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78" documentId="13_ncr:1_{590EFB5C-EB72-4FA6-A239-9EDE316E1C4A}" xr6:coauthVersionLast="47" xr6:coauthVersionMax="47" xr10:uidLastSave="{B1562821-EE38-427E-884B-DC6F0E352D33}"/>
  <bookViews>
    <workbookView xWindow="-28920" yWindow="-120" windowWidth="29040" windowHeight="164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4_7층_총_사용전력표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</externalReferences>
  <definedNames>
    <definedName name="_xlnm._FilterDatabase" localSheetId="4" hidden="1">'4_7층_총_사용전력표'!$A$1:$C$1061</definedName>
    <definedName name="_xlnm._FilterDatabase" localSheetId="0" hidden="1">'7층_랙별_계통_및_부하량'!$A$4:$AO$276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  <definedName name="사용전력량">'4_7층_총_사용전력표'!$A$1:$A$1061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46" l="1"/>
  <c r="A4" i="146"/>
  <c r="A5" i="146"/>
  <c r="A6" i="146"/>
  <c r="A7" i="146"/>
  <c r="A8" i="146"/>
  <c r="A9" i="146"/>
  <c r="A10" i="146"/>
  <c r="A11" i="146"/>
  <c r="A12" i="146"/>
  <c r="A13" i="146"/>
  <c r="A14" i="146"/>
  <c r="A15" i="146"/>
  <c r="A16" i="146"/>
  <c r="A17" i="146"/>
  <c r="A18" i="146"/>
  <c r="A19" i="146"/>
  <c r="A20" i="146"/>
  <c r="A21" i="146"/>
  <c r="A22" i="146"/>
  <c r="A23" i="146"/>
  <c r="A24" i="146"/>
  <c r="A25" i="146"/>
  <c r="A26" i="146"/>
  <c r="A27" i="146"/>
  <c r="A28" i="146"/>
  <c r="A29" i="146"/>
  <c r="A30" i="146"/>
  <c r="A31" i="146"/>
  <c r="A32" i="146"/>
  <c r="A33" i="146"/>
  <c r="A34" i="146"/>
  <c r="A35" i="146"/>
  <c r="A36" i="146"/>
  <c r="A37" i="146"/>
  <c r="A38" i="146"/>
  <c r="A39" i="146"/>
  <c r="A40" i="146"/>
  <c r="A41" i="146"/>
  <c r="A42" i="146"/>
  <c r="A43" i="146"/>
  <c r="A44" i="146"/>
  <c r="A45" i="146"/>
  <c r="A46" i="146"/>
  <c r="A47" i="146"/>
  <c r="A48" i="146"/>
  <c r="A49" i="146"/>
  <c r="A50" i="146"/>
  <c r="A51" i="146"/>
  <c r="A52" i="146"/>
  <c r="A53" i="146"/>
  <c r="A54" i="146"/>
  <c r="A55" i="146"/>
  <c r="A56" i="146"/>
  <c r="A57" i="146"/>
  <c r="A58" i="146"/>
  <c r="A59" i="146"/>
  <c r="A60" i="146"/>
  <c r="A61" i="146"/>
  <c r="A62" i="146"/>
  <c r="A63" i="146"/>
  <c r="A64" i="146"/>
  <c r="A65" i="146"/>
  <c r="A66" i="146"/>
  <c r="A67" i="146"/>
  <c r="A68" i="146"/>
  <c r="A69" i="146"/>
  <c r="A70" i="146"/>
  <c r="A71" i="146"/>
  <c r="A72" i="146"/>
  <c r="A73" i="146"/>
  <c r="A74" i="146"/>
  <c r="A75" i="146"/>
  <c r="A76" i="146"/>
  <c r="A77" i="146"/>
  <c r="A78" i="146"/>
  <c r="A79" i="146"/>
  <c r="A80" i="146"/>
  <c r="A81" i="146"/>
  <c r="A82" i="146"/>
  <c r="A83" i="146"/>
  <c r="A84" i="146"/>
  <c r="A85" i="146"/>
  <c r="A86" i="146"/>
  <c r="A87" i="146"/>
  <c r="A88" i="146"/>
  <c r="A89" i="146"/>
  <c r="A90" i="146"/>
  <c r="A91" i="146"/>
  <c r="A92" i="146"/>
  <c r="A93" i="146"/>
  <c r="A94" i="146"/>
  <c r="A95" i="146"/>
  <c r="A96" i="146"/>
  <c r="A97" i="146"/>
  <c r="A98" i="146"/>
  <c r="A99" i="146"/>
  <c r="A100" i="146"/>
  <c r="A101" i="146"/>
  <c r="A102" i="146"/>
  <c r="A103" i="146"/>
  <c r="A104" i="146"/>
  <c r="A105" i="146"/>
  <c r="A106" i="146"/>
  <c r="A107" i="146"/>
  <c r="A108" i="146"/>
  <c r="A109" i="146"/>
  <c r="A110" i="146"/>
  <c r="A111" i="146"/>
  <c r="A112" i="146"/>
  <c r="A113" i="146"/>
  <c r="A114" i="146"/>
  <c r="A115" i="146"/>
  <c r="A116" i="146"/>
  <c r="A117" i="146"/>
  <c r="A118" i="146"/>
  <c r="A119" i="146"/>
  <c r="A120" i="146"/>
  <c r="A121" i="146"/>
  <c r="A122" i="146"/>
  <c r="A123" i="146"/>
  <c r="A124" i="146"/>
  <c r="A125" i="146"/>
  <c r="A126" i="146"/>
  <c r="A127" i="146"/>
  <c r="A128" i="146"/>
  <c r="A129" i="146"/>
  <c r="A130" i="146"/>
  <c r="A131" i="146"/>
  <c r="A132" i="146"/>
  <c r="A133" i="146"/>
  <c r="A134" i="146"/>
  <c r="A135" i="146"/>
  <c r="A136" i="146"/>
  <c r="A137" i="146"/>
  <c r="A138" i="146"/>
  <c r="A139" i="146"/>
  <c r="A140" i="146"/>
  <c r="A141" i="146"/>
  <c r="A142" i="146"/>
  <c r="A143" i="146"/>
  <c r="A144" i="146"/>
  <c r="A145" i="146"/>
  <c r="A146" i="146"/>
  <c r="A147" i="146"/>
  <c r="A148" i="146"/>
  <c r="A149" i="146"/>
  <c r="A150" i="146"/>
  <c r="A151" i="146"/>
  <c r="A152" i="146"/>
  <c r="A153" i="146"/>
  <c r="A154" i="146"/>
  <c r="A155" i="146"/>
  <c r="A156" i="146"/>
  <c r="A157" i="146"/>
  <c r="A158" i="146"/>
  <c r="A159" i="146"/>
  <c r="A160" i="146"/>
  <c r="A161" i="146"/>
  <c r="A162" i="146"/>
  <c r="A163" i="146"/>
  <c r="A164" i="146"/>
  <c r="A165" i="146"/>
  <c r="A166" i="146"/>
  <c r="A167" i="146"/>
  <c r="A168" i="146"/>
  <c r="A169" i="146"/>
  <c r="A170" i="146"/>
  <c r="A171" i="146"/>
  <c r="A172" i="146"/>
  <c r="A173" i="146"/>
  <c r="A174" i="146"/>
  <c r="A175" i="146"/>
  <c r="A176" i="146"/>
  <c r="A177" i="146"/>
  <c r="A178" i="146"/>
  <c r="A179" i="146"/>
  <c r="A180" i="146"/>
  <c r="A181" i="146"/>
  <c r="A182" i="146"/>
  <c r="A183" i="146"/>
  <c r="A184" i="146"/>
  <c r="A185" i="146"/>
  <c r="A186" i="146"/>
  <c r="A187" i="146"/>
  <c r="A188" i="146"/>
  <c r="A189" i="146"/>
  <c r="A190" i="146"/>
  <c r="A191" i="146"/>
  <c r="A192" i="146"/>
  <c r="A193" i="146"/>
  <c r="A194" i="146"/>
  <c r="A195" i="146"/>
  <c r="A196" i="146"/>
  <c r="A197" i="146"/>
  <c r="A198" i="146"/>
  <c r="A199" i="146"/>
  <c r="A200" i="146"/>
  <c r="A201" i="146"/>
  <c r="A202" i="146"/>
  <c r="A203" i="146"/>
  <c r="A204" i="146"/>
  <c r="A205" i="146"/>
  <c r="A206" i="146"/>
  <c r="A207" i="146"/>
  <c r="A208" i="146"/>
  <c r="A209" i="146"/>
  <c r="A210" i="146"/>
  <c r="A211" i="146"/>
  <c r="A212" i="146"/>
  <c r="A213" i="146"/>
  <c r="A214" i="146"/>
  <c r="A215" i="146"/>
  <c r="A216" i="146"/>
  <c r="A217" i="146"/>
  <c r="A218" i="146"/>
  <c r="A219" i="146"/>
  <c r="A220" i="146"/>
  <c r="A221" i="146"/>
  <c r="A222" i="146"/>
  <c r="A223" i="146"/>
  <c r="A224" i="146"/>
  <c r="A225" i="146"/>
  <c r="A226" i="146"/>
  <c r="A227" i="146"/>
  <c r="A228" i="146"/>
  <c r="A229" i="146"/>
  <c r="A230" i="146"/>
  <c r="A231" i="146"/>
  <c r="A232" i="146"/>
  <c r="A233" i="146"/>
  <c r="A234" i="146"/>
  <c r="A235" i="146"/>
  <c r="A236" i="146"/>
  <c r="A237" i="146"/>
  <c r="A238" i="146"/>
  <c r="A239" i="146"/>
  <c r="A240" i="146"/>
  <c r="A241" i="146"/>
  <c r="A242" i="146"/>
  <c r="A243" i="146"/>
  <c r="A244" i="146"/>
  <c r="A245" i="146"/>
  <c r="A246" i="146"/>
  <c r="A247" i="146"/>
  <c r="A248" i="146"/>
  <c r="A249" i="146"/>
  <c r="A250" i="146"/>
  <c r="A251" i="146"/>
  <c r="A252" i="146"/>
  <c r="A253" i="146"/>
  <c r="A254" i="146"/>
  <c r="A255" i="146"/>
  <c r="A256" i="146"/>
  <c r="A257" i="146"/>
  <c r="A258" i="146"/>
  <c r="A259" i="146"/>
  <c r="A260" i="146"/>
  <c r="A261" i="146"/>
  <c r="A262" i="146"/>
  <c r="A263" i="146"/>
  <c r="A264" i="146"/>
  <c r="A265" i="146"/>
  <c r="A266" i="146"/>
  <c r="A267" i="146"/>
  <c r="A268" i="146"/>
  <c r="A269" i="146"/>
  <c r="A270" i="146"/>
  <c r="A271" i="146"/>
  <c r="A272" i="146"/>
  <c r="A273" i="146"/>
  <c r="A274" i="146"/>
  <c r="A275" i="146"/>
  <c r="A276" i="146"/>
  <c r="A277" i="146"/>
  <c r="A278" i="146"/>
  <c r="A279" i="146"/>
  <c r="A280" i="146"/>
  <c r="A281" i="146"/>
  <c r="A282" i="146"/>
  <c r="A283" i="146"/>
  <c r="A284" i="146"/>
  <c r="A285" i="146"/>
  <c r="A286" i="146"/>
  <c r="A287" i="146"/>
  <c r="A288" i="146"/>
  <c r="A289" i="146"/>
  <c r="A290" i="146"/>
  <c r="A291" i="146"/>
  <c r="A292" i="146"/>
  <c r="A293" i="146"/>
  <c r="A294" i="146"/>
  <c r="A295" i="146"/>
  <c r="A296" i="146"/>
  <c r="A297" i="146"/>
  <c r="A298" i="146"/>
  <c r="A299" i="146"/>
  <c r="A300" i="146"/>
  <c r="A301" i="146"/>
  <c r="A302" i="146"/>
  <c r="A303" i="146"/>
  <c r="A304" i="146"/>
  <c r="A305" i="146"/>
  <c r="A306" i="146"/>
  <c r="A307" i="146"/>
  <c r="A308" i="146"/>
  <c r="A309" i="146"/>
  <c r="A310" i="146"/>
  <c r="A311" i="146"/>
  <c r="A312" i="146"/>
  <c r="A313" i="146"/>
  <c r="A314" i="146"/>
  <c r="A315" i="146"/>
  <c r="A316" i="146"/>
  <c r="A317" i="146"/>
  <c r="A318" i="146"/>
  <c r="A319" i="146"/>
  <c r="A320" i="146"/>
  <c r="A321" i="146"/>
  <c r="A322" i="146"/>
  <c r="A323" i="146"/>
  <c r="A324" i="146"/>
  <c r="A325" i="146"/>
  <c r="A326" i="146"/>
  <c r="A327" i="146"/>
  <c r="A328" i="146"/>
  <c r="A329" i="146"/>
  <c r="A330" i="146"/>
  <c r="A331" i="146"/>
  <c r="A332" i="146"/>
  <c r="A333" i="146"/>
  <c r="A334" i="146"/>
  <c r="A335" i="146"/>
  <c r="A336" i="146"/>
  <c r="A337" i="146"/>
  <c r="A338" i="146"/>
  <c r="A339" i="146"/>
  <c r="A340" i="146"/>
  <c r="A341" i="146"/>
  <c r="A342" i="146"/>
  <c r="A343" i="146"/>
  <c r="A344" i="146"/>
  <c r="A345" i="146"/>
  <c r="A346" i="146"/>
  <c r="A347" i="146"/>
  <c r="A348" i="146"/>
  <c r="A349" i="146"/>
  <c r="A350" i="146"/>
  <c r="A351" i="146"/>
  <c r="A352" i="146"/>
  <c r="A353" i="146"/>
  <c r="A354" i="146"/>
  <c r="A355" i="146"/>
  <c r="A356" i="146"/>
  <c r="A357" i="146"/>
  <c r="A358" i="146"/>
  <c r="A359" i="146"/>
  <c r="A360" i="146"/>
  <c r="A361" i="146"/>
  <c r="A362" i="146"/>
  <c r="A363" i="146"/>
  <c r="A364" i="146"/>
  <c r="A365" i="146"/>
  <c r="A366" i="146"/>
  <c r="A367" i="146"/>
  <c r="A368" i="146"/>
  <c r="A369" i="146"/>
  <c r="A370" i="146"/>
  <c r="A371" i="146"/>
  <c r="A372" i="146"/>
  <c r="A373" i="146"/>
  <c r="A374" i="146"/>
  <c r="A375" i="146"/>
  <c r="A376" i="146"/>
  <c r="A377" i="146"/>
  <c r="A378" i="146"/>
  <c r="A379" i="146"/>
  <c r="A380" i="146"/>
  <c r="A381" i="146"/>
  <c r="A382" i="146"/>
  <c r="A383" i="146"/>
  <c r="A384" i="146"/>
  <c r="A385" i="146"/>
  <c r="A386" i="146"/>
  <c r="A387" i="146"/>
  <c r="A388" i="146"/>
  <c r="A389" i="146"/>
  <c r="A390" i="146"/>
  <c r="A391" i="146"/>
  <c r="A392" i="146"/>
  <c r="A393" i="146"/>
  <c r="A394" i="146"/>
  <c r="A395" i="146"/>
  <c r="A396" i="146"/>
  <c r="A397" i="146"/>
  <c r="A398" i="146"/>
  <c r="A399" i="146"/>
  <c r="A400" i="146"/>
  <c r="A401" i="146"/>
  <c r="A402" i="146"/>
  <c r="A403" i="146"/>
  <c r="A404" i="146"/>
  <c r="A405" i="146"/>
  <c r="A406" i="146"/>
  <c r="A407" i="146"/>
  <c r="A408" i="146"/>
  <c r="A409" i="146"/>
  <c r="A410" i="146"/>
  <c r="A411" i="146"/>
  <c r="A412" i="146"/>
  <c r="A413" i="146"/>
  <c r="A414" i="146"/>
  <c r="A415" i="146"/>
  <c r="A416" i="146"/>
  <c r="A417" i="146"/>
  <c r="A418" i="146"/>
  <c r="A419" i="146"/>
  <c r="A420" i="146"/>
  <c r="A421" i="146"/>
  <c r="A422" i="146"/>
  <c r="A423" i="146"/>
  <c r="A424" i="146"/>
  <c r="A425" i="146"/>
  <c r="A426" i="146"/>
  <c r="A427" i="146"/>
  <c r="A428" i="146"/>
  <c r="A429" i="146"/>
  <c r="A430" i="146"/>
  <c r="A431" i="146"/>
  <c r="A432" i="146"/>
  <c r="A433" i="146"/>
  <c r="A434" i="146"/>
  <c r="A435" i="146"/>
  <c r="A436" i="146"/>
  <c r="A437" i="146"/>
  <c r="A438" i="146"/>
  <c r="A439" i="146"/>
  <c r="A440" i="146"/>
  <c r="A441" i="146"/>
  <c r="A442" i="146"/>
  <c r="A443" i="146"/>
  <c r="A444" i="146"/>
  <c r="A445" i="146"/>
  <c r="A446" i="146"/>
  <c r="A447" i="146"/>
  <c r="A448" i="146"/>
  <c r="A449" i="146"/>
  <c r="A450" i="146"/>
  <c r="A451" i="146"/>
  <c r="A452" i="146"/>
  <c r="A453" i="146"/>
  <c r="A454" i="146"/>
  <c r="A455" i="146"/>
  <c r="A456" i="146"/>
  <c r="A457" i="146"/>
  <c r="A458" i="146"/>
  <c r="A459" i="146"/>
  <c r="A460" i="146"/>
  <c r="A461" i="146"/>
  <c r="A462" i="146"/>
  <c r="A463" i="146"/>
  <c r="A464" i="146"/>
  <c r="A465" i="146"/>
  <c r="A466" i="146"/>
  <c r="A467" i="146"/>
  <c r="A468" i="146"/>
  <c r="A469" i="146"/>
  <c r="A470" i="146"/>
  <c r="A471" i="146"/>
  <c r="A472" i="146"/>
  <c r="A473" i="146"/>
  <c r="A474" i="146"/>
  <c r="A475" i="146"/>
  <c r="A476" i="146"/>
  <c r="A477" i="146"/>
  <c r="A478" i="146"/>
  <c r="A479" i="146"/>
  <c r="A480" i="146"/>
  <c r="A481" i="146"/>
  <c r="A482" i="146"/>
  <c r="A483" i="146"/>
  <c r="A484" i="146"/>
  <c r="A485" i="146"/>
  <c r="A486" i="146"/>
  <c r="A487" i="146"/>
  <c r="A488" i="146"/>
  <c r="A489" i="146"/>
  <c r="A490" i="146"/>
  <c r="A491" i="146"/>
  <c r="A492" i="146"/>
  <c r="A493" i="146"/>
  <c r="A494" i="146"/>
  <c r="A495" i="146"/>
  <c r="A496" i="146"/>
  <c r="A497" i="146"/>
  <c r="A498" i="146"/>
  <c r="A499" i="146"/>
  <c r="A500" i="146"/>
  <c r="A501" i="146"/>
  <c r="A502" i="146"/>
  <c r="A503" i="146"/>
  <c r="A504" i="146"/>
  <c r="A505" i="146"/>
  <c r="A506" i="146"/>
  <c r="A507" i="146"/>
  <c r="A508" i="146"/>
  <c r="A509" i="146"/>
  <c r="A510" i="146"/>
  <c r="A511" i="146"/>
  <c r="A512" i="146"/>
  <c r="A513" i="146"/>
  <c r="A514" i="146"/>
  <c r="A515" i="146"/>
  <c r="A516" i="146"/>
  <c r="A517" i="146"/>
  <c r="A518" i="146"/>
  <c r="A519" i="146"/>
  <c r="A520" i="146"/>
  <c r="A521" i="146"/>
  <c r="A522" i="146"/>
  <c r="A523" i="146"/>
  <c r="A524" i="146"/>
  <c r="A525" i="146"/>
  <c r="A526" i="146"/>
  <c r="A527" i="146"/>
  <c r="A528" i="146"/>
  <c r="A529" i="146"/>
  <c r="A530" i="146"/>
  <c r="A531" i="146"/>
  <c r="A532" i="146"/>
  <c r="A533" i="146"/>
  <c r="A534" i="146"/>
  <c r="A535" i="146"/>
  <c r="A536" i="146"/>
  <c r="A537" i="146"/>
  <c r="A538" i="146"/>
  <c r="A539" i="146"/>
  <c r="A540" i="146"/>
  <c r="A541" i="146"/>
  <c r="A542" i="146"/>
  <c r="A543" i="146"/>
  <c r="A544" i="146"/>
  <c r="A545" i="146"/>
  <c r="A546" i="146"/>
  <c r="A547" i="146"/>
  <c r="A548" i="146"/>
  <c r="A549" i="146"/>
  <c r="A550" i="146"/>
  <c r="A551" i="146"/>
  <c r="A552" i="146"/>
  <c r="A553" i="146"/>
  <c r="A554" i="146"/>
  <c r="A555" i="146"/>
  <c r="A556" i="146"/>
  <c r="A557" i="146"/>
  <c r="A558" i="146"/>
  <c r="A559" i="146"/>
  <c r="A560" i="146"/>
  <c r="A561" i="146"/>
  <c r="A562" i="146"/>
  <c r="A563" i="146"/>
  <c r="A564" i="146"/>
  <c r="A565" i="146"/>
  <c r="A566" i="146"/>
  <c r="A567" i="146"/>
  <c r="A568" i="146"/>
  <c r="A569" i="146"/>
  <c r="A570" i="146"/>
  <c r="A571" i="146"/>
  <c r="A572" i="146"/>
  <c r="A573" i="146"/>
  <c r="A574" i="146"/>
  <c r="A575" i="146"/>
  <c r="A576" i="146"/>
  <c r="A577" i="146"/>
  <c r="A578" i="146"/>
  <c r="A579" i="146"/>
  <c r="A580" i="146"/>
  <c r="A581" i="146"/>
  <c r="A582" i="146"/>
  <c r="A583" i="146"/>
  <c r="A584" i="146"/>
  <c r="A585" i="146"/>
  <c r="A586" i="146"/>
  <c r="A587" i="146"/>
  <c r="A588" i="146"/>
  <c r="A589" i="146"/>
  <c r="A590" i="146"/>
  <c r="A591" i="146"/>
  <c r="A592" i="146"/>
  <c r="A593" i="146"/>
  <c r="A594" i="146"/>
  <c r="A595" i="146"/>
  <c r="A596" i="146"/>
  <c r="A597" i="146"/>
  <c r="A598" i="146"/>
  <c r="A599" i="146"/>
  <c r="A600" i="146"/>
  <c r="A601" i="146"/>
  <c r="A602" i="146"/>
  <c r="A603" i="146"/>
  <c r="A604" i="146"/>
  <c r="A605" i="146"/>
  <c r="A606" i="146"/>
  <c r="A607" i="146"/>
  <c r="A608" i="146"/>
  <c r="A609" i="146"/>
  <c r="A610" i="146"/>
  <c r="A611" i="146"/>
  <c r="A612" i="146"/>
  <c r="A613" i="146"/>
  <c r="A614" i="146"/>
  <c r="A615" i="146"/>
  <c r="A616" i="146"/>
  <c r="A617" i="146"/>
  <c r="A618" i="146"/>
  <c r="A619" i="146"/>
  <c r="A620" i="146"/>
  <c r="A621" i="146"/>
  <c r="A622" i="146"/>
  <c r="A623" i="146"/>
  <c r="A624" i="146"/>
  <c r="A625" i="146"/>
  <c r="A626" i="146"/>
  <c r="A627" i="146"/>
  <c r="A628" i="146"/>
  <c r="A629" i="146"/>
  <c r="A630" i="146"/>
  <c r="A631" i="146"/>
  <c r="A632" i="146"/>
  <c r="A633" i="146"/>
  <c r="A634" i="146"/>
  <c r="A635" i="146"/>
  <c r="A636" i="146"/>
  <c r="A637" i="146"/>
  <c r="A638" i="146"/>
  <c r="A639" i="146"/>
  <c r="A640" i="146"/>
  <c r="A641" i="146"/>
  <c r="A642" i="146"/>
  <c r="A643" i="146"/>
  <c r="A644" i="146"/>
  <c r="A645" i="146"/>
  <c r="A646" i="146"/>
  <c r="A647" i="146"/>
  <c r="A648" i="146"/>
  <c r="A649" i="146"/>
  <c r="A650" i="146"/>
  <c r="A651" i="146"/>
  <c r="A652" i="146"/>
  <c r="A653" i="146"/>
  <c r="A654" i="146"/>
  <c r="A655" i="146"/>
  <c r="A656" i="146"/>
  <c r="A657" i="146"/>
  <c r="A658" i="146"/>
  <c r="A659" i="146"/>
  <c r="A660" i="146"/>
  <c r="A661" i="146"/>
  <c r="A662" i="146"/>
  <c r="A663" i="146"/>
  <c r="A664" i="146"/>
  <c r="A665" i="146"/>
  <c r="A666" i="146"/>
  <c r="A667" i="146"/>
  <c r="A668" i="146"/>
  <c r="A669" i="146"/>
  <c r="A670" i="146"/>
  <c r="A671" i="146"/>
  <c r="A672" i="146"/>
  <c r="A673" i="146"/>
  <c r="A674" i="146"/>
  <c r="A675" i="146"/>
  <c r="A676" i="146"/>
  <c r="A677" i="146"/>
  <c r="A678" i="146"/>
  <c r="A679" i="146"/>
  <c r="A680" i="146"/>
  <c r="A681" i="146"/>
  <c r="A682" i="146"/>
  <c r="A683" i="146"/>
  <c r="A684" i="146"/>
  <c r="A685" i="146"/>
  <c r="A686" i="146"/>
  <c r="A687" i="146"/>
  <c r="A688" i="146"/>
  <c r="A689" i="146"/>
  <c r="A690" i="146"/>
  <c r="A691" i="146"/>
  <c r="A692" i="146"/>
  <c r="A693" i="146"/>
  <c r="A694" i="146"/>
  <c r="A695" i="146"/>
  <c r="A696" i="146"/>
  <c r="A697" i="146"/>
  <c r="A698" i="146"/>
  <c r="A699" i="146"/>
  <c r="A700" i="146"/>
  <c r="A701" i="146"/>
  <c r="A702" i="146"/>
  <c r="A703" i="146"/>
  <c r="A704" i="146"/>
  <c r="A705" i="146"/>
  <c r="A706" i="146"/>
  <c r="A707" i="146"/>
  <c r="A708" i="146"/>
  <c r="A709" i="146"/>
  <c r="A710" i="146"/>
  <c r="A711" i="146"/>
  <c r="A712" i="146"/>
  <c r="A713" i="146"/>
  <c r="A714" i="146"/>
  <c r="A715" i="146"/>
  <c r="A716" i="146"/>
  <c r="A717" i="146"/>
  <c r="A718" i="146"/>
  <c r="A719" i="146"/>
  <c r="A720" i="146"/>
  <c r="A721" i="146"/>
  <c r="A722" i="146"/>
  <c r="A723" i="146"/>
  <c r="A724" i="146"/>
  <c r="A725" i="146"/>
  <c r="A726" i="146"/>
  <c r="A727" i="146"/>
  <c r="A728" i="146"/>
  <c r="A729" i="146"/>
  <c r="A730" i="146"/>
  <c r="A731" i="146"/>
  <c r="A732" i="146"/>
  <c r="A733" i="146"/>
  <c r="A734" i="146"/>
  <c r="A735" i="146"/>
  <c r="A736" i="146"/>
  <c r="A737" i="146"/>
  <c r="A738" i="146"/>
  <c r="A739" i="146"/>
  <c r="A740" i="146"/>
  <c r="A741" i="146"/>
  <c r="A742" i="146"/>
  <c r="A743" i="146"/>
  <c r="A744" i="146"/>
  <c r="A745" i="146"/>
  <c r="A746" i="146"/>
  <c r="A747" i="146"/>
  <c r="A748" i="146"/>
  <c r="A749" i="146"/>
  <c r="A750" i="146"/>
  <c r="A751" i="146"/>
  <c r="A752" i="146"/>
  <c r="A753" i="146"/>
  <c r="A754" i="146"/>
  <c r="A755" i="146"/>
  <c r="A756" i="146"/>
  <c r="A757" i="146"/>
  <c r="A758" i="146"/>
  <c r="A759" i="146"/>
  <c r="A760" i="146"/>
  <c r="A761" i="146"/>
  <c r="A762" i="146"/>
  <c r="A763" i="146"/>
  <c r="A764" i="146"/>
  <c r="A765" i="146"/>
  <c r="A766" i="146"/>
  <c r="A767" i="146"/>
  <c r="A768" i="146"/>
  <c r="A769" i="146"/>
  <c r="A770" i="146"/>
  <c r="A771" i="146"/>
  <c r="A772" i="146"/>
  <c r="A773" i="146"/>
  <c r="A774" i="146"/>
  <c r="A775" i="146"/>
  <c r="A776" i="146"/>
  <c r="A777" i="146"/>
  <c r="A778" i="146"/>
  <c r="A779" i="146"/>
  <c r="A780" i="146"/>
  <c r="A781" i="146"/>
  <c r="A782" i="146"/>
  <c r="A783" i="146"/>
  <c r="A784" i="146"/>
  <c r="A785" i="146"/>
  <c r="A786" i="146"/>
  <c r="A787" i="146"/>
  <c r="A788" i="146"/>
  <c r="A789" i="146"/>
  <c r="A790" i="146"/>
  <c r="A791" i="146"/>
  <c r="A792" i="146"/>
  <c r="A793" i="146"/>
  <c r="A794" i="146"/>
  <c r="A795" i="146"/>
  <c r="A796" i="146"/>
  <c r="A797" i="146"/>
  <c r="A798" i="146"/>
  <c r="A799" i="146"/>
  <c r="A800" i="146"/>
  <c r="A801" i="146"/>
  <c r="A802" i="146"/>
  <c r="A803" i="146"/>
  <c r="A804" i="146"/>
  <c r="A805" i="146"/>
  <c r="A806" i="146"/>
  <c r="A807" i="146"/>
  <c r="A808" i="146"/>
  <c r="A809" i="146"/>
  <c r="A810" i="146"/>
  <c r="A811" i="146"/>
  <c r="A812" i="146"/>
  <c r="A813" i="146"/>
  <c r="A814" i="146"/>
  <c r="A815" i="146"/>
  <c r="A816" i="146"/>
  <c r="A817" i="146"/>
  <c r="A818" i="146"/>
  <c r="A819" i="146"/>
  <c r="A820" i="146"/>
  <c r="A821" i="146"/>
  <c r="A822" i="146"/>
  <c r="A823" i="146"/>
  <c r="A824" i="146"/>
  <c r="A825" i="146"/>
  <c r="A826" i="146"/>
  <c r="A827" i="146"/>
  <c r="A828" i="146"/>
  <c r="A829" i="146"/>
  <c r="A830" i="146"/>
  <c r="A831" i="146"/>
  <c r="A832" i="146"/>
  <c r="A833" i="146"/>
  <c r="A834" i="146"/>
  <c r="A835" i="146"/>
  <c r="A836" i="146"/>
  <c r="A837" i="146"/>
  <c r="A838" i="146"/>
  <c r="A839" i="146"/>
  <c r="A840" i="146"/>
  <c r="A841" i="146"/>
  <c r="A842" i="146"/>
  <c r="A843" i="146"/>
  <c r="A844" i="146"/>
  <c r="A845" i="146"/>
  <c r="A846" i="146"/>
  <c r="A847" i="146"/>
  <c r="A848" i="146"/>
  <c r="A849" i="146"/>
  <c r="A850" i="146"/>
  <c r="A851" i="146"/>
  <c r="A852" i="146"/>
  <c r="A853" i="146"/>
  <c r="A854" i="146"/>
  <c r="A855" i="146"/>
  <c r="A856" i="146"/>
  <c r="A857" i="146"/>
  <c r="A858" i="146"/>
  <c r="A859" i="146"/>
  <c r="A860" i="146"/>
  <c r="A861" i="146"/>
  <c r="A862" i="146"/>
  <c r="A863" i="146"/>
  <c r="A864" i="146"/>
  <c r="A865" i="146"/>
  <c r="A866" i="146"/>
  <c r="A867" i="146"/>
  <c r="A868" i="146"/>
  <c r="A869" i="146"/>
  <c r="A870" i="146"/>
  <c r="A871" i="146"/>
  <c r="A872" i="146"/>
  <c r="A873" i="146"/>
  <c r="A874" i="146"/>
  <c r="A875" i="146"/>
  <c r="A876" i="146"/>
  <c r="A877" i="146"/>
  <c r="A878" i="146"/>
  <c r="A879" i="146"/>
  <c r="A880" i="146"/>
  <c r="A881" i="146"/>
  <c r="A882" i="146"/>
  <c r="A883" i="146"/>
  <c r="A884" i="146"/>
  <c r="A885" i="146"/>
  <c r="A886" i="146"/>
  <c r="A887" i="146"/>
  <c r="A888" i="146"/>
  <c r="A889" i="146"/>
  <c r="A890" i="146"/>
  <c r="A891" i="146"/>
  <c r="A892" i="146"/>
  <c r="A893" i="146"/>
  <c r="A894" i="146"/>
  <c r="A895" i="146"/>
  <c r="A896" i="146"/>
  <c r="A897" i="146"/>
  <c r="A898" i="146"/>
  <c r="A899" i="146"/>
  <c r="A900" i="146"/>
  <c r="A901" i="146"/>
  <c r="A902" i="146"/>
  <c r="A903" i="146"/>
  <c r="A904" i="146"/>
  <c r="A905" i="146"/>
  <c r="A906" i="146"/>
  <c r="A907" i="146"/>
  <c r="A908" i="146"/>
  <c r="A909" i="146"/>
  <c r="A910" i="146"/>
  <c r="A911" i="146"/>
  <c r="A912" i="146"/>
  <c r="A913" i="146"/>
  <c r="A914" i="146"/>
  <c r="A915" i="146"/>
  <c r="A916" i="146"/>
  <c r="A917" i="146"/>
  <c r="A918" i="146"/>
  <c r="A919" i="146"/>
  <c r="A920" i="146"/>
  <c r="A921" i="146"/>
  <c r="A922" i="146"/>
  <c r="A923" i="146"/>
  <c r="A924" i="146"/>
  <c r="A925" i="146"/>
  <c r="A926" i="146"/>
  <c r="A927" i="146"/>
  <c r="A928" i="146"/>
  <c r="A929" i="146"/>
  <c r="A930" i="146"/>
  <c r="A931" i="146"/>
  <c r="A932" i="146"/>
  <c r="A933" i="146"/>
  <c r="A934" i="146"/>
  <c r="A935" i="146"/>
  <c r="A936" i="146"/>
  <c r="A937" i="146"/>
  <c r="A938" i="146"/>
  <c r="A939" i="146"/>
  <c r="A940" i="146"/>
  <c r="A941" i="146"/>
  <c r="A942" i="146"/>
  <c r="A943" i="146"/>
  <c r="A944" i="146"/>
  <c r="A945" i="146"/>
  <c r="A946" i="146"/>
  <c r="A947" i="146"/>
  <c r="A948" i="146"/>
  <c r="A949" i="146"/>
  <c r="A950" i="146"/>
  <c r="A951" i="146"/>
  <c r="A952" i="146"/>
  <c r="A953" i="146"/>
  <c r="A954" i="146"/>
  <c r="A955" i="146"/>
  <c r="A956" i="146"/>
  <c r="A957" i="146"/>
  <c r="A958" i="146"/>
  <c r="A959" i="146"/>
  <c r="A960" i="146"/>
  <c r="A961" i="146"/>
  <c r="A962" i="146"/>
  <c r="A963" i="146"/>
  <c r="A964" i="146"/>
  <c r="A965" i="146"/>
  <c r="A966" i="146"/>
  <c r="A967" i="146"/>
  <c r="A968" i="146"/>
  <c r="A969" i="146"/>
  <c r="A970" i="146"/>
  <c r="A971" i="146"/>
  <c r="A972" i="146"/>
  <c r="A973" i="146"/>
  <c r="A974" i="146"/>
  <c r="A975" i="146"/>
  <c r="A976" i="146"/>
  <c r="A977" i="146"/>
  <c r="A978" i="146"/>
  <c r="A979" i="146"/>
  <c r="A980" i="146"/>
  <c r="A981" i="146"/>
  <c r="A982" i="146"/>
  <c r="A983" i="146"/>
  <c r="A984" i="146"/>
  <c r="A985" i="146"/>
  <c r="A986" i="146"/>
  <c r="A987" i="146"/>
  <c r="A988" i="146"/>
  <c r="A989" i="146"/>
  <c r="A990" i="146"/>
  <c r="A991" i="146"/>
  <c r="A992" i="146"/>
  <c r="A993" i="146"/>
  <c r="A994" i="146"/>
  <c r="A995" i="146"/>
  <c r="A996" i="146"/>
  <c r="A997" i="146"/>
  <c r="A998" i="146"/>
  <c r="A999" i="146"/>
  <c r="A1000" i="146"/>
  <c r="A1001" i="146"/>
  <c r="A1002" i="146"/>
  <c r="A1003" i="146"/>
  <c r="A1004" i="146"/>
  <c r="A1005" i="146"/>
  <c r="A1006" i="146"/>
  <c r="A1007" i="146"/>
  <c r="A1008" i="146"/>
  <c r="A1009" i="146"/>
  <c r="A1010" i="146"/>
  <c r="A1011" i="146"/>
  <c r="A1012" i="146"/>
  <c r="A1013" i="146"/>
  <c r="A1014" i="146"/>
  <c r="A1015" i="146"/>
  <c r="A1016" i="146"/>
  <c r="A1017" i="146"/>
  <c r="A1018" i="146"/>
  <c r="A1019" i="146"/>
  <c r="A1020" i="146"/>
  <c r="A1021" i="146"/>
  <c r="A1022" i="146"/>
  <c r="A1023" i="146"/>
  <c r="A1024" i="146"/>
  <c r="A1025" i="146"/>
  <c r="A1026" i="146"/>
  <c r="A1027" i="146"/>
  <c r="A1028" i="146"/>
  <c r="A1029" i="146"/>
  <c r="A1030" i="146"/>
  <c r="A1031" i="146"/>
  <c r="A1032" i="146"/>
  <c r="A1033" i="146"/>
  <c r="A1034" i="146"/>
  <c r="A1035" i="146"/>
  <c r="A1036" i="146"/>
  <c r="A1037" i="146"/>
  <c r="A1038" i="146"/>
  <c r="A1039" i="146"/>
  <c r="A1040" i="146"/>
  <c r="A1041" i="146"/>
  <c r="A1042" i="146"/>
  <c r="A1043" i="146"/>
  <c r="A1044" i="146"/>
  <c r="A1045" i="146"/>
  <c r="A1046" i="146"/>
  <c r="A1047" i="146"/>
  <c r="A1048" i="146"/>
  <c r="A1049" i="146"/>
  <c r="A1050" i="146"/>
  <c r="A1051" i="146"/>
  <c r="A1052" i="146"/>
  <c r="A1053" i="146"/>
  <c r="A1054" i="146"/>
  <c r="A1055" i="146"/>
  <c r="A1056" i="146"/>
  <c r="A1057" i="146"/>
  <c r="A1058" i="146"/>
  <c r="A1059" i="146"/>
  <c r="A1060" i="146"/>
  <c r="A1061" i="146"/>
  <c r="A2" i="146"/>
  <c r="AJ222" i="102"/>
  <c r="AJ210" i="102"/>
  <c r="AJ198" i="102"/>
  <c r="AJ186" i="102"/>
  <c r="AJ175" i="102"/>
  <c r="AJ165" i="102"/>
  <c r="AJ155" i="102"/>
  <c r="AJ145" i="102"/>
  <c r="AJ134" i="102"/>
  <c r="AJ123" i="102"/>
  <c r="AJ115" i="102"/>
  <c r="AJ103" i="102"/>
  <c r="AJ93" i="102"/>
  <c r="AJ83" i="102"/>
  <c r="AJ73" i="102"/>
  <c r="AJ63" i="102"/>
  <c r="AJ55" i="102"/>
  <c r="AJ52" i="102"/>
  <c r="AJ46" i="102"/>
  <c r="AJ43" i="102"/>
  <c r="AJ40" i="102"/>
  <c r="AJ36" i="102"/>
  <c r="AJ30" i="102"/>
  <c r="AJ25" i="102"/>
  <c r="AJ22" i="102"/>
  <c r="AJ16" i="102"/>
  <c r="AJ14" i="102"/>
  <c r="AJ13" i="102"/>
  <c r="AJ12" i="102"/>
  <c r="AJ11" i="102"/>
  <c r="AJ10" i="102"/>
  <c r="AJ9" i="102"/>
  <c r="AJ8" i="102"/>
  <c r="AJ7" i="102"/>
  <c r="AJ6" i="102"/>
  <c r="AJ5" i="102"/>
  <c r="AD5" i="103" l="1"/>
  <c r="AH6" i="102"/>
  <c r="AH7" i="102"/>
  <c r="AH8" i="102"/>
  <c r="AH9" i="102"/>
  <c r="AH10" i="102"/>
  <c r="AH11" i="102"/>
  <c r="AH12" i="102"/>
  <c r="AH13" i="102"/>
  <c r="AH14" i="102"/>
  <c r="AH15" i="102"/>
  <c r="AH16" i="102"/>
  <c r="AH17" i="102"/>
  <c r="AH18" i="102"/>
  <c r="AH19" i="102"/>
  <c r="AH20" i="102"/>
  <c r="AH21" i="102"/>
  <c r="AH22" i="102"/>
  <c r="AH23" i="102"/>
  <c r="AH24" i="102"/>
  <c r="AH25" i="102"/>
  <c r="AH26" i="102"/>
  <c r="AH27" i="102"/>
  <c r="AH28" i="102"/>
  <c r="AH29" i="102"/>
  <c r="AH30" i="102"/>
  <c r="AH31" i="102"/>
  <c r="AH32" i="102"/>
  <c r="AH33" i="102"/>
  <c r="AH34" i="102"/>
  <c r="AH35" i="102"/>
  <c r="AH36" i="102"/>
  <c r="AH37" i="102"/>
  <c r="AH38" i="102"/>
  <c r="AH39" i="102"/>
  <c r="AH40" i="102"/>
  <c r="AH41" i="102"/>
  <c r="AH42" i="102"/>
  <c r="AH43" i="102"/>
  <c r="AH44" i="102"/>
  <c r="AH45" i="102"/>
  <c r="AH46" i="102"/>
  <c r="AH47" i="102"/>
  <c r="AH48" i="102"/>
  <c r="AH49" i="102"/>
  <c r="AH50" i="102"/>
  <c r="AH51" i="102"/>
  <c r="AH52" i="102"/>
  <c r="AH53" i="102"/>
  <c r="AH54" i="102"/>
  <c r="AH55" i="102"/>
  <c r="AH56" i="102"/>
  <c r="AH57" i="102"/>
  <c r="AH58" i="102"/>
  <c r="AH59" i="102"/>
  <c r="AH60" i="102"/>
  <c r="AH61" i="102"/>
  <c r="AH62" i="102"/>
  <c r="AH63" i="102"/>
  <c r="AH64" i="102"/>
  <c r="AH65" i="102"/>
  <c r="AH66" i="102"/>
  <c r="AH67" i="102"/>
  <c r="AH68" i="102"/>
  <c r="AH69" i="102"/>
  <c r="AH70" i="102"/>
  <c r="AH71" i="102"/>
  <c r="AH72" i="102"/>
  <c r="AH73" i="102"/>
  <c r="AH74" i="102"/>
  <c r="AH75" i="102"/>
  <c r="AH76" i="102"/>
  <c r="AH77" i="102"/>
  <c r="AH78" i="102"/>
  <c r="AH79" i="102"/>
  <c r="AH80" i="102"/>
  <c r="AH81" i="102"/>
  <c r="AH82" i="102"/>
  <c r="AH83" i="102"/>
  <c r="AH84" i="102"/>
  <c r="AH85" i="102"/>
  <c r="AH86" i="102"/>
  <c r="AH87" i="102"/>
  <c r="AH88" i="102"/>
  <c r="AH89" i="102"/>
  <c r="AH90" i="102"/>
  <c r="AH91" i="102"/>
  <c r="AH92" i="102"/>
  <c r="AH93" i="102"/>
  <c r="AH94" i="102"/>
  <c r="AH95" i="102"/>
  <c r="AH96" i="102"/>
  <c r="AH97" i="102"/>
  <c r="AH98" i="102"/>
  <c r="AH99" i="102"/>
  <c r="AH100" i="102"/>
  <c r="AH101" i="102"/>
  <c r="AH102" i="102"/>
  <c r="AH103" i="102"/>
  <c r="AH104" i="102"/>
  <c r="AH105" i="102"/>
  <c r="AH106" i="102"/>
  <c r="AH107" i="102"/>
  <c r="AH108" i="102"/>
  <c r="AH109" i="102"/>
  <c r="AH110" i="102"/>
  <c r="AH111" i="102"/>
  <c r="AH112" i="102"/>
  <c r="AH113" i="102"/>
  <c r="AH114" i="102"/>
  <c r="AH115" i="102"/>
  <c r="AH116" i="102"/>
  <c r="AH117" i="102"/>
  <c r="AH118" i="102"/>
  <c r="AH119" i="102"/>
  <c r="AH120" i="102"/>
  <c r="AH121" i="102"/>
  <c r="AH122" i="102"/>
  <c r="AH123" i="102"/>
  <c r="AH124" i="102"/>
  <c r="AH125" i="102"/>
  <c r="AH126" i="102"/>
  <c r="AH127" i="102"/>
  <c r="AH128" i="102"/>
  <c r="AH129" i="102"/>
  <c r="AH130" i="102"/>
  <c r="AH131" i="102"/>
  <c r="AH132" i="102"/>
  <c r="AH133" i="102"/>
  <c r="AH134" i="102"/>
  <c r="AH135" i="102"/>
  <c r="AH136" i="102"/>
  <c r="AH137" i="102"/>
  <c r="AH138" i="102"/>
  <c r="AH139" i="102"/>
  <c r="AH140" i="102"/>
  <c r="AH141" i="102"/>
  <c r="AH142" i="102"/>
  <c r="AH143" i="102"/>
  <c r="AH144" i="102"/>
  <c r="AH145" i="102"/>
  <c r="AH146" i="102"/>
  <c r="AH147" i="102"/>
  <c r="AH148" i="102"/>
  <c r="AH149" i="102"/>
  <c r="AH150" i="102"/>
  <c r="AH151" i="102"/>
  <c r="AH152" i="102"/>
  <c r="AH153" i="102"/>
  <c r="AH154" i="102"/>
  <c r="AH155" i="102"/>
  <c r="AH156" i="102"/>
  <c r="AH157" i="102"/>
  <c r="AH158" i="102"/>
  <c r="AH159" i="102"/>
  <c r="AH160" i="102"/>
  <c r="AH161" i="102"/>
  <c r="AH162" i="102"/>
  <c r="AH163" i="102"/>
  <c r="AH164" i="102"/>
  <c r="AH165" i="102"/>
  <c r="AH166" i="102"/>
  <c r="AH167" i="102"/>
  <c r="AH168" i="102"/>
  <c r="AH169" i="102"/>
  <c r="AH170" i="102"/>
  <c r="AH171" i="102"/>
  <c r="AH172" i="102"/>
  <c r="AH173" i="102"/>
  <c r="AH174" i="102"/>
  <c r="AH175" i="102"/>
  <c r="AH176" i="102"/>
  <c r="AH177" i="102"/>
  <c r="AH178" i="102"/>
  <c r="AH179" i="102"/>
  <c r="AH180" i="102"/>
  <c r="AH181" i="102"/>
  <c r="AH182" i="102"/>
  <c r="AH183" i="102"/>
  <c r="AH184" i="102"/>
  <c r="AH185" i="102"/>
  <c r="AH186" i="102"/>
  <c r="AH187" i="102"/>
  <c r="AH188" i="102"/>
  <c r="AH189" i="102"/>
  <c r="AH190" i="102"/>
  <c r="AH191" i="102"/>
  <c r="AH192" i="102"/>
  <c r="AH193" i="102"/>
  <c r="AH194" i="102"/>
  <c r="AH195" i="102"/>
  <c r="AH196" i="102"/>
  <c r="AH197" i="102"/>
  <c r="AH198" i="102"/>
  <c r="AH199" i="102"/>
  <c r="AH200" i="102"/>
  <c r="AH201" i="102"/>
  <c r="AH202" i="102"/>
  <c r="AH203" i="102"/>
  <c r="AH204" i="102"/>
  <c r="AH205" i="102"/>
  <c r="AH206" i="102"/>
  <c r="AH207" i="102"/>
  <c r="AH208" i="102"/>
  <c r="AH209" i="102"/>
  <c r="AH210" i="102"/>
  <c r="AH211" i="102"/>
  <c r="AH212" i="102"/>
  <c r="AH213" i="102"/>
  <c r="AH214" i="102"/>
  <c r="AH215" i="102"/>
  <c r="AH216" i="102"/>
  <c r="AH217" i="102"/>
  <c r="AH218" i="102"/>
  <c r="AH219" i="102"/>
  <c r="AH220" i="102"/>
  <c r="AH221" i="102"/>
  <c r="AH222" i="102"/>
  <c r="AH223" i="102"/>
  <c r="AH224" i="102"/>
  <c r="AH225" i="102"/>
  <c r="AH226" i="102"/>
  <c r="AH227" i="102"/>
  <c r="AH228" i="102"/>
  <c r="AH229" i="102"/>
  <c r="AH230" i="102"/>
  <c r="AH231" i="102"/>
  <c r="AH232" i="102"/>
  <c r="AH233" i="102"/>
  <c r="AH5" i="102"/>
  <c r="D16" i="102"/>
  <c r="D5" i="102"/>
  <c r="Z241" i="96" l="1"/>
  <c r="Y241" i="96"/>
  <c r="Z22" i="96"/>
  <c r="Y22" i="96"/>
  <c r="Z21" i="96"/>
  <c r="Y21" i="96"/>
  <c r="Z20" i="96"/>
  <c r="Y20" i="96"/>
  <c r="Z40" i="96"/>
  <c r="Y40" i="96"/>
  <c r="Z39" i="96"/>
  <c r="Y39" i="96"/>
  <c r="Z81" i="96"/>
  <c r="Y81" i="96"/>
  <c r="Z80" i="96"/>
  <c r="Y80" i="96"/>
  <c r="Z79" i="96"/>
  <c r="Y79" i="96"/>
  <c r="Z78" i="96"/>
  <c r="Y78" i="96"/>
  <c r="Z77" i="96"/>
  <c r="Y77" i="96"/>
  <c r="Z76" i="96"/>
  <c r="Y76" i="96"/>
  <c r="Z75" i="96"/>
  <c r="Y75" i="96"/>
  <c r="Z71" i="96"/>
  <c r="Y71" i="96"/>
  <c r="Z70" i="96"/>
  <c r="Y70" i="96"/>
  <c r="Z69" i="96"/>
  <c r="Y69" i="96"/>
  <c r="Z68" i="96"/>
  <c r="Y68" i="96"/>
  <c r="Z67" i="96"/>
  <c r="Y67" i="96"/>
  <c r="Z66" i="96"/>
  <c r="Y66" i="96"/>
  <c r="Z65" i="96"/>
  <c r="Y65" i="96"/>
  <c r="Z62" i="96"/>
  <c r="Y62" i="96"/>
  <c r="Z61" i="96"/>
  <c r="Y61" i="96"/>
  <c r="Z60" i="96"/>
  <c r="Y60" i="96"/>
  <c r="Z59" i="96"/>
  <c r="Y59" i="96"/>
  <c r="Z58" i="96"/>
  <c r="Y58" i="96"/>
  <c r="Y104" i="96"/>
  <c r="Z103" i="96"/>
  <c r="Y103" i="96"/>
  <c r="Z102" i="96"/>
  <c r="Y102" i="96"/>
  <c r="Z101" i="96"/>
  <c r="Y101" i="96"/>
  <c r="Z100" i="96"/>
  <c r="Y100" i="96"/>
  <c r="Z99" i="96"/>
  <c r="Y99" i="96"/>
  <c r="Z98" i="96"/>
  <c r="Y98" i="96"/>
  <c r="Z97" i="96"/>
  <c r="Y97" i="96"/>
  <c r="Z96" i="96"/>
  <c r="Y96" i="96"/>
  <c r="Z95" i="96"/>
  <c r="Y95" i="96"/>
  <c r="Z134" i="96"/>
  <c r="Y134" i="96"/>
  <c r="Z133" i="96"/>
  <c r="Y133" i="96"/>
  <c r="Z132" i="96"/>
  <c r="Y132" i="96"/>
  <c r="Z131" i="96"/>
  <c r="Y131" i="96"/>
  <c r="Z130" i="96"/>
  <c r="Y130" i="96"/>
  <c r="Z129" i="96"/>
  <c r="Y129" i="96"/>
  <c r="Z128" i="96"/>
  <c r="Y128" i="96"/>
  <c r="Z127" i="96"/>
  <c r="Y127" i="96"/>
  <c r="Z126" i="96"/>
  <c r="Y126" i="96"/>
  <c r="Z125" i="96"/>
  <c r="Y125" i="96"/>
  <c r="Z124" i="96"/>
  <c r="Y124" i="96"/>
  <c r="Z123" i="96"/>
  <c r="Y123" i="96"/>
  <c r="Z122" i="96"/>
  <c r="Y122" i="96"/>
  <c r="Z121" i="96"/>
  <c r="Y121" i="96"/>
  <c r="Z120" i="96"/>
  <c r="Y120" i="96"/>
  <c r="Z119" i="96"/>
  <c r="Y119" i="96"/>
  <c r="Z118" i="96"/>
  <c r="Y118" i="96"/>
  <c r="Z117" i="96"/>
  <c r="Y117" i="96"/>
  <c r="Z155" i="96"/>
  <c r="Y155" i="96"/>
  <c r="Z90" i="96"/>
  <c r="AA90" i="96" s="1"/>
  <c r="Y90" i="96"/>
  <c r="Z89" i="96"/>
  <c r="Y89" i="96"/>
  <c r="Z88" i="96"/>
  <c r="Y88" i="96"/>
  <c r="Z87" i="96"/>
  <c r="Y87" i="96"/>
  <c r="Z86" i="96"/>
  <c r="Y86" i="96"/>
  <c r="Z85" i="96"/>
  <c r="Y85" i="96"/>
  <c r="Z84" i="96"/>
  <c r="Y84" i="96"/>
  <c r="Z83" i="96"/>
  <c r="Y83" i="96"/>
  <c r="Z108" i="96"/>
  <c r="Y108" i="96"/>
  <c r="Z107" i="96"/>
  <c r="Y107" i="96"/>
  <c r="Z166" i="96"/>
  <c r="Y166" i="96"/>
  <c r="Z165" i="96"/>
  <c r="Y165" i="96"/>
  <c r="Z164" i="96"/>
  <c r="Y164" i="96"/>
  <c r="Z163" i="96"/>
  <c r="Y163" i="96"/>
  <c r="Z177" i="96"/>
  <c r="Y177" i="96"/>
  <c r="Z176" i="96"/>
  <c r="Y176" i="96"/>
  <c r="Z175" i="96"/>
  <c r="Y175" i="96"/>
  <c r="Z174" i="96"/>
  <c r="Y174" i="96"/>
  <c r="Z173" i="96"/>
  <c r="Y173" i="96"/>
  <c r="Z172" i="96"/>
  <c r="Y172" i="96"/>
  <c r="Z171" i="96"/>
  <c r="Y171" i="96"/>
  <c r="Z170" i="96"/>
  <c r="Y170" i="96"/>
  <c r="Z185" i="96"/>
  <c r="Z201" i="96"/>
  <c r="Y201" i="96"/>
  <c r="Z200" i="96"/>
  <c r="Y200" i="96"/>
  <c r="AA200" i="96" s="1"/>
  <c r="Z199" i="96"/>
  <c r="Y199" i="96"/>
  <c r="Z198" i="96"/>
  <c r="Y198" i="96"/>
  <c r="Z197" i="96"/>
  <c r="Y197" i="96"/>
  <c r="Z194" i="96"/>
  <c r="Y194" i="96"/>
  <c r="Z191" i="96"/>
  <c r="Y191" i="96"/>
  <c r="Z190" i="96"/>
  <c r="Y190" i="96"/>
  <c r="Z189" i="96"/>
  <c r="Y189" i="96"/>
  <c r="Y250" i="96"/>
  <c r="Y249" i="96"/>
  <c r="AA249" i="96" s="1"/>
  <c r="Y248" i="96"/>
  <c r="AA248" i="96" s="1"/>
  <c r="Z247" i="96"/>
  <c r="Z246" i="96"/>
  <c r="Z245" i="96"/>
  <c r="AA245" i="96" s="1"/>
  <c r="Y244" i="96"/>
  <c r="AA244" i="96" s="1"/>
  <c r="Y243" i="96"/>
  <c r="Z242" i="96"/>
  <c r="Y242" i="96"/>
  <c r="Z240" i="96"/>
  <c r="Y240" i="96"/>
  <c r="Z239" i="96"/>
  <c r="Y239" i="96"/>
  <c r="Z238" i="96"/>
  <c r="AA238" i="96" s="1"/>
  <c r="Y238" i="96"/>
  <c r="Z237" i="96"/>
  <c r="Y237" i="96"/>
  <c r="Z236" i="96"/>
  <c r="Y236" i="96"/>
  <c r="Z235" i="96"/>
  <c r="Y235" i="96"/>
  <c r="Z234" i="96"/>
  <c r="AA234" i="96" s="1"/>
  <c r="Y234" i="96"/>
  <c r="Z233" i="96"/>
  <c r="Y233" i="96"/>
  <c r="AA232" i="96" s="1"/>
  <c r="Z232" i="96"/>
  <c r="Y232" i="96"/>
  <c r="Z231" i="96"/>
  <c r="Y231" i="96"/>
  <c r="Z32" i="96"/>
  <c r="AA32" i="96" s="1"/>
  <c r="Y32" i="96"/>
  <c r="Z31" i="96"/>
  <c r="Y31" i="96"/>
  <c r="AA31" i="96" s="1"/>
  <c r="Z30" i="96"/>
  <c r="Y30" i="96"/>
  <c r="Z29" i="96"/>
  <c r="Y29" i="96"/>
  <c r="Z28" i="96"/>
  <c r="AA28" i="96" s="1"/>
  <c r="Y28" i="96"/>
  <c r="Z27" i="96"/>
  <c r="Y27" i="96"/>
  <c r="Z24" i="96"/>
  <c r="Y24" i="96"/>
  <c r="Z23" i="96"/>
  <c r="Y23" i="96"/>
  <c r="Z19" i="96"/>
  <c r="AA19" i="96" s="1"/>
  <c r="Y19" i="96"/>
  <c r="Z14" i="96"/>
  <c r="Y14" i="96"/>
  <c r="Z13" i="96"/>
  <c r="Y13" i="96"/>
  <c r="Z12" i="96"/>
  <c r="Y12" i="96"/>
  <c r="Z11" i="96"/>
  <c r="Y11" i="96"/>
  <c r="Z10" i="96"/>
  <c r="Y10" i="96"/>
  <c r="Z9" i="96"/>
  <c r="Y9" i="96"/>
  <c r="Z38" i="96"/>
  <c r="Y38" i="96"/>
  <c r="Z37" i="96"/>
  <c r="AA37" i="96" s="1"/>
  <c r="Y37" i="96"/>
  <c r="Z36" i="96"/>
  <c r="Y36" i="96"/>
  <c r="Z35" i="96"/>
  <c r="Y35" i="96"/>
  <c r="Z57" i="96"/>
  <c r="Y57" i="96"/>
  <c r="Z56" i="96"/>
  <c r="AA56" i="96" s="1"/>
  <c r="Y56" i="96"/>
  <c r="Z55" i="96"/>
  <c r="Y55" i="96"/>
  <c r="AA55" i="96" s="1"/>
  <c r="Z54" i="96"/>
  <c r="Y54" i="96"/>
  <c r="Z53" i="96"/>
  <c r="Y53" i="96"/>
  <c r="Z50" i="96"/>
  <c r="AA50" i="96" s="1"/>
  <c r="Y50" i="96"/>
  <c r="Z49" i="96"/>
  <c r="Y49" i="96"/>
  <c r="Z48" i="96"/>
  <c r="Y48" i="96"/>
  <c r="Z47" i="96"/>
  <c r="Y47" i="96"/>
  <c r="Z46" i="96"/>
  <c r="Y46" i="96"/>
  <c r="Z45" i="96"/>
  <c r="Y45" i="96"/>
  <c r="Z44" i="96"/>
  <c r="Y44" i="96"/>
  <c r="Z43" i="96"/>
  <c r="Y43" i="96"/>
  <c r="Z42" i="96"/>
  <c r="Y42" i="96"/>
  <c r="Z105" i="96"/>
  <c r="Y105" i="96"/>
  <c r="Z104" i="96"/>
  <c r="Z156" i="96"/>
  <c r="Y156" i="96"/>
  <c r="Z154" i="96"/>
  <c r="Y154" i="96"/>
  <c r="Z153" i="96"/>
  <c r="Y153" i="96"/>
  <c r="Z152" i="96"/>
  <c r="Y152" i="96"/>
  <c r="Z151" i="96"/>
  <c r="Y151" i="96"/>
  <c r="Z150" i="96"/>
  <c r="Y150" i="96"/>
  <c r="Z149" i="96"/>
  <c r="Y149" i="96"/>
  <c r="Z148" i="96"/>
  <c r="Y148" i="96"/>
  <c r="Z147" i="96"/>
  <c r="Y147" i="96"/>
  <c r="Z146" i="96"/>
  <c r="Y146" i="96"/>
  <c r="Z115" i="96"/>
  <c r="Y115" i="96"/>
  <c r="Z114" i="96"/>
  <c r="Y114" i="96"/>
  <c r="Z113" i="96"/>
  <c r="Y113" i="96"/>
  <c r="Z112" i="96"/>
  <c r="Y112" i="96"/>
  <c r="Z111" i="96"/>
  <c r="Y111" i="96"/>
  <c r="Z110" i="96"/>
  <c r="Y110" i="96"/>
  <c r="Z109" i="96"/>
  <c r="Y109" i="96"/>
  <c r="Z144" i="96"/>
  <c r="Y144" i="96"/>
  <c r="Z143" i="96"/>
  <c r="Y143" i="96"/>
  <c r="Z142" i="96"/>
  <c r="Y142" i="96"/>
  <c r="Z141" i="96"/>
  <c r="Y141" i="96"/>
  <c r="Z140" i="96"/>
  <c r="Y140" i="96"/>
  <c r="Z139" i="96"/>
  <c r="Y139" i="96"/>
  <c r="Z138" i="96"/>
  <c r="Y138" i="96"/>
  <c r="Z137" i="96"/>
  <c r="Y137" i="96"/>
  <c r="Z136" i="96"/>
  <c r="Y136" i="96"/>
  <c r="Z162" i="96"/>
  <c r="Y162" i="96"/>
  <c r="Z161" i="96"/>
  <c r="Y161" i="96"/>
  <c r="Z160" i="96"/>
  <c r="Y160" i="96"/>
  <c r="Z159" i="96"/>
  <c r="Y159" i="96"/>
  <c r="Z158" i="96"/>
  <c r="Y158" i="96"/>
  <c r="Z169" i="96"/>
  <c r="Y169" i="96"/>
  <c r="Z187" i="96"/>
  <c r="Y187" i="96"/>
  <c r="Z186" i="96"/>
  <c r="Y186" i="96"/>
  <c r="Y185" i="96"/>
  <c r="Z184" i="96"/>
  <c r="Y184" i="96"/>
  <c r="Z183" i="96"/>
  <c r="Y183" i="96"/>
  <c r="Z182" i="96"/>
  <c r="Y182" i="96"/>
  <c r="Z181" i="96"/>
  <c r="AA181" i="96" s="1"/>
  <c r="Y181" i="96"/>
  <c r="Z180" i="96"/>
  <c r="Y180" i="96"/>
  <c r="Z179" i="96"/>
  <c r="Y179" i="96"/>
  <c r="Z196" i="96"/>
  <c r="Y196" i="96"/>
  <c r="Z195" i="96"/>
  <c r="Y195" i="96"/>
  <c r="Z193" i="96"/>
  <c r="Y193" i="96"/>
  <c r="Z192" i="96"/>
  <c r="Y192" i="96"/>
  <c r="Z211" i="96"/>
  <c r="Y211" i="96"/>
  <c r="Z210" i="96"/>
  <c r="AA210" i="96" s="1"/>
  <c r="Y210" i="96"/>
  <c r="Z209" i="96"/>
  <c r="Y209" i="96"/>
  <c r="Z208" i="96"/>
  <c r="Y208" i="96"/>
  <c r="Z207" i="96"/>
  <c r="Y207" i="96"/>
  <c r="Z206" i="96"/>
  <c r="AA206" i="96" s="1"/>
  <c r="Y206" i="96"/>
  <c r="Z205" i="96"/>
  <c r="Y205" i="96"/>
  <c r="Z204" i="96"/>
  <c r="Y204" i="96"/>
  <c r="Z203" i="96"/>
  <c r="Y203" i="96"/>
  <c r="Z221" i="96"/>
  <c r="AA221" i="96" s="1"/>
  <c r="Y221" i="96"/>
  <c r="Z220" i="96"/>
  <c r="Y220" i="96"/>
  <c r="AA220" i="96" s="1"/>
  <c r="Z219" i="96"/>
  <c r="Y219" i="96"/>
  <c r="Z218" i="96"/>
  <c r="Y218" i="96"/>
  <c r="Z217" i="96"/>
  <c r="AA217" i="96" s="1"/>
  <c r="Y217" i="96"/>
  <c r="Z216" i="96"/>
  <c r="Y216" i="96"/>
  <c r="Z215" i="96"/>
  <c r="Y215" i="96"/>
  <c r="Z214" i="96"/>
  <c r="Y214" i="96"/>
  <c r="Z213" i="96"/>
  <c r="AA213" i="96" s="1"/>
  <c r="Y213" i="96"/>
  <c r="X30" i="102"/>
  <c r="X22" i="102"/>
  <c r="X25" i="102"/>
  <c r="X16" i="102"/>
  <c r="X36" i="102"/>
  <c r="X43" i="102"/>
  <c r="X40" i="102"/>
  <c r="X46" i="102"/>
  <c r="X52" i="102"/>
  <c r="X55" i="102"/>
  <c r="X186" i="102"/>
  <c r="X198" i="102"/>
  <c r="X210" i="102"/>
  <c r="X222" i="102"/>
  <c r="X14" i="102"/>
  <c r="X13" i="102"/>
  <c r="Y63" i="102"/>
  <c r="Y73" i="102"/>
  <c r="Y83" i="102"/>
  <c r="Y93" i="102"/>
  <c r="Y103" i="102"/>
  <c r="Y115" i="102"/>
  <c r="Y123" i="102"/>
  <c r="Y134" i="102"/>
  <c r="Y145" i="102"/>
  <c r="Y155" i="102"/>
  <c r="Y165" i="102"/>
  <c r="Y175" i="102"/>
  <c r="Y12" i="102"/>
  <c r="Y11" i="102"/>
  <c r="Y10" i="102"/>
  <c r="Y9" i="102"/>
  <c r="Y6" i="102"/>
  <c r="Z6" i="102" s="1"/>
  <c r="AG6" i="102" s="1"/>
  <c r="Y30" i="102"/>
  <c r="Y22" i="102"/>
  <c r="Y25" i="102"/>
  <c r="Y16" i="102"/>
  <c r="Y36" i="102"/>
  <c r="Y43" i="102"/>
  <c r="Y40" i="102"/>
  <c r="Y46" i="102"/>
  <c r="Y52" i="102"/>
  <c r="Y55" i="102"/>
  <c r="Y186" i="102"/>
  <c r="Y198" i="102"/>
  <c r="Y210" i="102"/>
  <c r="Y222" i="102"/>
  <c r="Y14" i="102"/>
  <c r="Y13" i="102"/>
  <c r="X63" i="102"/>
  <c r="X73" i="102"/>
  <c r="X83" i="102"/>
  <c r="X93" i="102"/>
  <c r="X103" i="102"/>
  <c r="X115" i="102"/>
  <c r="X123" i="102"/>
  <c r="X134" i="102"/>
  <c r="X145" i="102"/>
  <c r="X155" i="102"/>
  <c r="X165" i="102"/>
  <c r="X175" i="102"/>
  <c r="X12" i="102"/>
  <c r="X11" i="102"/>
  <c r="X10" i="102"/>
  <c r="X9" i="102"/>
  <c r="X8" i="102"/>
  <c r="Z8" i="102" s="1"/>
  <c r="AG8" i="102" s="1"/>
  <c r="X7" i="102"/>
  <c r="X5" i="102"/>
  <c r="AL278" i="112" a="1"/>
  <c r="AL278" i="112" s="1"/>
  <c r="AM278" i="112" s="1"/>
  <c r="AI278" i="112"/>
  <c r="AL277" i="112" a="1"/>
  <c r="AL277" i="112" s="1"/>
  <c r="AM277" i="112" s="1"/>
  <c r="AL276" i="112" a="1"/>
  <c r="AL276" i="112" s="1"/>
  <c r="AM276" i="112" s="1"/>
  <c r="AI276" i="112"/>
  <c r="AJ276" i="112" s="1"/>
  <c r="AL275" i="112" a="1"/>
  <c r="AL275" i="112" s="1"/>
  <c r="AI275" i="112"/>
  <c r="AL274" i="112" a="1"/>
  <c r="AL274" i="112" s="1"/>
  <c r="AM274" i="112" s="1"/>
  <c r="AI274" i="112"/>
  <c r="AL273" i="112" a="1"/>
  <c r="AL273" i="112" s="1"/>
  <c r="AM273" i="112" s="1"/>
  <c r="AI273" i="112"/>
  <c r="AL272" i="112" a="1"/>
  <c r="AL272" i="112" s="1"/>
  <c r="AM272" i="112" s="1"/>
  <c r="AI272" i="112"/>
  <c r="AL271" i="112" a="1"/>
  <c r="AL271" i="112" s="1"/>
  <c r="AM271" i="112" s="1"/>
  <c r="AI271" i="112"/>
  <c r="AL270" i="112" a="1"/>
  <c r="AL270" i="112" s="1"/>
  <c r="AM270" i="112" s="1"/>
  <c r="AI270" i="112"/>
  <c r="AL269" i="112" a="1"/>
  <c r="AL269" i="112" s="1"/>
  <c r="AM269" i="112" s="1"/>
  <c r="AI269" i="112"/>
  <c r="AL268" i="112" a="1"/>
  <c r="AL268" i="112" s="1"/>
  <c r="AM268" i="112" s="1"/>
  <c r="AI268" i="112"/>
  <c r="AJ268" i="112" s="1"/>
  <c r="AL267" i="112" a="1"/>
  <c r="AL267" i="112" s="1"/>
  <c r="AI267" i="112"/>
  <c r="AK266" i="112" a="1"/>
  <c r="AK266" i="112" s="1"/>
  <c r="AM266" i="112" s="1"/>
  <c r="AH266" i="112"/>
  <c r="AL265" i="112" a="1"/>
  <c r="AL265" i="112" s="1"/>
  <c r="AM265" i="112" s="1"/>
  <c r="AI265" i="112"/>
  <c r="AL264" i="112" a="1"/>
  <c r="AL264" i="112" s="1"/>
  <c r="AM264" i="112" s="1"/>
  <c r="AI264" i="112"/>
  <c r="AL263" i="112" a="1"/>
  <c r="AL263" i="112" s="1"/>
  <c r="AM263" i="112" s="1"/>
  <c r="AI263" i="112"/>
  <c r="AK262" i="112"/>
  <c r="AM262" i="112" s="1"/>
  <c r="AK262" i="112" a="1"/>
  <c r="AH262" i="112"/>
  <c r="AK261" i="112" a="1"/>
  <c r="AK261" i="112" s="1"/>
  <c r="AM261" i="112" s="1"/>
  <c r="AH261" i="112"/>
  <c r="AK260" i="112" a="1"/>
  <c r="AK260" i="112" s="1"/>
  <c r="AM260" i="112" s="1"/>
  <c r="AH260" i="112"/>
  <c r="AJ260" i="112" s="1"/>
  <c r="AK259" i="112" a="1"/>
  <c r="AK259" i="112" s="1"/>
  <c r="AH259" i="112"/>
  <c r="AK258" i="112" a="1"/>
  <c r="AK258" i="112" s="1"/>
  <c r="AM258" i="112" s="1"/>
  <c r="AH258" i="112"/>
  <c r="AK257" i="112" a="1"/>
  <c r="AK257" i="112" s="1"/>
  <c r="AM257" i="112" s="1"/>
  <c r="AH257" i="112"/>
  <c r="AK256" i="112" a="1"/>
  <c r="AK256" i="112" s="1"/>
  <c r="AM256" i="112" s="1"/>
  <c r="AH256" i="112"/>
  <c r="AK255" i="112" a="1"/>
  <c r="AK255" i="112" s="1"/>
  <c r="AM255" i="112" s="1"/>
  <c r="AH255" i="112"/>
  <c r="AK254" i="112"/>
  <c r="AM254" i="112" s="1"/>
  <c r="AK254" i="112" a="1"/>
  <c r="AH254" i="112"/>
  <c r="AK253" i="112" a="1"/>
  <c r="AK253" i="112" s="1"/>
  <c r="AM253" i="112" s="1"/>
  <c r="AH253" i="112"/>
  <c r="AK252" i="112" a="1"/>
  <c r="AK252" i="112" s="1"/>
  <c r="AM252" i="112" s="1"/>
  <c r="AH252" i="112"/>
  <c r="AJ252" i="112" s="1"/>
  <c r="AK251" i="112" a="1"/>
  <c r="AK251" i="112" s="1"/>
  <c r="AM251" i="112" s="1"/>
  <c r="AH251" i="112"/>
  <c r="AK250" i="112" a="1"/>
  <c r="AK250" i="112" s="1"/>
  <c r="AM250" i="112" s="1"/>
  <c r="AH250" i="112"/>
  <c r="AH249" i="112"/>
  <c r="AL248" i="112" a="1"/>
  <c r="AL248" i="112" s="1"/>
  <c r="AM248" i="112" s="1"/>
  <c r="AI248" i="112"/>
  <c r="AL247" i="112" a="1"/>
  <c r="AL247" i="112" s="1"/>
  <c r="AM247" i="112" s="1"/>
  <c r="AI247" i="112"/>
  <c r="AL246" i="112" a="1"/>
  <c r="AL246" i="112" s="1"/>
  <c r="AK246" i="112" a="1"/>
  <c r="AK246" i="112" s="1"/>
  <c r="AM246" i="112" s="1"/>
  <c r="AI246" i="112"/>
  <c r="AH246" i="112"/>
  <c r="AL245" i="112" a="1"/>
  <c r="AL245" i="112" s="1"/>
  <c r="AK245" i="112" a="1"/>
  <c r="AK245" i="112" s="1"/>
  <c r="AM245" i="112" s="1"/>
  <c r="AI245" i="112"/>
  <c r="AH245" i="112"/>
  <c r="AL244" i="112" a="1"/>
  <c r="AL244" i="112" s="1"/>
  <c r="AK244" i="112" a="1"/>
  <c r="AK244" i="112" s="1"/>
  <c r="AM244" i="112" s="1"/>
  <c r="AI244" i="112"/>
  <c r="AH244" i="112"/>
  <c r="AL243" i="112" a="1"/>
  <c r="AL243" i="112" s="1"/>
  <c r="AK243" i="112" a="1"/>
  <c r="AK243" i="112" s="1"/>
  <c r="AM243" i="112" s="1"/>
  <c r="AI243" i="112"/>
  <c r="AH243" i="112"/>
  <c r="AJ243" i="112" s="1"/>
  <c r="AL240" i="112" a="1"/>
  <c r="AL240" i="112" s="1"/>
  <c r="AK240" i="112" a="1"/>
  <c r="AK240" i="112" s="1"/>
  <c r="AM240" i="112" s="1"/>
  <c r="AI240" i="112"/>
  <c r="AH240" i="112"/>
  <c r="AL239" i="112" a="1"/>
  <c r="AL239" i="112" s="1"/>
  <c r="AK239" i="112" a="1"/>
  <c r="AK239" i="112" s="1"/>
  <c r="AI239" i="112"/>
  <c r="AJ239" i="112" s="1"/>
  <c r="AH239" i="112"/>
  <c r="AL238" i="112" a="1"/>
  <c r="AL238" i="112" s="1"/>
  <c r="AK238" i="112" a="1"/>
  <c r="AK238" i="112" s="1"/>
  <c r="AM238" i="112" s="1"/>
  <c r="AI238" i="112"/>
  <c r="AH238" i="112"/>
  <c r="AL237" i="112"/>
  <c r="AL237" i="112" a="1"/>
  <c r="AK237" i="112" a="1"/>
  <c r="AK237" i="112" s="1"/>
  <c r="AI237" i="112"/>
  <c r="AH237" i="112"/>
  <c r="AJ237" i="112" s="1"/>
  <c r="AL231" i="112" a="1"/>
  <c r="AL231" i="112" s="1"/>
  <c r="AK231" i="112" a="1"/>
  <c r="AK231" i="112" s="1"/>
  <c r="AM231" i="112" s="1"/>
  <c r="AI231" i="112"/>
  <c r="AH231" i="112"/>
  <c r="AL230" i="112" a="1"/>
  <c r="AL230" i="112" s="1"/>
  <c r="AK230" i="112" a="1"/>
  <c r="AK230" i="112" s="1"/>
  <c r="AM230" i="112" s="1"/>
  <c r="AI230" i="112"/>
  <c r="AH230" i="112"/>
  <c r="AL229" i="112" a="1"/>
  <c r="AL229" i="112" s="1"/>
  <c r="AK229" i="112" a="1"/>
  <c r="AK229" i="112" s="1"/>
  <c r="AM229" i="112" s="1"/>
  <c r="AI229" i="112"/>
  <c r="AH229" i="112"/>
  <c r="AL228" i="112"/>
  <c r="AL228" i="112" a="1"/>
  <c r="AK228" i="112" a="1"/>
  <c r="AK228" i="112" s="1"/>
  <c r="AM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I224" i="112"/>
  <c r="AH224" i="112"/>
  <c r="AL221" i="112" a="1"/>
  <c r="AL221" i="112" s="1"/>
  <c r="AK221" i="112" a="1"/>
  <c r="AK221" i="112" s="1"/>
  <c r="AM221" i="112" s="1"/>
  <c r="AI221" i="112"/>
  <c r="AH221" i="112"/>
  <c r="AL220" i="112" a="1"/>
  <c r="AL220" i="112" s="1"/>
  <c r="AK220" i="112" a="1"/>
  <c r="AK220" i="112" s="1"/>
  <c r="AM220" i="112" s="1"/>
  <c r="AI220" i="112"/>
  <c r="AH220" i="112"/>
  <c r="AL219" i="112" a="1"/>
  <c r="AL219" i="112" s="1"/>
  <c r="AK219" i="112"/>
  <c r="AM219" i="112" s="1"/>
  <c r="AK219" i="112" a="1"/>
  <c r="AI219" i="112"/>
  <c r="AH219" i="112"/>
  <c r="AL218" i="112" a="1"/>
  <c r="AL218" i="112" s="1"/>
  <c r="AK218" i="112" a="1"/>
  <c r="AK218" i="112" s="1"/>
  <c r="AM218" i="112" s="1"/>
  <c r="AI218" i="112"/>
  <c r="AH218" i="112"/>
  <c r="AL214" i="112" a="1"/>
  <c r="AL214" i="112" s="1"/>
  <c r="AK214" i="112" a="1"/>
  <c r="AK214" i="112" s="1"/>
  <c r="AI214" i="112"/>
  <c r="AH214" i="112"/>
  <c r="AJ214" i="112" s="1"/>
  <c r="AL212" i="112" a="1"/>
  <c r="AL212" i="112" s="1"/>
  <c r="AM212" i="112" s="1"/>
  <c r="AI212" i="112"/>
  <c r="AL211" i="112" a="1"/>
  <c r="AL211" i="112" s="1"/>
  <c r="AK211" i="112" a="1"/>
  <c r="AK211" i="112" s="1"/>
  <c r="AI211" i="112"/>
  <c r="AH211" i="112"/>
  <c r="AI210" i="112"/>
  <c r="AH210" i="112"/>
  <c r="AL209" i="112" a="1"/>
  <c r="AL209" i="112" s="1"/>
  <c r="AK209" i="112" a="1"/>
  <c r="AK209" i="112" s="1"/>
  <c r="AM209" i="112" s="1"/>
  <c r="AI209" i="112"/>
  <c r="AH209" i="112"/>
  <c r="AL208" i="112"/>
  <c r="AL208" i="112" a="1"/>
  <c r="AK208" i="112" a="1"/>
  <c r="AK208" i="112" s="1"/>
  <c r="AM208" i="112" s="1"/>
  <c r="AI208" i="112"/>
  <c r="AH208" i="112"/>
  <c r="AL207" i="112" a="1"/>
  <c r="AL207" i="112" s="1"/>
  <c r="AK207" i="112" a="1"/>
  <c r="AK207" i="112" s="1"/>
  <c r="AM207" i="112" s="1"/>
  <c r="AI207" i="112"/>
  <c r="AH207" i="112"/>
  <c r="AK206" i="112"/>
  <c r="AM206" i="112" s="1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H201" i="112"/>
  <c r="AJ201" i="112" s="1"/>
  <c r="AL200" i="112"/>
  <c r="AL200" i="112" a="1"/>
  <c r="AI200" i="112"/>
  <c r="AJ200" i="112" s="1"/>
  <c r="AL199" i="112" a="1"/>
  <c r="AL199" i="112" s="1"/>
  <c r="AM199" i="112" s="1"/>
  <c r="AI199" i="112"/>
  <c r="AL198" i="112" a="1"/>
  <c r="AL198" i="112" s="1"/>
  <c r="AM198" i="112" s="1"/>
  <c r="AI198" i="112"/>
  <c r="AL197" i="112" a="1"/>
  <c r="AL197" i="112" s="1"/>
  <c r="AK197" i="112" a="1"/>
  <c r="AK197" i="112" s="1"/>
  <c r="AI197" i="112"/>
  <c r="AH197" i="112"/>
  <c r="AJ197" i="112" s="1"/>
  <c r="AL196" i="112"/>
  <c r="AL196" i="112" a="1"/>
  <c r="AK196" i="112" a="1"/>
  <c r="AK196" i="112" s="1"/>
  <c r="AI196" i="112"/>
  <c r="AH196" i="112"/>
  <c r="AL191" i="112" a="1"/>
  <c r="AL191" i="112" s="1"/>
  <c r="AK191" i="112" a="1"/>
  <c r="AK191" i="112" s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I189" i="112"/>
  <c r="AL188" i="112"/>
  <c r="AL188" i="112" a="1"/>
  <c r="AK188" i="112" a="1"/>
  <c r="AK188" i="112" s="1"/>
  <c r="AI188" i="112"/>
  <c r="AH188" i="112"/>
  <c r="AL187" i="112"/>
  <c r="AL187" i="112" a="1"/>
  <c r="AK187" i="112"/>
  <c r="AM187" i="112" s="1"/>
  <c r="AK187" i="112" a="1"/>
  <c r="AI187" i="112"/>
  <c r="AL185" i="112"/>
  <c r="AL185" i="112" a="1"/>
  <c r="AK185" i="112" a="1"/>
  <c r="AK185" i="112" s="1"/>
  <c r="AI185" i="112"/>
  <c r="AH185" i="112"/>
  <c r="AL180" i="112" a="1"/>
  <c r="AL180" i="112" s="1"/>
  <c r="AK180" i="112"/>
  <c r="AM180" i="112" s="1"/>
  <c r="AK180" i="112" a="1"/>
  <c r="AI180" i="112"/>
  <c r="AH180" i="112"/>
  <c r="AL179" i="112" a="1"/>
  <c r="AL179" i="112" s="1"/>
  <c r="AK179" i="112" a="1"/>
  <c r="AK179" i="112" s="1"/>
  <c r="AM179" i="112" s="1"/>
  <c r="AI179" i="112"/>
  <c r="AH179" i="112"/>
  <c r="AL178" i="112" a="1"/>
  <c r="AL178" i="112" s="1"/>
  <c r="AK178" i="112" a="1"/>
  <c r="AK178" i="112" s="1"/>
  <c r="AM178" i="112" s="1"/>
  <c r="AI178" i="112"/>
  <c r="AH178" i="112"/>
  <c r="AL177" i="112" a="1"/>
  <c r="AL177" i="112" s="1"/>
  <c r="AK177" i="112" a="1"/>
  <c r="AK177" i="112" s="1"/>
  <c r="AM177" i="112" s="1"/>
  <c r="AI177" i="112"/>
  <c r="AH177" i="112"/>
  <c r="AL176" i="112" a="1"/>
  <c r="AL176" i="112" s="1"/>
  <c r="AK176" i="112"/>
  <c r="AM176" i="112" s="1"/>
  <c r="AK176" i="112" a="1"/>
  <c r="AI176" i="112"/>
  <c r="AH176" i="112"/>
  <c r="AJ176" i="112" s="1"/>
  <c r="AL175" i="112" a="1"/>
  <c r="AL175" i="112" s="1"/>
  <c r="AK175" i="112" a="1"/>
  <c r="AK175" i="112" s="1"/>
  <c r="AM175" i="112" s="1"/>
  <c r="AI175" i="112"/>
  <c r="AH175" i="112"/>
  <c r="AL173" i="112" a="1"/>
  <c r="AL173" i="112" s="1"/>
  <c r="AK173" i="112" a="1"/>
  <c r="AK173" i="112" s="1"/>
  <c r="AI173" i="112"/>
  <c r="AH173" i="112"/>
  <c r="AJ173" i="112" s="1"/>
  <c r="AL172" i="112" a="1"/>
  <c r="AL172" i="112" s="1"/>
  <c r="AK172" i="112" a="1"/>
  <c r="AK172" i="112" s="1"/>
  <c r="AI172" i="112"/>
  <c r="AH172" i="112"/>
  <c r="AL171" i="112" a="1"/>
  <c r="AL171" i="112" s="1"/>
  <c r="AK171" i="112" a="1"/>
  <c r="AK171" i="112" s="1"/>
  <c r="AI171" i="112"/>
  <c r="AH171" i="112"/>
  <c r="AJ171" i="112" s="1"/>
  <c r="AL170" i="112" a="1"/>
  <c r="AL170" i="112" s="1"/>
  <c r="AK170" i="112" a="1"/>
  <c r="AK170" i="112" s="1"/>
  <c r="AI170" i="112"/>
  <c r="AJ170" i="112" s="1"/>
  <c r="AH170" i="112"/>
  <c r="AL169" i="112" a="1"/>
  <c r="AL169" i="112" s="1"/>
  <c r="AK169" i="112" a="1"/>
  <c r="AK169" i="112" s="1"/>
  <c r="AI169" i="112"/>
  <c r="AH169" i="112"/>
  <c r="AJ169" i="112" s="1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I167" i="112"/>
  <c r="AH167" i="112"/>
  <c r="AL166" i="112" a="1"/>
  <c r="AL166" i="112" s="1"/>
  <c r="AK166" i="112" a="1"/>
  <c r="AK166" i="112" s="1"/>
  <c r="AI166" i="112"/>
  <c r="AH166" i="112"/>
  <c r="AJ166" i="112" s="1"/>
  <c r="AL165" i="112" a="1"/>
  <c r="AL165" i="112" s="1"/>
  <c r="AK165" i="112" a="1"/>
  <c r="AK165" i="112" s="1"/>
  <c r="AI165" i="112"/>
  <c r="AH165" i="112"/>
  <c r="AJ165" i="112" s="1"/>
  <c r="AL164" i="112"/>
  <c r="AL164" i="112" a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I163" i="112"/>
  <c r="AH163" i="112"/>
  <c r="AL162" i="112" a="1"/>
  <c r="AL162" i="112" s="1"/>
  <c r="AK162" i="112" a="1"/>
  <c r="AK162" i="112" s="1"/>
  <c r="AM162" i="112" s="1"/>
  <c r="AI162" i="112"/>
  <c r="AH162" i="112"/>
  <c r="AL161" i="112" a="1"/>
  <c r="AL161" i="112" s="1"/>
  <c r="AK161" i="112" a="1"/>
  <c r="AK161" i="112" s="1"/>
  <c r="AM161" i="112" s="1"/>
  <c r="AI161" i="112"/>
  <c r="AH161" i="112"/>
  <c r="AL160" i="112" a="1"/>
  <c r="AL160" i="112" s="1"/>
  <c r="AK160" i="112" a="1"/>
  <c r="AK160" i="112" s="1"/>
  <c r="AM160" i="112" s="1"/>
  <c r="AI160" i="112"/>
  <c r="AH160" i="112"/>
  <c r="AL151" i="112" a="1"/>
  <c r="AL151" i="112" s="1"/>
  <c r="AK151" i="112" a="1"/>
  <c r="AK151" i="112" s="1"/>
  <c r="AI151" i="112"/>
  <c r="AH151" i="112"/>
  <c r="AL150" i="112" a="1"/>
  <c r="AL150" i="112" s="1"/>
  <c r="AK150" i="112" a="1"/>
  <c r="AK150" i="112" s="1"/>
  <c r="AM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I146" i="112"/>
  <c r="AH146" i="112"/>
  <c r="AL144" i="112" a="1"/>
  <c r="AL144" i="112" s="1"/>
  <c r="AK144" i="112" a="1"/>
  <c r="AK144" i="112" s="1"/>
  <c r="AI144" i="112"/>
  <c r="AH144" i="112"/>
  <c r="AL117" i="112" a="1"/>
  <c r="AL117" i="112" s="1"/>
  <c r="AK117" i="112" a="1"/>
  <c r="AK117" i="112" s="1"/>
  <c r="AM117" i="112" s="1"/>
  <c r="AI117" i="112"/>
  <c r="AH117" i="112"/>
  <c r="AJ117" i="112" s="1"/>
  <c r="AL116" i="112" a="1"/>
  <c r="AL116" i="112" s="1"/>
  <c r="AK116" i="112" a="1"/>
  <c r="AK116" i="112" s="1"/>
  <c r="AM116" i="112" s="1"/>
  <c r="AI116" i="112"/>
  <c r="AH116" i="112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I103" i="112"/>
  <c r="AH103" i="112"/>
  <c r="AL102" i="112" a="1"/>
  <c r="AL102" i="112" s="1"/>
  <c r="AK102" i="112" a="1"/>
  <c r="AK102" i="112" s="1"/>
  <c r="AI102" i="112"/>
  <c r="AH102" i="112"/>
  <c r="AJ102" i="112" s="1"/>
  <c r="AL101" i="112" a="1"/>
  <c r="AL101" i="112" s="1"/>
  <c r="AK101" i="112" a="1"/>
  <c r="AK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I99" i="112"/>
  <c r="AH99" i="112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I97" i="112"/>
  <c r="AH97" i="112"/>
  <c r="AL96" i="112"/>
  <c r="AL96" i="112" a="1"/>
  <c r="AK96" i="112" a="1"/>
  <c r="AK96" i="112" s="1"/>
  <c r="AI96" i="112"/>
  <c r="AH96" i="112"/>
  <c r="AJ96" i="112" s="1"/>
  <c r="AK94" i="112" a="1"/>
  <c r="AK94" i="112" s="1"/>
  <c r="AM94" i="112" s="1"/>
  <c r="AH94" i="112"/>
  <c r="AK62" i="112" a="1"/>
  <c r="AK62" i="112" s="1"/>
  <c r="AM62" i="112" s="1"/>
  <c r="AH62" i="112"/>
  <c r="AL49" i="112" a="1"/>
  <c r="AL49" i="112" s="1"/>
  <c r="AK49" i="112" a="1"/>
  <c r="AK49" i="112" s="1"/>
  <c r="AI49" i="112"/>
  <c r="AH49" i="112"/>
  <c r="AJ49" i="112" s="1"/>
  <c r="AL37" i="112" a="1"/>
  <c r="AL37" i="112" s="1"/>
  <c r="AK37" i="112" a="1"/>
  <c r="AK37" i="112" s="1"/>
  <c r="AM37" i="112" s="1"/>
  <c r="AI37" i="112"/>
  <c r="AH37" i="112"/>
  <c r="AL36" i="112" a="1"/>
  <c r="AL36" i="112" s="1"/>
  <c r="AK36" i="112" a="1"/>
  <c r="AK36" i="112" s="1"/>
  <c r="AM36" i="112" s="1"/>
  <c r="AI36" i="112"/>
  <c r="AH36" i="112"/>
  <c r="AL30" i="112" a="1"/>
  <c r="AL30" i="112" s="1"/>
  <c r="AM30" i="112" s="1"/>
  <c r="AI30" i="112"/>
  <c r="AJ30" i="112" s="1"/>
  <c r="AL25" i="112"/>
  <c r="AL25" i="112" a="1"/>
  <c r="AK25" i="112" a="1"/>
  <c r="AK25" i="112" s="1"/>
  <c r="AM25" i="112" s="1"/>
  <c r="AI25" i="112"/>
  <c r="AH25" i="112"/>
  <c r="AL24" i="112" a="1"/>
  <c r="AL24" i="112" s="1"/>
  <c r="AK24" i="112" a="1"/>
  <c r="AK24" i="112" s="1"/>
  <c r="AM24" i="112" s="1"/>
  <c r="AI24" i="112"/>
  <c r="AH24" i="112"/>
  <c r="AL23" i="112" a="1"/>
  <c r="AL23" i="112" s="1"/>
  <c r="AK23" i="112" a="1"/>
  <c r="AK23" i="112" s="1"/>
  <c r="AI23" i="112"/>
  <c r="AH23" i="112"/>
  <c r="AL8" i="112"/>
  <c r="AL8" i="112" a="1"/>
  <c r="AK8" i="112" a="1"/>
  <c r="AK8" i="112" s="1"/>
  <c r="AI8" i="112"/>
  <c r="AH8" i="112"/>
  <c r="AJ8" i="112" s="1"/>
  <c r="AL6" i="112" a="1"/>
  <c r="AL6" i="112" s="1"/>
  <c r="AM6" i="112" s="1"/>
  <c r="AI6" i="112"/>
  <c r="AJ6" i="112" s="1"/>
  <c r="AK5" i="112" a="1"/>
  <c r="AK5" i="112" s="1"/>
  <c r="AM5" i="112" s="1"/>
  <c r="AH5" i="112"/>
  <c r="AJ278" i="112"/>
  <c r="K278" i="112"/>
  <c r="AJ277" i="112"/>
  <c r="K277" i="112"/>
  <c r="K276" i="112"/>
  <c r="AM275" i="112"/>
  <c r="AJ275" i="112"/>
  <c r="K275" i="112"/>
  <c r="AJ274" i="112"/>
  <c r="K274" i="112"/>
  <c r="AJ273" i="112"/>
  <c r="K273" i="112"/>
  <c r="AJ272" i="112"/>
  <c r="K272" i="112"/>
  <c r="AJ271" i="112"/>
  <c r="K271" i="112"/>
  <c r="AJ270" i="112"/>
  <c r="K270" i="112"/>
  <c r="AJ269" i="112"/>
  <c r="K269" i="112"/>
  <c r="K268" i="112"/>
  <c r="AM267" i="112"/>
  <c r="AJ267" i="112"/>
  <c r="K267" i="112"/>
  <c r="AJ266" i="112"/>
  <c r="J266" i="112"/>
  <c r="AJ265" i="112"/>
  <c r="K265" i="112"/>
  <c r="AJ264" i="112"/>
  <c r="K264" i="112"/>
  <c r="AJ263" i="112"/>
  <c r="K263" i="112"/>
  <c r="AJ262" i="112"/>
  <c r="J262" i="112"/>
  <c r="AJ261" i="112"/>
  <c r="J261" i="112"/>
  <c r="J260" i="112"/>
  <c r="AM259" i="112"/>
  <c r="AJ259" i="112"/>
  <c r="J259" i="112"/>
  <c r="AJ258" i="112"/>
  <c r="J258" i="112"/>
  <c r="AJ257" i="112"/>
  <c r="J257" i="112"/>
  <c r="AJ256" i="112"/>
  <c r="J256" i="112"/>
  <c r="AJ255" i="112"/>
  <c r="J255" i="112"/>
  <c r="AJ254" i="112"/>
  <c r="J254" i="112"/>
  <c r="AJ253" i="112"/>
  <c r="J253" i="112"/>
  <c r="J252" i="112"/>
  <c r="AJ251" i="112"/>
  <c r="J251" i="112"/>
  <c r="AJ250" i="112"/>
  <c r="J250" i="112"/>
  <c r="AM249" i="112"/>
  <c r="AJ249" i="112"/>
  <c r="J249" i="112"/>
  <c r="AJ248" i="112"/>
  <c r="K248" i="112"/>
  <c r="AJ247" i="112"/>
  <c r="K247" i="112"/>
  <c r="AJ246" i="112"/>
  <c r="K246" i="112"/>
  <c r="J246" i="112"/>
  <c r="K245" i="112"/>
  <c r="J245" i="112"/>
  <c r="AJ244" i="112"/>
  <c r="K244" i="112"/>
  <c r="J244" i="112"/>
  <c r="K243" i="112"/>
  <c r="J243" i="112"/>
  <c r="AM242" i="112"/>
  <c r="K242" i="112"/>
  <c r="J242" i="112"/>
  <c r="AM241" i="112"/>
  <c r="K241" i="112"/>
  <c r="J241" i="112"/>
  <c r="AJ240" i="112"/>
  <c r="K240" i="112"/>
  <c r="J240" i="112"/>
  <c r="AM239" i="112"/>
  <c r="K239" i="112"/>
  <c r="J239" i="112"/>
  <c r="AJ238" i="112"/>
  <c r="K238" i="112"/>
  <c r="J238" i="112"/>
  <c r="AM237" i="112"/>
  <c r="K237" i="112"/>
  <c r="J237" i="112"/>
  <c r="AM236" i="112"/>
  <c r="AM235" i="112"/>
  <c r="AM234" i="112"/>
  <c r="AM233" i="112"/>
  <c r="AM232" i="112"/>
  <c r="AJ231" i="112"/>
  <c r="K231" i="112"/>
  <c r="J231" i="112"/>
  <c r="K230" i="112"/>
  <c r="J230" i="112"/>
  <c r="AJ229" i="112"/>
  <c r="K229" i="112"/>
  <c r="J229" i="112"/>
  <c r="AJ228" i="112"/>
  <c r="K228" i="112"/>
  <c r="J228" i="112"/>
  <c r="AM227" i="112"/>
  <c r="AJ226" i="112"/>
  <c r="K226" i="112"/>
  <c r="J226" i="112"/>
  <c r="AM225" i="112"/>
  <c r="K225" i="112"/>
  <c r="J225" i="112"/>
  <c r="AM224" i="112"/>
  <c r="K224" i="112"/>
  <c r="J224" i="112"/>
  <c r="AM223" i="112"/>
  <c r="AM222" i="112"/>
  <c r="AJ221" i="112"/>
  <c r="K221" i="112"/>
  <c r="J221" i="112"/>
  <c r="K220" i="112"/>
  <c r="J220" i="112"/>
  <c r="AJ219" i="112"/>
  <c r="K219" i="112"/>
  <c r="J219" i="112"/>
  <c r="K218" i="112"/>
  <c r="J218" i="112"/>
  <c r="AM217" i="112"/>
  <c r="AM216" i="112"/>
  <c r="AM215" i="112"/>
  <c r="K214" i="112"/>
  <c r="J214" i="112"/>
  <c r="AM213" i="112"/>
  <c r="AJ213" i="112"/>
  <c r="AJ212" i="112"/>
  <c r="K212" i="112"/>
  <c r="K211" i="112"/>
  <c r="J211" i="112"/>
  <c r="AM210" i="112"/>
  <c r="K210" i="112"/>
  <c r="J210" i="112"/>
  <c r="AJ209" i="112"/>
  <c r="K209" i="112"/>
  <c r="J209" i="112"/>
  <c r="AJ208" i="112"/>
  <c r="K208" i="112"/>
  <c r="J208" i="112"/>
  <c r="AJ206" i="112"/>
  <c r="K207" i="112"/>
  <c r="J207" i="112"/>
  <c r="J206" i="112"/>
  <c r="AM205" i="112"/>
  <c r="AM204" i="112"/>
  <c r="AM203" i="112"/>
  <c r="AJ203" i="112"/>
  <c r="K203" i="112"/>
  <c r="AM202" i="112"/>
  <c r="J202" i="112"/>
  <c r="J201" i="112"/>
  <c r="AM200" i="112"/>
  <c r="K200" i="112"/>
  <c r="AJ199" i="112"/>
  <c r="K199" i="112"/>
  <c r="AJ198" i="112"/>
  <c r="K198" i="112"/>
  <c r="K197" i="112"/>
  <c r="J197" i="112"/>
  <c r="AJ196" i="112"/>
  <c r="K196" i="112"/>
  <c r="J196" i="112"/>
  <c r="AM195" i="112"/>
  <c r="AM194" i="112"/>
  <c r="K194" i="112"/>
  <c r="J194" i="112"/>
  <c r="AM193" i="112"/>
  <c r="AM192" i="112"/>
  <c r="K191" i="112"/>
  <c r="J191" i="112"/>
  <c r="AJ190" i="112"/>
  <c r="K190" i="112"/>
  <c r="J190" i="112"/>
  <c r="AJ189" i="112"/>
  <c r="K189" i="112"/>
  <c r="AJ188" i="112"/>
  <c r="K188" i="112"/>
  <c r="J188" i="112"/>
  <c r="AH187" i="112"/>
  <c r="AJ187" i="112" s="1"/>
  <c r="K187" i="112"/>
  <c r="J187" i="112"/>
  <c r="AM186" i="112"/>
  <c r="K186" i="112"/>
  <c r="J186" i="112"/>
  <c r="AM185" i="112"/>
  <c r="K185" i="112"/>
  <c r="J185" i="112"/>
  <c r="AM184" i="112"/>
  <c r="AM183" i="112"/>
  <c r="AJ183" i="112"/>
  <c r="AM182" i="112"/>
  <c r="AM181" i="112"/>
  <c r="AJ181" i="112"/>
  <c r="K180" i="112"/>
  <c r="J180" i="112"/>
  <c r="AJ179" i="112"/>
  <c r="K179" i="112"/>
  <c r="J179" i="112"/>
  <c r="K178" i="112"/>
  <c r="J178" i="112"/>
  <c r="AJ177" i="112"/>
  <c r="K177" i="112"/>
  <c r="J177" i="112"/>
  <c r="K176" i="112"/>
  <c r="J176" i="112"/>
  <c r="AJ175" i="112"/>
  <c r="K175" i="112"/>
  <c r="J175" i="112"/>
  <c r="AM174" i="112"/>
  <c r="K174" i="112"/>
  <c r="J174" i="112"/>
  <c r="K173" i="112"/>
  <c r="J173" i="112"/>
  <c r="AJ172" i="112"/>
  <c r="K172" i="112"/>
  <c r="J172" i="112"/>
  <c r="K171" i="112"/>
  <c r="J171" i="112"/>
  <c r="K170" i="112"/>
  <c r="J170" i="112"/>
  <c r="K169" i="112"/>
  <c r="J169" i="112"/>
  <c r="AJ168" i="112"/>
  <c r="K168" i="112"/>
  <c r="J168" i="112"/>
  <c r="AJ167" i="112"/>
  <c r="K167" i="112"/>
  <c r="J167" i="112"/>
  <c r="K166" i="112"/>
  <c r="J166" i="112"/>
  <c r="K165" i="112"/>
  <c r="J165" i="112"/>
  <c r="K164" i="112"/>
  <c r="J164" i="112"/>
  <c r="K163" i="112"/>
  <c r="J163" i="112"/>
  <c r="AJ162" i="112"/>
  <c r="K162" i="112"/>
  <c r="J162" i="112"/>
  <c r="K161" i="112"/>
  <c r="J161" i="112"/>
  <c r="AJ160" i="112"/>
  <c r="K160" i="112"/>
  <c r="J160" i="112"/>
  <c r="AM159" i="112"/>
  <c r="K159" i="112"/>
  <c r="J159" i="112"/>
  <c r="AM158" i="112"/>
  <c r="K158" i="112"/>
  <c r="J158" i="112"/>
  <c r="AM157" i="112"/>
  <c r="K157" i="112"/>
  <c r="J157" i="112"/>
  <c r="AM156" i="112"/>
  <c r="K156" i="112"/>
  <c r="J156" i="112"/>
  <c r="AM155" i="112"/>
  <c r="K155" i="112"/>
  <c r="J155" i="112"/>
  <c r="AM154" i="112"/>
  <c r="K154" i="112"/>
  <c r="J154" i="112"/>
  <c r="AM153" i="112"/>
  <c r="AJ153" i="112"/>
  <c r="AM152" i="112"/>
  <c r="AJ152" i="112"/>
  <c r="AM151" i="112"/>
  <c r="K151" i="112"/>
  <c r="J151" i="112"/>
  <c r="K150" i="112"/>
  <c r="J150" i="112"/>
  <c r="AM149" i="112"/>
  <c r="K149" i="112"/>
  <c r="J149" i="112"/>
  <c r="K148" i="112"/>
  <c r="J148" i="112"/>
  <c r="AM147" i="112"/>
  <c r="K147" i="112"/>
  <c r="J147" i="112"/>
  <c r="AJ146" i="112"/>
  <c r="K146" i="112"/>
  <c r="J146" i="112"/>
  <c r="AM145" i="112"/>
  <c r="AJ144" i="112"/>
  <c r="K144" i="112"/>
  <c r="J144" i="112"/>
  <c r="AM143" i="112"/>
  <c r="K143" i="112"/>
  <c r="J143" i="112"/>
  <c r="AM142" i="112"/>
  <c r="K142" i="112"/>
  <c r="J142" i="112"/>
  <c r="AM141" i="112"/>
  <c r="K141" i="112"/>
  <c r="J141" i="112"/>
  <c r="AM140" i="112"/>
  <c r="K140" i="112"/>
  <c r="J140" i="112"/>
  <c r="AM139" i="112"/>
  <c r="AM138" i="112"/>
  <c r="K138" i="112"/>
  <c r="J138" i="112"/>
  <c r="AM137" i="112"/>
  <c r="K137" i="112"/>
  <c r="J137" i="112"/>
  <c r="AM136" i="112"/>
  <c r="AJ136" i="112"/>
  <c r="AM135" i="112"/>
  <c r="K135" i="112"/>
  <c r="J135" i="112"/>
  <c r="AM134" i="112"/>
  <c r="AM133" i="112"/>
  <c r="K133" i="112"/>
  <c r="J133" i="112"/>
  <c r="AM132" i="112"/>
  <c r="K132" i="112"/>
  <c r="J132" i="112"/>
  <c r="AM131" i="112"/>
  <c r="K131" i="112"/>
  <c r="J131" i="112"/>
  <c r="AM130" i="112"/>
  <c r="K130" i="112"/>
  <c r="J130" i="112"/>
  <c r="AM129" i="112"/>
  <c r="K129" i="112"/>
  <c r="J129" i="112"/>
  <c r="AM128" i="112"/>
  <c r="K128" i="112"/>
  <c r="J128" i="112"/>
  <c r="AM127" i="112"/>
  <c r="K127" i="112"/>
  <c r="J127" i="112"/>
  <c r="AM126" i="112"/>
  <c r="K126" i="112"/>
  <c r="J126" i="112"/>
  <c r="AM125" i="112"/>
  <c r="K125" i="112"/>
  <c r="J125" i="112"/>
  <c r="AM124" i="112"/>
  <c r="K124" i="112"/>
  <c r="J124" i="112"/>
  <c r="AM123" i="112"/>
  <c r="K123" i="112"/>
  <c r="J123" i="112"/>
  <c r="AM122" i="112"/>
  <c r="K122" i="112"/>
  <c r="J122" i="112"/>
  <c r="AM121" i="112"/>
  <c r="AM120" i="112"/>
  <c r="AM119" i="112"/>
  <c r="AM118" i="112"/>
  <c r="K117" i="112"/>
  <c r="J117" i="112"/>
  <c r="AJ116" i="112"/>
  <c r="K116" i="112"/>
  <c r="J116" i="112"/>
  <c r="AM115" i="112"/>
  <c r="K115" i="112"/>
  <c r="J115" i="112"/>
  <c r="AM114" i="112"/>
  <c r="K114" i="112"/>
  <c r="J114" i="112"/>
  <c r="AM113" i="112"/>
  <c r="K113" i="112"/>
  <c r="J113" i="112"/>
  <c r="AM112" i="112"/>
  <c r="K112" i="112"/>
  <c r="J112" i="112"/>
  <c r="AM111" i="112"/>
  <c r="K111" i="112"/>
  <c r="J111" i="112"/>
  <c r="AM110" i="112"/>
  <c r="K110" i="112"/>
  <c r="J110" i="112"/>
  <c r="AM109" i="112"/>
  <c r="K109" i="112"/>
  <c r="J109" i="112"/>
  <c r="AM108" i="112"/>
  <c r="K108" i="112"/>
  <c r="J108" i="112"/>
  <c r="AM107" i="112"/>
  <c r="K107" i="112"/>
  <c r="J107" i="112"/>
  <c r="AM106" i="112"/>
  <c r="K106" i="112"/>
  <c r="J106" i="112"/>
  <c r="AM105" i="112"/>
  <c r="K105" i="112"/>
  <c r="J105" i="112"/>
  <c r="K104" i="112"/>
  <c r="J104" i="112"/>
  <c r="AJ103" i="112"/>
  <c r="K103" i="112"/>
  <c r="J103" i="112"/>
  <c r="K102" i="112"/>
  <c r="J102" i="112"/>
  <c r="AJ101" i="112"/>
  <c r="K101" i="112"/>
  <c r="J101" i="112"/>
  <c r="AJ100" i="112"/>
  <c r="K100" i="112"/>
  <c r="J100" i="112"/>
  <c r="AJ99" i="112"/>
  <c r="K99" i="112"/>
  <c r="J99" i="112"/>
  <c r="K98" i="112"/>
  <c r="J98" i="112"/>
  <c r="AJ97" i="112"/>
  <c r="K97" i="112"/>
  <c r="J97" i="112"/>
  <c r="K96" i="112"/>
  <c r="J96" i="112"/>
  <c r="AM95" i="112"/>
  <c r="AJ94" i="112"/>
  <c r="J94" i="112"/>
  <c r="AM93" i="112"/>
  <c r="AM92" i="112"/>
  <c r="AM91" i="112"/>
  <c r="K91" i="112"/>
  <c r="J91" i="112"/>
  <c r="AM90" i="112"/>
  <c r="K90" i="112"/>
  <c r="J90" i="112"/>
  <c r="AM89" i="112"/>
  <c r="K89" i="112"/>
  <c r="J89" i="112"/>
  <c r="AM88" i="112"/>
  <c r="K88" i="112"/>
  <c r="J88" i="112"/>
  <c r="AM87" i="112"/>
  <c r="K87" i="112"/>
  <c r="J87" i="112"/>
  <c r="AM86" i="112"/>
  <c r="K86" i="112"/>
  <c r="J86" i="112"/>
  <c r="AM85" i="112"/>
  <c r="K85" i="112"/>
  <c r="J85" i="112"/>
  <c r="AM84" i="112"/>
  <c r="AM83" i="112"/>
  <c r="K83" i="112"/>
  <c r="J83" i="112"/>
  <c r="AM82" i="112"/>
  <c r="AM81" i="112"/>
  <c r="AM80" i="112"/>
  <c r="K80" i="112"/>
  <c r="J80" i="112"/>
  <c r="AM79" i="112"/>
  <c r="AJ79" i="112"/>
  <c r="AM78" i="112"/>
  <c r="K78" i="112"/>
  <c r="J78" i="112"/>
  <c r="AM77" i="112"/>
  <c r="K77" i="112"/>
  <c r="J77" i="112"/>
  <c r="AM76" i="112"/>
  <c r="K76" i="112"/>
  <c r="J76" i="112"/>
  <c r="AM75" i="112"/>
  <c r="K75" i="112"/>
  <c r="J75" i="112"/>
  <c r="AM74" i="112"/>
  <c r="K74" i="112"/>
  <c r="J74" i="112"/>
  <c r="AM73" i="112"/>
  <c r="K73" i="112"/>
  <c r="J73" i="112"/>
  <c r="AM72" i="112"/>
  <c r="K72" i="112"/>
  <c r="J72" i="112"/>
  <c r="AM71" i="112"/>
  <c r="K71" i="112"/>
  <c r="J71" i="112"/>
  <c r="AM70" i="112"/>
  <c r="K70" i="112"/>
  <c r="J70" i="112"/>
  <c r="AM69" i="112"/>
  <c r="K69" i="112"/>
  <c r="J69" i="112"/>
  <c r="AM68" i="112"/>
  <c r="K68" i="112"/>
  <c r="J68" i="112"/>
  <c r="AM67" i="112"/>
  <c r="K67" i="112"/>
  <c r="J67" i="112"/>
  <c r="AM66" i="112"/>
  <c r="K66" i="112"/>
  <c r="J66" i="112"/>
  <c r="AM65" i="112"/>
  <c r="AJ65" i="112"/>
  <c r="AM64" i="112"/>
  <c r="K64" i="112"/>
  <c r="J64" i="112"/>
  <c r="AM63" i="112"/>
  <c r="K63" i="112"/>
  <c r="J63" i="112"/>
  <c r="AJ62" i="112"/>
  <c r="J62" i="112"/>
  <c r="AM61" i="112"/>
  <c r="K61" i="112"/>
  <c r="J61" i="112"/>
  <c r="AM60" i="112"/>
  <c r="AM59" i="112"/>
  <c r="K59" i="112"/>
  <c r="J59" i="112"/>
  <c r="AM58" i="112"/>
  <c r="K58" i="112"/>
  <c r="J58" i="112"/>
  <c r="AM57" i="112"/>
  <c r="AM56" i="112"/>
  <c r="K56" i="112"/>
  <c r="J56" i="112"/>
  <c r="AM55" i="112"/>
  <c r="K55" i="112"/>
  <c r="J55" i="112"/>
  <c r="AM54" i="112"/>
  <c r="K54" i="112"/>
  <c r="J54" i="112"/>
  <c r="AM53" i="112"/>
  <c r="K53" i="112"/>
  <c r="J53" i="112"/>
  <c r="AM52" i="112"/>
  <c r="K52" i="112"/>
  <c r="J52" i="112"/>
  <c r="AM51" i="112"/>
  <c r="K51" i="112"/>
  <c r="J51" i="112"/>
  <c r="AM50" i="112"/>
  <c r="K50" i="112"/>
  <c r="J50" i="112"/>
  <c r="K49" i="112"/>
  <c r="J49" i="112"/>
  <c r="AM48" i="112"/>
  <c r="K48" i="112"/>
  <c r="J48" i="112"/>
  <c r="AM47" i="112"/>
  <c r="K47" i="112"/>
  <c r="J47" i="112"/>
  <c r="AM46" i="112"/>
  <c r="K46" i="112"/>
  <c r="J46" i="112"/>
  <c r="AM45" i="112"/>
  <c r="K45" i="112"/>
  <c r="J45" i="112"/>
  <c r="AM44" i="112"/>
  <c r="K44" i="112"/>
  <c r="J44" i="112"/>
  <c r="AM43" i="112"/>
  <c r="K43" i="112"/>
  <c r="J43" i="112"/>
  <c r="AM42" i="112"/>
  <c r="K42" i="112"/>
  <c r="J42" i="112"/>
  <c r="AM41" i="112"/>
  <c r="K41" i="112"/>
  <c r="J41" i="112"/>
  <c r="AM40" i="112"/>
  <c r="K40" i="112"/>
  <c r="J40" i="112"/>
  <c r="AM39" i="112"/>
  <c r="K39" i="112"/>
  <c r="J39" i="112"/>
  <c r="AM38" i="112"/>
  <c r="K38" i="112"/>
  <c r="J38" i="112"/>
  <c r="K37" i="112"/>
  <c r="J37" i="112"/>
  <c r="AJ36" i="112"/>
  <c r="K36" i="112"/>
  <c r="J36" i="112"/>
  <c r="AM35" i="112"/>
  <c r="K35" i="112"/>
  <c r="J35" i="112"/>
  <c r="AM34" i="112"/>
  <c r="K34" i="112"/>
  <c r="J34" i="112"/>
  <c r="AM33" i="112"/>
  <c r="K33" i="112"/>
  <c r="J33" i="112"/>
  <c r="AM32" i="112"/>
  <c r="K32" i="112"/>
  <c r="J32" i="112"/>
  <c r="AM31" i="112"/>
  <c r="K31" i="112"/>
  <c r="J31" i="112"/>
  <c r="K30" i="112"/>
  <c r="AM29" i="112"/>
  <c r="K29" i="112"/>
  <c r="J29" i="112"/>
  <c r="AM28" i="112"/>
  <c r="AM27" i="112"/>
  <c r="K27" i="112"/>
  <c r="J27" i="112"/>
  <c r="AM26" i="112"/>
  <c r="K26" i="112"/>
  <c r="J26" i="112"/>
  <c r="AJ25" i="112"/>
  <c r="K25" i="112"/>
  <c r="J25" i="112"/>
  <c r="K24" i="112"/>
  <c r="J24" i="112"/>
  <c r="K23" i="112"/>
  <c r="J23" i="112"/>
  <c r="AM22" i="112"/>
  <c r="AM21" i="112"/>
  <c r="K21" i="112"/>
  <c r="J21" i="112"/>
  <c r="AM20" i="112"/>
  <c r="K20" i="112"/>
  <c r="J20" i="112"/>
  <c r="AM19" i="112"/>
  <c r="K19" i="112"/>
  <c r="J19" i="112"/>
  <c r="AM18" i="112"/>
  <c r="K18" i="112"/>
  <c r="J18" i="112"/>
  <c r="AM17" i="112"/>
  <c r="K17" i="112"/>
  <c r="J17" i="112"/>
  <c r="AM16" i="112"/>
  <c r="K16" i="112"/>
  <c r="J16" i="112"/>
  <c r="AM15" i="112"/>
  <c r="AM14" i="112"/>
  <c r="AM13" i="112"/>
  <c r="AM12" i="112"/>
  <c r="K12" i="112"/>
  <c r="J12" i="112"/>
  <c r="AM11" i="112"/>
  <c r="K11" i="112"/>
  <c r="J11" i="112"/>
  <c r="AM10" i="112"/>
  <c r="K10" i="112"/>
  <c r="J10" i="112"/>
  <c r="AM9" i="112"/>
  <c r="K9" i="112"/>
  <c r="J9" i="112"/>
  <c r="K8" i="112"/>
  <c r="J8" i="112"/>
  <c r="AM7" i="112"/>
  <c r="K7" i="112"/>
  <c r="J7" i="112"/>
  <c r="K6" i="112"/>
  <c r="AJ5" i="112"/>
  <c r="J5" i="112"/>
  <c r="AB250" i="96" a="1"/>
  <c r="AB250" i="96" s="1"/>
  <c r="AD250" i="96" s="1"/>
  <c r="AB249" i="96" a="1"/>
  <c r="AB249" i="96" s="1"/>
  <c r="AB248" i="96" a="1"/>
  <c r="AB248" i="96" s="1"/>
  <c r="AD248" i="96" s="1"/>
  <c r="AC247" i="96" a="1"/>
  <c r="AC247" i="96" s="1"/>
  <c r="AD247" i="96" s="1"/>
  <c r="AC246" i="96" a="1"/>
  <c r="AC246" i="96" s="1"/>
  <c r="AC245" i="96" a="1"/>
  <c r="AC245" i="96" s="1"/>
  <c r="AD245" i="96" s="1"/>
  <c r="AB244" i="96" a="1"/>
  <c r="AB244" i="96" s="1"/>
  <c r="AD244" i="96" s="1"/>
  <c r="AB243" i="96" a="1"/>
  <c r="AB243" i="96" s="1"/>
  <c r="AD243" i="9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D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C237" i="96" a="1"/>
  <c r="AC237" i="96" s="1"/>
  <c r="AB237" i="96" a="1"/>
  <c r="AB237" i="96" s="1"/>
  <c r="AC236" i="96" a="1"/>
  <c r="AC236" i="96" s="1"/>
  <c r="AB236" i="96" a="1"/>
  <c r="AB236" i="96" s="1"/>
  <c r="AD236" i="96" s="1"/>
  <c r="AC235" i="96" a="1"/>
  <c r="AC235" i="9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D30" i="96" s="1"/>
  <c r="AC29" i="96" a="1"/>
  <c r="AC29" i="96" s="1"/>
  <c r="AB29" i="96" a="1"/>
  <c r="AB29" i="96" s="1"/>
  <c r="AC28" i="96" a="1"/>
  <c r="AC28" i="96" s="1"/>
  <c r="AB28" i="96" a="1"/>
  <c r="AB28" i="96" s="1"/>
  <c r="AD28" i="96" s="1"/>
  <c r="AC27" i="96" a="1"/>
  <c r="AC27" i="96" s="1"/>
  <c r="AB27" i="96" a="1"/>
  <c r="AB27" i="96" s="1"/>
  <c r="AC24" i="96" a="1"/>
  <c r="AC24" i="96" s="1"/>
  <c r="AB24" i="96" a="1"/>
  <c r="AB24" i="96" s="1"/>
  <c r="AD24" i="96" s="1"/>
  <c r="AC23" i="96" a="1"/>
  <c r="AC23" i="96" s="1"/>
  <c r="AB23" i="96" a="1"/>
  <c r="AB23" i="96" s="1"/>
  <c r="AC22" i="96" a="1"/>
  <c r="AC22" i="96" s="1"/>
  <c r="AB22" i="96" a="1"/>
  <c r="AB22" i="96" s="1"/>
  <c r="AD22" i="96" s="1"/>
  <c r="AC21" i="96" a="1"/>
  <c r="AC21" i="96" s="1"/>
  <c r="AB21" i="96" a="1"/>
  <c r="AB21" i="96" s="1"/>
  <c r="AC20" i="96" a="1"/>
  <c r="AC20" i="96" s="1"/>
  <c r="AB20" i="96" a="1"/>
  <c r="AB20" i="96" s="1"/>
  <c r="AC19" i="96" a="1"/>
  <c r="AC19" i="96" s="1"/>
  <c r="AB19" i="96" a="1"/>
  <c r="AB19" i="96" s="1"/>
  <c r="AD19" i="96" s="1"/>
  <c r="AC14" i="96" a="1"/>
  <c r="AC14" i="96" s="1"/>
  <c r="AB14" i="96" a="1"/>
  <c r="AB14" i="96" s="1"/>
  <c r="AC13" i="96" a="1"/>
  <c r="AC13" i="96" s="1"/>
  <c r="AB13" i="96" a="1"/>
  <c r="AB13" i="96" s="1"/>
  <c r="AD13" i="96" s="1"/>
  <c r="AC12" i="96" a="1"/>
  <c r="AC12" i="96" s="1"/>
  <c r="AB12" i="96" a="1"/>
  <c r="AB12" i="96" s="1"/>
  <c r="AD12" i="96" s="1"/>
  <c r="AC11" i="96" a="1"/>
  <c r="AC11" i="96" s="1"/>
  <c r="AB11" i="96" a="1"/>
  <c r="AB11" i="96" s="1"/>
  <c r="AD11" i="96" s="1"/>
  <c r="AC10" i="96" a="1"/>
  <c r="AC10" i="96" s="1"/>
  <c r="AB10" i="96" a="1"/>
  <c r="AB10" i="96" s="1"/>
  <c r="AC9" i="96" a="1"/>
  <c r="AC9" i="96" s="1"/>
  <c r="AB9" i="96" a="1"/>
  <c r="AB9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D38" i="96" s="1"/>
  <c r="AC37" i="96" a="1"/>
  <c r="AC37" i="96" s="1"/>
  <c r="AB37" i="96" a="1"/>
  <c r="AB37" i="96" s="1"/>
  <c r="AD37" i="96" s="1"/>
  <c r="AC36" i="96" a="1"/>
  <c r="AC36" i="96" s="1"/>
  <c r="AB36" i="96" a="1"/>
  <c r="AB36" i="96" s="1"/>
  <c r="AC35" i="96" a="1"/>
  <c r="AC35" i="96" s="1"/>
  <c r="AB35" i="96" a="1"/>
  <c r="AB35" i="96" s="1"/>
  <c r="AC81" i="96" a="1"/>
  <c r="AC81" i="96" s="1"/>
  <c r="AB81" i="96" a="1"/>
  <c r="AB81" i="96" s="1"/>
  <c r="AD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C71" i="96" a="1"/>
  <c r="AC71" i="96" s="1"/>
  <c r="AB71" i="96" a="1"/>
  <c r="AB71" i="96" s="1"/>
  <c r="AD71" i="96" s="1"/>
  <c r="AC70" i="96" a="1"/>
  <c r="AC70" i="96" s="1"/>
  <c r="AB70" i="96" a="1"/>
  <c r="AB70" i="96" s="1"/>
  <c r="AD70" i="96" s="1"/>
  <c r="AC69" i="96" a="1"/>
  <c r="AC69" i="96" s="1"/>
  <c r="AB69" i="96" a="1"/>
  <c r="AB69" i="96" s="1"/>
  <c r="AD69" i="96" s="1"/>
  <c r="AC68" i="96" a="1"/>
  <c r="AC68" i="96" s="1"/>
  <c r="AB68" i="96" a="1"/>
  <c r="AB68" i="96" s="1"/>
  <c r="AD68" i="96" s="1"/>
  <c r="AC67" i="96" a="1"/>
  <c r="AC67" i="96" s="1"/>
  <c r="AB67" i="96" a="1"/>
  <c r="AB67" i="96" s="1"/>
  <c r="AD67" i="96" s="1"/>
  <c r="AC66" i="96" a="1"/>
  <c r="AC66" i="96" s="1"/>
  <c r="AB66" i="96" a="1"/>
  <c r="AB66" i="96" s="1"/>
  <c r="AD66" i="96" s="1"/>
  <c r="AC65" i="96" a="1"/>
  <c r="AC65" i="96" s="1"/>
  <c r="AB65" i="96" a="1"/>
  <c r="AB65" i="96" s="1"/>
  <c r="AD65" i="96" s="1"/>
  <c r="AC62" i="96" a="1"/>
  <c r="AC62" i="96" s="1"/>
  <c r="AB62" i="96" a="1"/>
  <c r="AB62" i="96" s="1"/>
  <c r="AC61" i="96" a="1"/>
  <c r="AC61" i="96" s="1"/>
  <c r="AB61" i="96" a="1"/>
  <c r="AB61" i="96" s="1"/>
  <c r="AD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C56" i="96" a="1"/>
  <c r="AC56" i="96" s="1"/>
  <c r="AB56" i="96" a="1"/>
  <c r="AB56" i="96" s="1"/>
  <c r="AD56" i="96" s="1"/>
  <c r="AC55" i="96" a="1"/>
  <c r="AC55" i="96" s="1"/>
  <c r="AB55" i="96" a="1"/>
  <c r="AB55" i="96" s="1"/>
  <c r="AD55" i="96" s="1"/>
  <c r="AC54" i="96" a="1"/>
  <c r="AC54" i="96" s="1"/>
  <c r="AB54" i="96" a="1"/>
  <c r="AB54" i="96" s="1"/>
  <c r="AD54" i="96" s="1"/>
  <c r="AC53" i="96" a="1"/>
  <c r="AC53" i="96" s="1"/>
  <c r="AB53" i="96" a="1"/>
  <c r="AB53" i="96" s="1"/>
  <c r="AD53" i="96" s="1"/>
  <c r="AC50" i="96" a="1"/>
  <c r="AC50" i="96" s="1"/>
  <c r="AB50" i="96" a="1"/>
  <c r="AB50" i="96" s="1"/>
  <c r="AD50" i="96" s="1"/>
  <c r="AC49" i="96" a="1"/>
  <c r="AC49" i="96" s="1"/>
  <c r="AB49" i="96" a="1"/>
  <c r="AB49" i="96" s="1"/>
  <c r="AD49" i="96" s="1"/>
  <c r="AC48" i="96" a="1"/>
  <c r="AC48" i="96" s="1"/>
  <c r="AB48" i="96" a="1"/>
  <c r="AB48" i="96" s="1"/>
  <c r="AD48" i="96" s="1"/>
  <c r="AC47" i="96" a="1"/>
  <c r="AC47" i="96" s="1"/>
  <c r="AB47" i="96" a="1"/>
  <c r="AB47" i="96" s="1"/>
  <c r="AD47" i="96" s="1"/>
  <c r="AC46" i="96" a="1"/>
  <c r="AC46" i="96" s="1"/>
  <c r="AB46" i="96" a="1"/>
  <c r="AB46" i="96" s="1"/>
  <c r="AD46" i="96" s="1"/>
  <c r="AC45" i="96" a="1"/>
  <c r="AC45" i="96" s="1"/>
  <c r="AB45" i="96" a="1"/>
  <c r="AB45" i="96" s="1"/>
  <c r="AC44" i="96" a="1"/>
  <c r="AC44" i="96" s="1"/>
  <c r="AB44" i="96" a="1"/>
  <c r="AB44" i="96" s="1"/>
  <c r="AD44" i="96" s="1"/>
  <c r="AC43" i="96" a="1"/>
  <c r="AC43" i="96" s="1"/>
  <c r="AB43" i="96" a="1"/>
  <c r="AB43" i="96" s="1"/>
  <c r="AC42" i="96" a="1"/>
  <c r="AC42" i="96" s="1"/>
  <c r="AB42" i="96" a="1"/>
  <c r="AB42" i="96" s="1"/>
  <c r="AD42" i="96" s="1"/>
  <c r="AC105" i="96" a="1"/>
  <c r="AC105" i="96" s="1"/>
  <c r="AB105" i="96" a="1"/>
  <c r="AB105" i="96" s="1"/>
  <c r="AC104" i="96" a="1"/>
  <c r="AC104" i="96" s="1"/>
  <c r="AB104" i="96" a="1"/>
  <c r="AB104" i="96" s="1"/>
  <c r="AD104" i="96" s="1"/>
  <c r="AC103" i="96" a="1"/>
  <c r="AC103" i="96" s="1"/>
  <c r="AB103" i="96" a="1"/>
  <c r="AB103" i="96" s="1"/>
  <c r="AD103" i="96" s="1"/>
  <c r="AC102" i="96" a="1"/>
  <c r="AC102" i="96" s="1"/>
  <c r="AB102" i="96" a="1"/>
  <c r="AB102" i="96" s="1"/>
  <c r="AD102" i="96" s="1"/>
  <c r="AC101" i="96" a="1"/>
  <c r="AC101" i="96" s="1"/>
  <c r="AB101" i="96" a="1"/>
  <c r="AB101" i="96" s="1"/>
  <c r="AD101" i="96" s="1"/>
  <c r="AC100" i="96" a="1"/>
  <c r="AC100" i="96" s="1"/>
  <c r="AB100" i="96" a="1"/>
  <c r="AB100" i="96" s="1"/>
  <c r="AD100" i="96" s="1"/>
  <c r="AC99" i="96" a="1"/>
  <c r="AC99" i="96" s="1"/>
  <c r="AB99" i="96" a="1"/>
  <c r="AB99" i="96" s="1"/>
  <c r="AD99" i="96" s="1"/>
  <c r="AC98" i="96" a="1"/>
  <c r="AC98" i="96" s="1"/>
  <c r="AB98" i="96" a="1"/>
  <c r="AB98" i="96" s="1"/>
  <c r="AD98" i="96" s="1"/>
  <c r="AC97" i="96" a="1"/>
  <c r="AC97" i="96" s="1"/>
  <c r="AB97" i="96" a="1"/>
  <c r="AB97" i="96" s="1"/>
  <c r="AD97" i="96" s="1"/>
  <c r="AC96" i="96" a="1"/>
  <c r="AC96" i="96" s="1"/>
  <c r="AB96" i="96" a="1"/>
  <c r="AB96" i="96" s="1"/>
  <c r="AD96" i="96" s="1"/>
  <c r="AC95" i="96" a="1"/>
  <c r="AC95" i="96" s="1"/>
  <c r="AB95" i="96" a="1"/>
  <c r="AB95" i="96" s="1"/>
  <c r="AD95" i="96" s="1"/>
  <c r="AC134" i="96" a="1"/>
  <c r="AC134" i="96" s="1"/>
  <c r="AB134" i="96" a="1"/>
  <c r="AB134" i="96" s="1"/>
  <c r="AC133" i="96" a="1"/>
  <c r="AC133" i="96" s="1"/>
  <c r="AB133" i="96" a="1"/>
  <c r="AB133" i="96" s="1"/>
  <c r="AD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C130" i="96" a="1"/>
  <c r="AC130" i="96" s="1"/>
  <c r="AB130" i="96" a="1"/>
  <c r="AB130" i="96" s="1"/>
  <c r="AC129" i="96" a="1"/>
  <c r="AC129" i="96" s="1"/>
  <c r="AB129" i="96" a="1"/>
  <c r="AB129" i="96" s="1"/>
  <c r="AD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D126" i="96" s="1"/>
  <c r="AC125" i="96" a="1"/>
  <c r="AC125" i="96" s="1"/>
  <c r="AB125" i="96" a="1"/>
  <c r="AB125" i="96" s="1"/>
  <c r="AD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D122" i="96" s="1"/>
  <c r="AC121" i="96" a="1"/>
  <c r="AC121" i="96" s="1"/>
  <c r="AB121" i="96" a="1"/>
  <c r="AB121" i="96" s="1"/>
  <c r="AD121" i="96" s="1"/>
  <c r="AC120" i="96" a="1"/>
  <c r="AC120" i="96" s="1"/>
  <c r="AB120" i="96" a="1"/>
  <c r="AB120" i="96" s="1"/>
  <c r="AD120" i="96" s="1"/>
  <c r="AC119" i="96" a="1"/>
  <c r="AC119" i="96" s="1"/>
  <c r="AB119" i="96" a="1"/>
  <c r="AB119" i="96" s="1"/>
  <c r="AD119" i="96" s="1"/>
  <c r="AC118" i="96" a="1"/>
  <c r="AC118" i="96" s="1"/>
  <c r="AB118" i="96" a="1"/>
  <c r="AB118" i="96" s="1"/>
  <c r="AD118" i="96" s="1"/>
  <c r="AC117" i="96" a="1"/>
  <c r="AC117" i="96" s="1"/>
  <c r="AB117" i="96" a="1"/>
  <c r="AB117" i="96" s="1"/>
  <c r="AD117" i="96" s="1"/>
  <c r="AC156" i="96" a="1"/>
  <c r="AC156" i="96" s="1"/>
  <c r="AB156" i="96" a="1"/>
  <c r="AB156" i="96" s="1"/>
  <c r="AD156" i="96" s="1"/>
  <c r="AC155" i="96" a="1"/>
  <c r="AC155" i="96" s="1"/>
  <c r="AB155" i="96" a="1"/>
  <c r="AB155" i="96" s="1"/>
  <c r="AD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C152" i="96" a="1"/>
  <c r="AC152" i="96" s="1"/>
  <c r="AB152" i="96" a="1"/>
  <c r="AB152" i="96" s="1"/>
  <c r="AD152" i="96" s="1"/>
  <c r="AC151" i="96" a="1"/>
  <c r="AC151" i="96" s="1"/>
  <c r="AB151" i="96" a="1"/>
  <c r="AB151" i="96" s="1"/>
  <c r="AD151" i="96" s="1"/>
  <c r="AC150" i="96" a="1"/>
  <c r="AC150" i="96" s="1"/>
  <c r="AB150" i="96" a="1"/>
  <c r="AB150" i="96" s="1"/>
  <c r="AD150" i="96" s="1"/>
  <c r="AC149" i="96" a="1"/>
  <c r="AC149" i="96" s="1"/>
  <c r="AB149" i="96" a="1"/>
  <c r="AB149" i="96" s="1"/>
  <c r="AD149" i="96" s="1"/>
  <c r="AC148" i="96" a="1"/>
  <c r="AC148" i="96" s="1"/>
  <c r="AB148" i="96" a="1"/>
  <c r="AB148" i="96" s="1"/>
  <c r="AD148" i="96" s="1"/>
  <c r="AC147" i="96" a="1"/>
  <c r="AC147" i="96" s="1"/>
  <c r="AB147" i="96" a="1"/>
  <c r="AB147" i="96" s="1"/>
  <c r="AD147" i="96" s="1"/>
  <c r="AC146" i="96" a="1"/>
  <c r="AC146" i="96" s="1"/>
  <c r="AB146" i="96" a="1"/>
  <c r="AB146" i="96" s="1"/>
  <c r="AC90" i="96" a="1"/>
  <c r="AC90" i="96" s="1"/>
  <c r="AB90" i="96" a="1"/>
  <c r="AB90" i="96" s="1"/>
  <c r="AD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D85" i="96" s="1"/>
  <c r="AC84" i="96" a="1"/>
  <c r="AC84" i="96" s="1"/>
  <c r="AB84" i="96" a="1"/>
  <c r="AB84" i="96" s="1"/>
  <c r="AC83" i="96" a="1"/>
  <c r="AC83" i="96" s="1"/>
  <c r="AB83" i="96" a="1"/>
  <c r="AB83" i="96" s="1"/>
  <c r="AD83" i="96" s="1"/>
  <c r="AC115" i="96" a="1"/>
  <c r="AC115" i="96" s="1"/>
  <c r="AB115" i="96" a="1"/>
  <c r="AB115" i="96" s="1"/>
  <c r="AD115" i="96" s="1"/>
  <c r="AC114" i="96" a="1"/>
  <c r="AC114" i="96" s="1"/>
  <c r="AB114" i="96" a="1"/>
  <c r="AB114" i="96" s="1"/>
  <c r="AD114" i="96" s="1"/>
  <c r="AC113" i="96" a="1"/>
  <c r="AC113" i="96" s="1"/>
  <c r="AB113" i="96" a="1"/>
  <c r="AB113" i="96" s="1"/>
  <c r="AD113" i="96" s="1"/>
  <c r="AC112" i="96" a="1"/>
  <c r="AC112" i="96" s="1"/>
  <c r="AB112" i="96" a="1"/>
  <c r="AB112" i="96" s="1"/>
  <c r="AC111" i="96" a="1"/>
  <c r="AC111" i="96" s="1"/>
  <c r="AB111" i="96" a="1"/>
  <c r="AB111" i="96" s="1"/>
  <c r="AD111" i="96" s="1"/>
  <c r="AC110" i="96" a="1"/>
  <c r="AC110" i="96" s="1"/>
  <c r="AB110" i="96" a="1"/>
  <c r="AB110" i="96" s="1"/>
  <c r="AD110" i="96" s="1"/>
  <c r="AC109" i="96" a="1"/>
  <c r="AC109" i="96" s="1"/>
  <c r="AB109" i="96" a="1"/>
  <c r="AB109" i="96" s="1"/>
  <c r="AD109" i="96" s="1"/>
  <c r="AC108" i="96" a="1"/>
  <c r="AC108" i="96" s="1"/>
  <c r="AB108" i="96" a="1"/>
  <c r="AB108" i="96" s="1"/>
  <c r="AD108" i="96" s="1"/>
  <c r="AC107" i="96" a="1"/>
  <c r="AC107" i="96" s="1"/>
  <c r="AB107" i="96" a="1"/>
  <c r="AB107" i="96" s="1"/>
  <c r="AD107" i="96" s="1"/>
  <c r="AC144" i="96" a="1"/>
  <c r="AC144" i="96" s="1"/>
  <c r="AB144" i="96" a="1"/>
  <c r="AB144" i="96" s="1"/>
  <c r="AD144" i="96" s="1"/>
  <c r="AC143" i="96" a="1"/>
  <c r="AC143" i="96" s="1"/>
  <c r="AB143" i="96" a="1"/>
  <c r="AB143" i="96" s="1"/>
  <c r="AD143" i="96" s="1"/>
  <c r="AA143" i="96"/>
  <c r="AC142" i="96" a="1"/>
  <c r="AC142" i="96" s="1"/>
  <c r="AB142" i="96" a="1"/>
  <c r="AB142" i="96" s="1"/>
  <c r="AD142" i="96" s="1"/>
  <c r="AC141" i="96" a="1"/>
  <c r="AC141" i="96" s="1"/>
  <c r="AB141" i="96" a="1"/>
  <c r="AB141" i="96" s="1"/>
  <c r="AC140" i="96" a="1"/>
  <c r="AC140" i="96" s="1"/>
  <c r="AB140" i="96" a="1"/>
  <c r="AB140" i="96" s="1"/>
  <c r="AD140" i="96" s="1"/>
  <c r="AC139" i="96" a="1"/>
  <c r="AC139" i="96" s="1"/>
  <c r="AB139" i="96" a="1"/>
  <c r="AB139" i="96" s="1"/>
  <c r="AD139" i="96" s="1"/>
  <c r="AC138" i="96" a="1"/>
  <c r="AC138" i="96" s="1"/>
  <c r="AB138" i="96" a="1"/>
  <c r="AB138" i="96" s="1"/>
  <c r="AD138" i="96" s="1"/>
  <c r="AC137" i="96" a="1"/>
  <c r="AC137" i="96" s="1"/>
  <c r="AB137" i="96" a="1"/>
  <c r="AB137" i="96" s="1"/>
  <c r="AD137" i="96" s="1"/>
  <c r="AC136" i="96" a="1"/>
  <c r="AC136" i="96" s="1"/>
  <c r="AB136" i="96" a="1"/>
  <c r="AB136" i="96" s="1"/>
  <c r="AD136" i="96" s="1"/>
  <c r="AC166" i="96" a="1"/>
  <c r="AC166" i="96" s="1"/>
  <c r="AB166" i="96" a="1"/>
  <c r="AB166" i="96" s="1"/>
  <c r="AD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D163" i="96" s="1"/>
  <c r="AC162" i="96" a="1"/>
  <c r="AC162" i="96" s="1"/>
  <c r="AB162" i="96" a="1"/>
  <c r="AB162" i="96" s="1"/>
  <c r="AD162" i="96" s="1"/>
  <c r="AC161" i="96" a="1"/>
  <c r="AC161" i="96" s="1"/>
  <c r="AB161" i="96" a="1"/>
  <c r="AB161" i="96" s="1"/>
  <c r="AC160" i="96" a="1"/>
  <c r="AC160" i="96" s="1"/>
  <c r="AB160" i="96" a="1"/>
  <c r="AB160" i="96" s="1"/>
  <c r="AD160" i="96" s="1"/>
  <c r="AC159" i="96" a="1"/>
  <c r="AC159" i="96" s="1"/>
  <c r="AB159" i="96" a="1"/>
  <c r="AB159" i="96" s="1"/>
  <c r="AD159" i="96" s="1"/>
  <c r="AC158" i="96" a="1"/>
  <c r="AC158" i="96" s="1"/>
  <c r="AB158" i="96" a="1"/>
  <c r="AB158" i="96" s="1"/>
  <c r="AC177" i="96" a="1"/>
  <c r="AC177" i="96" s="1"/>
  <c r="AB177" i="96" a="1"/>
  <c r="AB177" i="96" s="1"/>
  <c r="AD177" i="96" s="1"/>
  <c r="AC176" i="96" a="1"/>
  <c r="AC176" i="96" s="1"/>
  <c r="AB176" i="96" a="1"/>
  <c r="AB176" i="96" s="1"/>
  <c r="AC175" i="96" a="1"/>
  <c r="AC175" i="96" s="1"/>
  <c r="AB175" i="96" a="1"/>
  <c r="AB175" i="96" s="1"/>
  <c r="AD175" i="96" s="1"/>
  <c r="AC174" i="96" a="1"/>
  <c r="AC174" i="96" s="1"/>
  <c r="AB174" i="96" a="1"/>
  <c r="AB174" i="96" s="1"/>
  <c r="AD174" i="96" s="1"/>
  <c r="AC173" i="96" a="1"/>
  <c r="AC173" i="96" s="1"/>
  <c r="AB173" i="96" a="1"/>
  <c r="AB173" i="96" s="1"/>
  <c r="AD173" i="96" s="1"/>
  <c r="AC172" i="96" a="1"/>
  <c r="AC172" i="96" s="1"/>
  <c r="AB172" i="96" a="1"/>
  <c r="AB172" i="96" s="1"/>
  <c r="AA172" i="96"/>
  <c r="AC171" i="96" a="1"/>
  <c r="AC171" i="96" s="1"/>
  <c r="AB171" i="96" a="1"/>
  <c r="AB171" i="96" s="1"/>
  <c r="AD171" i="96" s="1"/>
  <c r="AA171" i="96"/>
  <c r="AC170" i="96" a="1"/>
  <c r="AC170" i="96" s="1"/>
  <c r="AB170" i="96" a="1"/>
  <c r="AB170" i="96" s="1"/>
  <c r="AD170" i="96" s="1"/>
  <c r="AC169" i="96" a="1"/>
  <c r="AC169" i="96" s="1"/>
  <c r="AB169" i="96" a="1"/>
  <c r="AB169" i="96" s="1"/>
  <c r="AD169" i="96" s="1"/>
  <c r="AC187" i="96" a="1"/>
  <c r="AC187" i="96" s="1"/>
  <c r="AB187" i="96" a="1"/>
  <c r="AB187" i="96" s="1"/>
  <c r="AD187" i="96" s="1"/>
  <c r="AC186" i="96" a="1"/>
  <c r="AC186" i="96" s="1"/>
  <c r="AB186" i="96" a="1"/>
  <c r="AB186" i="96" s="1"/>
  <c r="AC185" i="96" a="1"/>
  <c r="AC185" i="96" s="1"/>
  <c r="AB185" i="96" a="1"/>
  <c r="AB185" i="96" s="1"/>
  <c r="AC184" i="96" a="1"/>
  <c r="AC184" i="96" s="1"/>
  <c r="AB184" i="96" a="1"/>
  <c r="AB184" i="96" s="1"/>
  <c r="AD184" i="96" s="1"/>
  <c r="AC183" i="96" a="1"/>
  <c r="AC183" i="96" s="1"/>
  <c r="AB183" i="96" a="1"/>
  <c r="AB183" i="96" s="1"/>
  <c r="AD183" i="96" s="1"/>
  <c r="AC182" i="96" a="1"/>
  <c r="AC182" i="96" s="1"/>
  <c r="AB182" i="96" a="1"/>
  <c r="AB182" i="96" s="1"/>
  <c r="AD182" i="96" s="1"/>
  <c r="AC181" i="96" a="1"/>
  <c r="AC181" i="96" s="1"/>
  <c r="AB181" i="96" a="1"/>
  <c r="AB181" i="96" s="1"/>
  <c r="AD181" i="96" s="1"/>
  <c r="AC180" i="96" a="1"/>
  <c r="AC180" i="96" s="1"/>
  <c r="AB180" i="96" a="1"/>
  <c r="AB180" i="96" s="1"/>
  <c r="AD180" i="96" s="1"/>
  <c r="AC179" i="96" a="1"/>
  <c r="AC179" i="96" s="1"/>
  <c r="AB179" i="96" a="1"/>
  <c r="AB179" i="96" s="1"/>
  <c r="AC201" i="96" a="1"/>
  <c r="AC201" i="96" s="1"/>
  <c r="AB201" i="96" a="1"/>
  <c r="AB201" i="96" s="1"/>
  <c r="AD201" i="96" s="1"/>
  <c r="AA201" i="96"/>
  <c r="AC200" i="96" a="1"/>
  <c r="AC200" i="96" s="1"/>
  <c r="AB200" i="96" a="1"/>
  <c r="AB200" i="96" s="1"/>
  <c r="AD200" i="96" s="1"/>
  <c r="AC199" i="96" a="1"/>
  <c r="AC199" i="96" s="1"/>
  <c r="AB199" i="96" a="1"/>
  <c r="AB199" i="96" s="1"/>
  <c r="AC198" i="96" a="1"/>
  <c r="AC198" i="96" s="1"/>
  <c r="AB198" i="96" a="1"/>
  <c r="AB198" i="96" s="1"/>
  <c r="AD198" i="96" s="1"/>
  <c r="AC197" i="96" a="1"/>
  <c r="AC197" i="96" s="1"/>
  <c r="AB197" i="96" a="1"/>
  <c r="AB197" i="96" s="1"/>
  <c r="AD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D194" i="96" s="1"/>
  <c r="AC193" i="96" a="1"/>
  <c r="AC193" i="96" s="1"/>
  <c r="AB193" i="96" a="1"/>
  <c r="AB193" i="96" s="1"/>
  <c r="AD193" i="96" s="1"/>
  <c r="AC192" i="96" a="1"/>
  <c r="AC192" i="96" s="1"/>
  <c r="AB192" i="96" a="1"/>
  <c r="AB192" i="96" s="1"/>
  <c r="AD192" i="96" s="1"/>
  <c r="AC191" i="96" a="1"/>
  <c r="AC191" i="96" s="1"/>
  <c r="AB191" i="96" a="1"/>
  <c r="AB191" i="96" s="1"/>
  <c r="AD191" i="96" s="1"/>
  <c r="AC190" i="96" a="1"/>
  <c r="AC190" i="96" s="1"/>
  <c r="AB190" i="96" a="1"/>
  <c r="AB190" i="96" s="1"/>
  <c r="AD190" i="96" s="1"/>
  <c r="AC189" i="96" a="1"/>
  <c r="AC189" i="96" s="1"/>
  <c r="AB189" i="96" a="1"/>
  <c r="AB189" i="96" s="1"/>
  <c r="AD189" i="96" s="1"/>
  <c r="AC211" i="96" a="1"/>
  <c r="AC211" i="96" s="1"/>
  <c r="AB211" i="96" a="1"/>
  <c r="AB211" i="96" s="1"/>
  <c r="AD211" i="96" s="1"/>
  <c r="AC210" i="96" a="1"/>
  <c r="AC210" i="96" s="1"/>
  <c r="AB210" i="96" a="1"/>
  <c r="AB210" i="96" s="1"/>
  <c r="AD210" i="96" s="1"/>
  <c r="AC209" i="96" a="1"/>
  <c r="AC209" i="96" s="1"/>
  <c r="AB209" i="96" a="1"/>
  <c r="AB209" i="96" s="1"/>
  <c r="AD209" i="96" s="1"/>
  <c r="AA209" i="96"/>
  <c r="AC208" i="96" a="1"/>
  <c r="AC208" i="96" s="1"/>
  <c r="AB208" i="96" a="1"/>
  <c r="AB208" i="96" s="1"/>
  <c r="AD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C205" i="96" a="1"/>
  <c r="AC205" i="96" s="1"/>
  <c r="AB205" i="96" a="1"/>
  <c r="AB205" i="96" s="1"/>
  <c r="AA205" i="96"/>
  <c r="AC204" i="96" a="1"/>
  <c r="AC204" i="96" s="1"/>
  <c r="AB204" i="96" a="1"/>
  <c r="AB204" i="96" s="1"/>
  <c r="AD204" i="96" s="1"/>
  <c r="AC203" i="96" a="1"/>
  <c r="AC203" i="96" s="1"/>
  <c r="AB203" i="96" a="1"/>
  <c r="AB203" i="96" s="1"/>
  <c r="AC221" i="96" a="1"/>
  <c r="AC221" i="96" s="1"/>
  <c r="AB221" i="96" a="1"/>
  <c r="AB221" i="96" s="1"/>
  <c r="AD221" i="96" s="1"/>
  <c r="AC220" i="96" a="1"/>
  <c r="AC220" i="96" s="1"/>
  <c r="AB220" i="96" a="1"/>
  <c r="AB220" i="96" s="1"/>
  <c r="AD220" i="96" s="1"/>
  <c r="AC219" i="96" a="1"/>
  <c r="AC219" i="96" s="1"/>
  <c r="AB219" i="96" a="1"/>
  <c r="AB219" i="96" s="1"/>
  <c r="AD219" i="96" s="1"/>
  <c r="AC218" i="96" a="1"/>
  <c r="AC218" i="96" s="1"/>
  <c r="AB218" i="96" a="1"/>
  <c r="AB218" i="96" s="1"/>
  <c r="AD218" i="96" s="1"/>
  <c r="AC217" i="96" a="1"/>
  <c r="AC217" i="96" s="1"/>
  <c r="AB217" i="96" a="1"/>
  <c r="AB217" i="96" s="1"/>
  <c r="AD217" i="96" s="1"/>
  <c r="AC216" i="96" a="1"/>
  <c r="AC216" i="96" s="1"/>
  <c r="AB216" i="96" a="1"/>
  <c r="AB216" i="96" s="1"/>
  <c r="AD216" i="96" s="1"/>
  <c r="AA216" i="96"/>
  <c r="AC215" i="96" a="1"/>
  <c r="AC215" i="96" s="1"/>
  <c r="AB215" i="96" a="1"/>
  <c r="AB215" i="96" s="1"/>
  <c r="AD215" i="96" s="1"/>
  <c r="AC214" i="96" a="1"/>
  <c r="AC214" i="96" s="1"/>
  <c r="AB214" i="96" a="1"/>
  <c r="AB214" i="96" s="1"/>
  <c r="AD214" i="96" s="1"/>
  <c r="AC213" i="96" a="1"/>
  <c r="AC213" i="96" s="1"/>
  <c r="AB213" i="96" a="1"/>
  <c r="AB213" i="96" s="1"/>
  <c r="AA250" i="96"/>
  <c r="I250" i="96"/>
  <c r="AD249" i="96"/>
  <c r="I249" i="96"/>
  <c r="I248" i="96"/>
  <c r="AA247" i="96"/>
  <c r="J247" i="96"/>
  <c r="AD246" i="96"/>
  <c r="AA246" i="96"/>
  <c r="J246" i="96"/>
  <c r="J245" i="96"/>
  <c r="I244" i="96"/>
  <c r="AA243" i="96"/>
  <c r="I243" i="96"/>
  <c r="AD242" i="96"/>
  <c r="AA242" i="96"/>
  <c r="J242" i="96"/>
  <c r="I242" i="96"/>
  <c r="AA241" i="96"/>
  <c r="J241" i="96"/>
  <c r="I241" i="96"/>
  <c r="AA240" i="96"/>
  <c r="J240" i="96"/>
  <c r="I240" i="96"/>
  <c r="J239" i="96"/>
  <c r="I239" i="96"/>
  <c r="J238" i="96"/>
  <c r="I238" i="96"/>
  <c r="AA237" i="96"/>
  <c r="J237" i="96"/>
  <c r="I237" i="96"/>
  <c r="J236" i="96"/>
  <c r="I236" i="96"/>
  <c r="AD235" i="96"/>
  <c r="J235" i="96"/>
  <c r="I235" i="96"/>
  <c r="AD234" i="96"/>
  <c r="J234" i="96"/>
  <c r="I234" i="96"/>
  <c r="J233" i="96"/>
  <c r="I233" i="96"/>
  <c r="J232" i="96"/>
  <c r="I232" i="96"/>
  <c r="AD231" i="96"/>
  <c r="J231" i="96"/>
  <c r="I231" i="96"/>
  <c r="AD230" i="96"/>
  <c r="AA230" i="96"/>
  <c r="J230" i="96"/>
  <c r="I230" i="96"/>
  <c r="AD229" i="96"/>
  <c r="AA229" i="96"/>
  <c r="J229" i="96"/>
  <c r="I229" i="96"/>
  <c r="AD228" i="96"/>
  <c r="AA228" i="96"/>
  <c r="J228" i="96"/>
  <c r="I228" i="96"/>
  <c r="AD227" i="96"/>
  <c r="J227" i="96"/>
  <c r="I227" i="96"/>
  <c r="AD226" i="96"/>
  <c r="J226" i="96"/>
  <c r="I226" i="96"/>
  <c r="AD225" i="96"/>
  <c r="J225" i="96"/>
  <c r="I225" i="96"/>
  <c r="AD224" i="96"/>
  <c r="J224" i="96"/>
  <c r="I224" i="96"/>
  <c r="AD223" i="96"/>
  <c r="J223" i="96"/>
  <c r="I223" i="96"/>
  <c r="AD222" i="96"/>
  <c r="J222" i="96"/>
  <c r="I222" i="96"/>
  <c r="AD32" i="96"/>
  <c r="J32" i="96"/>
  <c r="I32" i="96"/>
  <c r="AD31" i="96"/>
  <c r="J31" i="96"/>
  <c r="I31" i="96"/>
  <c r="J30" i="96"/>
  <c r="I30" i="96"/>
  <c r="AA29" i="96"/>
  <c r="J29" i="96"/>
  <c r="I29" i="96"/>
  <c r="J28" i="96"/>
  <c r="I28" i="96"/>
  <c r="AD27" i="96"/>
  <c r="AA27" i="96"/>
  <c r="J27" i="96"/>
  <c r="I27" i="96"/>
  <c r="AD26" i="96"/>
  <c r="AD25" i="96"/>
  <c r="J24" i="96"/>
  <c r="I24" i="96"/>
  <c r="AD23" i="96"/>
  <c r="J23" i="96"/>
  <c r="I23" i="96"/>
  <c r="AA22" i="96"/>
  <c r="J22" i="96"/>
  <c r="I22" i="96"/>
  <c r="AD21" i="96"/>
  <c r="AA21" i="96"/>
  <c r="J21" i="96"/>
  <c r="I21" i="96"/>
  <c r="J20" i="96"/>
  <c r="I20" i="96"/>
  <c r="J19" i="96"/>
  <c r="I19" i="96"/>
  <c r="AD18" i="96"/>
  <c r="AD17" i="96"/>
  <c r="AD16" i="96"/>
  <c r="AD15" i="96"/>
  <c r="J14" i="96"/>
  <c r="I14" i="96"/>
  <c r="J13" i="96"/>
  <c r="I13" i="96"/>
  <c r="AA12" i="96"/>
  <c r="J12" i="96"/>
  <c r="I12" i="96"/>
  <c r="J11" i="96"/>
  <c r="I11" i="96"/>
  <c r="AA10" i="96"/>
  <c r="J10" i="96"/>
  <c r="I10" i="96"/>
  <c r="AD9" i="96"/>
  <c r="J9" i="96"/>
  <c r="I9" i="96"/>
  <c r="AD8" i="96"/>
  <c r="AA8" i="96"/>
  <c r="AD7" i="96"/>
  <c r="AA7" i="96"/>
  <c r="AD6" i="96"/>
  <c r="AA6" i="96"/>
  <c r="AD5" i="96"/>
  <c r="AA40" i="96"/>
  <c r="J40" i="96"/>
  <c r="I40" i="96"/>
  <c r="AA39" i="96"/>
  <c r="J39" i="96"/>
  <c r="I39" i="96"/>
  <c r="J38" i="96"/>
  <c r="I38" i="96"/>
  <c r="J37" i="96"/>
  <c r="I37" i="96"/>
  <c r="AA36" i="96"/>
  <c r="J36" i="96"/>
  <c r="I36" i="96"/>
  <c r="J35" i="96"/>
  <c r="I35" i="96"/>
  <c r="AD34" i="96"/>
  <c r="AD33" i="96"/>
  <c r="AA81" i="96"/>
  <c r="J81" i="96"/>
  <c r="I81" i="96"/>
  <c r="J80" i="96"/>
  <c r="I80" i="96"/>
  <c r="AA79" i="96"/>
  <c r="J79" i="96"/>
  <c r="I79" i="96"/>
  <c r="J78" i="96"/>
  <c r="I78" i="96"/>
  <c r="AA77" i="96"/>
  <c r="J77" i="96"/>
  <c r="I77" i="96"/>
  <c r="J76" i="96"/>
  <c r="I76" i="96"/>
  <c r="AA75" i="96"/>
  <c r="J75" i="96"/>
  <c r="I75" i="96"/>
  <c r="AD74" i="96"/>
  <c r="AA74" i="96"/>
  <c r="AD73" i="96"/>
  <c r="AA73" i="96"/>
  <c r="AD72" i="96"/>
  <c r="AA72" i="96"/>
  <c r="AA71" i="96"/>
  <c r="J71" i="96"/>
  <c r="I71" i="96"/>
  <c r="AA70" i="96"/>
  <c r="J70" i="96"/>
  <c r="I70" i="96"/>
  <c r="J69" i="96"/>
  <c r="I69" i="96"/>
  <c r="AA68" i="96"/>
  <c r="J68" i="96"/>
  <c r="I68" i="96"/>
  <c r="AA67" i="96"/>
  <c r="J67" i="96"/>
  <c r="I67" i="96"/>
  <c r="AA66" i="96"/>
  <c r="J66" i="96"/>
  <c r="I66" i="96"/>
  <c r="J65" i="96"/>
  <c r="I65" i="96"/>
  <c r="AD64" i="96"/>
  <c r="AA64" i="96"/>
  <c r="AD63" i="96"/>
  <c r="AA63" i="96"/>
  <c r="J62" i="96"/>
  <c r="I62" i="96"/>
  <c r="J61" i="96"/>
  <c r="I61" i="96"/>
  <c r="J60" i="96"/>
  <c r="I60" i="96"/>
  <c r="AD59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AD52" i="96"/>
  <c r="AA52" i="96"/>
  <c r="AD51" i="96"/>
  <c r="AA51" i="96"/>
  <c r="J50" i="96"/>
  <c r="I50" i="96"/>
  <c r="AA49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AD41" i="96"/>
  <c r="AA41" i="96"/>
  <c r="AD105" i="96"/>
  <c r="AA105" i="96"/>
  <c r="J105" i="96"/>
  <c r="I105" i="96"/>
  <c r="J104" i="96"/>
  <c r="I104" i="96"/>
  <c r="AA103" i="96"/>
  <c r="J103" i="96"/>
  <c r="I103" i="96"/>
  <c r="J102" i="96"/>
  <c r="I102" i="96"/>
  <c r="J101" i="96"/>
  <c r="I101" i="96"/>
  <c r="J100" i="96"/>
  <c r="I100" i="96"/>
  <c r="AA99" i="96"/>
  <c r="J99" i="96"/>
  <c r="I99" i="96"/>
  <c r="J98" i="96"/>
  <c r="I98" i="96"/>
  <c r="J97" i="96"/>
  <c r="I97" i="96"/>
  <c r="J96" i="96"/>
  <c r="I96" i="96"/>
  <c r="AA95" i="96"/>
  <c r="J95" i="96"/>
  <c r="I95" i="96"/>
  <c r="J134" i="96"/>
  <c r="I134" i="96"/>
  <c r="J133" i="96"/>
  <c r="I133" i="96"/>
  <c r="J132" i="96"/>
  <c r="I132" i="96"/>
  <c r="AA131" i="96"/>
  <c r="J131" i="96"/>
  <c r="I131" i="96"/>
  <c r="J130" i="96"/>
  <c r="I130" i="96"/>
  <c r="J129" i="96"/>
  <c r="I129" i="96"/>
  <c r="J128" i="96"/>
  <c r="I128" i="96"/>
  <c r="J127" i="96"/>
  <c r="I127" i="96"/>
  <c r="AA126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AA120" i="96"/>
  <c r="J120" i="96"/>
  <c r="I120" i="96"/>
  <c r="AA119" i="96"/>
  <c r="J119" i="96"/>
  <c r="I119" i="96"/>
  <c r="J118" i="96"/>
  <c r="I118" i="96"/>
  <c r="J117" i="96"/>
  <c r="I117" i="96"/>
  <c r="AA156" i="96"/>
  <c r="J156" i="96"/>
  <c r="I156" i="96"/>
  <c r="AA155" i="96"/>
  <c r="J155" i="96"/>
  <c r="I155" i="96"/>
  <c r="J154" i="96"/>
  <c r="I154" i="96"/>
  <c r="AA153" i="96"/>
  <c r="J153" i="96"/>
  <c r="I153" i="96"/>
  <c r="AA152" i="96"/>
  <c r="J152" i="96"/>
  <c r="I152" i="96"/>
  <c r="AA151" i="96"/>
  <c r="J151" i="96"/>
  <c r="I151" i="96"/>
  <c r="J150" i="96"/>
  <c r="I150" i="96"/>
  <c r="J149" i="96"/>
  <c r="I149" i="96"/>
  <c r="J148" i="96"/>
  <c r="I148" i="96"/>
  <c r="AA147" i="96"/>
  <c r="J147" i="96"/>
  <c r="I147" i="96"/>
  <c r="J146" i="96"/>
  <c r="I146" i="96"/>
  <c r="AD94" i="96"/>
  <c r="AD93" i="96"/>
  <c r="AD92" i="96"/>
  <c r="AD91" i="96"/>
  <c r="J90" i="96"/>
  <c r="I90" i="96"/>
  <c r="J89" i="96"/>
  <c r="I89" i="96"/>
  <c r="J88" i="96"/>
  <c r="I88" i="96"/>
  <c r="AD87" i="96"/>
  <c r="AA87" i="96"/>
  <c r="J87" i="96"/>
  <c r="I87" i="96"/>
  <c r="AA86" i="96"/>
  <c r="J86" i="96"/>
  <c r="I86" i="96"/>
  <c r="J85" i="96"/>
  <c r="I85" i="96"/>
  <c r="J84" i="96"/>
  <c r="I84" i="96"/>
  <c r="AA83" i="96"/>
  <c r="J83" i="96"/>
  <c r="I83" i="96"/>
  <c r="AD82" i="96"/>
  <c r="AD116" i="96"/>
  <c r="AA115" i="96"/>
  <c r="J115" i="96"/>
  <c r="I115" i="96"/>
  <c r="J114" i="96"/>
  <c r="I114" i="96"/>
  <c r="AA113" i="96"/>
  <c r="J113" i="96"/>
  <c r="I113" i="96"/>
  <c r="J112" i="96"/>
  <c r="I112" i="96"/>
  <c r="AA111" i="96"/>
  <c r="J111" i="96"/>
  <c r="I111" i="96"/>
  <c r="J110" i="96"/>
  <c r="I110" i="96"/>
  <c r="AA109" i="96"/>
  <c r="J109" i="96"/>
  <c r="I109" i="96"/>
  <c r="AA108" i="96"/>
  <c r="J108" i="96"/>
  <c r="I108" i="96"/>
  <c r="J107" i="96"/>
  <c r="I107" i="96"/>
  <c r="AD106" i="96"/>
  <c r="AD145" i="96"/>
  <c r="J144" i="96"/>
  <c r="I144" i="96"/>
  <c r="J143" i="96"/>
  <c r="I143" i="96"/>
  <c r="AA142" i="96"/>
  <c r="J142" i="96"/>
  <c r="I142" i="96"/>
  <c r="AA141" i="96"/>
  <c r="J141" i="96"/>
  <c r="I141" i="96"/>
  <c r="J140" i="96"/>
  <c r="I140" i="96"/>
  <c r="AA139" i="96"/>
  <c r="J139" i="96"/>
  <c r="I139" i="96"/>
  <c r="J138" i="96"/>
  <c r="I138" i="96"/>
  <c r="AA137" i="96"/>
  <c r="J137" i="96"/>
  <c r="I137" i="96"/>
  <c r="J136" i="96"/>
  <c r="I136" i="96"/>
  <c r="AD135" i="96"/>
  <c r="AD167" i="96"/>
  <c r="J166" i="96"/>
  <c r="I166" i="96"/>
  <c r="AA165" i="96"/>
  <c r="J165" i="96"/>
  <c r="I165" i="96"/>
  <c r="AA164" i="96"/>
  <c r="J164" i="96"/>
  <c r="I164" i="96"/>
  <c r="J163" i="96"/>
  <c r="I163" i="96"/>
  <c r="AA162" i="96"/>
  <c r="J162" i="96"/>
  <c r="I162" i="96"/>
  <c r="AA161" i="96"/>
  <c r="J161" i="96"/>
  <c r="I161" i="96"/>
  <c r="AA160" i="96"/>
  <c r="J160" i="96"/>
  <c r="I160" i="96"/>
  <c r="J159" i="96"/>
  <c r="I159" i="96"/>
  <c r="AA158" i="96"/>
  <c r="J158" i="96"/>
  <c r="I158" i="96"/>
  <c r="AD157" i="96"/>
  <c r="J177" i="96"/>
  <c r="I177" i="96"/>
  <c r="AA176" i="96"/>
  <c r="J176" i="96"/>
  <c r="I176" i="96"/>
  <c r="AA175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AD168" i="96"/>
  <c r="AA187" i="96"/>
  <c r="J187" i="96"/>
  <c r="I187" i="96"/>
  <c r="J186" i="96"/>
  <c r="I186" i="96"/>
  <c r="J185" i="96"/>
  <c r="I185" i="96"/>
  <c r="AA184" i="96"/>
  <c r="J184" i="96"/>
  <c r="I184" i="96"/>
  <c r="AA183" i="96"/>
  <c r="J183" i="96"/>
  <c r="I183" i="96"/>
  <c r="AA182" i="96"/>
  <c r="J182" i="96"/>
  <c r="I182" i="96"/>
  <c r="J181" i="96"/>
  <c r="I181" i="96"/>
  <c r="AA180" i="96"/>
  <c r="J180" i="96"/>
  <c r="I180" i="96"/>
  <c r="AD179" i="96"/>
  <c r="J179" i="96"/>
  <c r="I179" i="96"/>
  <c r="AD178" i="96"/>
  <c r="J201" i="96"/>
  <c r="I201" i="96"/>
  <c r="J200" i="96"/>
  <c r="I200" i="96"/>
  <c r="AA199" i="96"/>
  <c r="J199" i="96"/>
  <c r="I199" i="96"/>
  <c r="J198" i="96"/>
  <c r="I198" i="96"/>
  <c r="AA197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AA189" i="96"/>
  <c r="J189" i="96"/>
  <c r="I189" i="96"/>
  <c r="AD188" i="96"/>
  <c r="J211" i="96"/>
  <c r="I211" i="96"/>
  <c r="J210" i="96"/>
  <c r="I210" i="96"/>
  <c r="J209" i="96"/>
  <c r="I209" i="96"/>
  <c r="J208" i="96"/>
  <c r="I208" i="96"/>
  <c r="AA207" i="96"/>
  <c r="J207" i="96"/>
  <c r="I207" i="96"/>
  <c r="J206" i="96"/>
  <c r="I206" i="96"/>
  <c r="J205" i="96"/>
  <c r="I205" i="96"/>
  <c r="J204" i="96"/>
  <c r="I204" i="96"/>
  <c r="J203" i="96"/>
  <c r="I203" i="96"/>
  <c r="AD202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D212" i="96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AD312" i="103" s="1"/>
  <c r="Z312" i="103"/>
  <c r="AC311" i="103" a="1"/>
  <c r="AC311" i="103" s="1"/>
  <c r="AD311" i="103" s="1"/>
  <c r="Z311" i="103"/>
  <c r="AB310" i="103" a="1"/>
  <c r="AB310" i="103" s="1"/>
  <c r="AD310" i="103" s="1"/>
  <c r="Y310" i="103"/>
  <c r="AB309" i="103" a="1"/>
  <c r="AB309" i="103" s="1"/>
  <c r="AD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AD305" i="103" s="1"/>
  <c r="Z305" i="103"/>
  <c r="AC304" i="103" a="1"/>
  <c r="AC304" i="103" s="1"/>
  <c r="AD304" i="103" s="1"/>
  <c r="Z304" i="103"/>
  <c r="AC303" i="103" a="1"/>
  <c r="AC303" i="103" s="1"/>
  <c r="Z303" i="103"/>
  <c r="AC302" i="103" a="1"/>
  <c r="AC302" i="103" s="1"/>
  <c r="AD302" i="103" s="1"/>
  <c r="Z302" i="103"/>
  <c r="AA302" i="103" s="1"/>
  <c r="AC301" i="103" a="1"/>
  <c r="AC301" i="103" s="1"/>
  <c r="Z301" i="103"/>
  <c r="AC300" i="103" a="1"/>
  <c r="AC300" i="103" s="1"/>
  <c r="AD300" i="103" s="1"/>
  <c r="Z300" i="103"/>
  <c r="AC299" i="103" a="1"/>
  <c r="AC299" i="103" s="1"/>
  <c r="AD299" i="103" s="1"/>
  <c r="Z299" i="103"/>
  <c r="AC298" i="103" a="1"/>
  <c r="AC298" i="103" s="1"/>
  <c r="Z298" i="103"/>
  <c r="AB297" i="103" a="1"/>
  <c r="AB297" i="103" s="1"/>
  <c r="Y297" i="103"/>
  <c r="AB296" i="103" a="1"/>
  <c r="AB296" i="103" s="1"/>
  <c r="AD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/>
  <c r="AC291" i="103" a="1"/>
  <c r="AB291" i="103" a="1"/>
  <c r="AB291" i="103" s="1"/>
  <c r="AD291" i="103" s="1"/>
  <c r="Z291" i="103"/>
  <c r="Y291" i="103"/>
  <c r="AC290" i="103" a="1"/>
  <c r="AC290" i="103" s="1"/>
  <c r="AB290" i="103" a="1"/>
  <c r="AB290" i="103" s="1"/>
  <c r="AD290" i="103" s="1"/>
  <c r="Z290" i="103"/>
  <c r="Y290" i="103"/>
  <c r="AC289" i="103" a="1"/>
  <c r="AC289" i="103" s="1"/>
  <c r="AB289" i="103" a="1"/>
  <c r="AB289" i="103" s="1"/>
  <c r="AD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AD287" i="103" s="1"/>
  <c r="Z287" i="103"/>
  <c r="Y287" i="103"/>
  <c r="AC286" i="103" a="1"/>
  <c r="AC286" i="103" s="1"/>
  <c r="Z286" i="103"/>
  <c r="AC285" i="103" a="1"/>
  <c r="AC285" i="103" s="1"/>
  <c r="AB285" i="103" a="1"/>
  <c r="AB285" i="103" s="1"/>
  <c r="AD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Z282" i="103"/>
  <c r="Y282" i="103"/>
  <c r="AC281" i="103" a="1"/>
  <c r="AC281" i="103" s="1"/>
  <c r="AB281" i="103" a="1"/>
  <c r="AB281" i="103" s="1"/>
  <c r="AD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/>
  <c r="AB277" i="103" a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AD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AD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AD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A258" i="103" s="1"/>
  <c r="AB257" i="103" a="1"/>
  <c r="AB257" i="103" s="1"/>
  <c r="AD257" i="103" s="1"/>
  <c r="Y257" i="103"/>
  <c r="AA257" i="103" s="1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AD253" i="103" s="1"/>
  <c r="Y253" i="103"/>
  <c r="AC252" i="103" a="1"/>
  <c r="AC252" i="103" s="1"/>
  <c r="AB252" i="103" a="1"/>
  <c r="AB252" i="103" s="1"/>
  <c r="AD252" i="103" s="1"/>
  <c r="Z252" i="103"/>
  <c r="Y252" i="103"/>
  <c r="AC251" i="103" a="1"/>
  <c r="AC251" i="103" s="1"/>
  <c r="AB251" i="103" a="1"/>
  <c r="AB251" i="103" s="1"/>
  <c r="AD251" i="103" s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 a="1"/>
  <c r="AB248" i="103" s="1"/>
  <c r="Z248" i="103"/>
  <c r="Y248" i="103"/>
  <c r="AC247" i="103"/>
  <c r="AC247" i="103" a="1"/>
  <c r="AB247" i="103" a="1"/>
  <c r="AB247" i="103" s="1"/>
  <c r="AD247" i="103" s="1"/>
  <c r="Z247" i="103"/>
  <c r="Y247" i="103"/>
  <c r="AC246" i="103" a="1"/>
  <c r="AC246" i="103" s="1"/>
  <c r="AB246" i="103"/>
  <c r="AB246" i="103" a="1"/>
  <c r="Z246" i="103"/>
  <c r="Y246" i="103"/>
  <c r="AC245" i="103"/>
  <c r="AC245" i="103" a="1"/>
  <c r="AB245" i="103" a="1"/>
  <c r="AB245" i="103" s="1"/>
  <c r="Z245" i="103"/>
  <c r="AA245" i="103" s="1"/>
  <c r="Y245" i="103"/>
  <c r="AC244" i="103" a="1"/>
  <c r="AC244" i="103" s="1"/>
  <c r="AB244" i="103" a="1"/>
  <c r="AB244" i="103" s="1"/>
  <c r="AD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AD242" i="103" s="1"/>
  <c r="Z242" i="103"/>
  <c r="Y242" i="103"/>
  <c r="AC241" i="103" a="1"/>
  <c r="AC241" i="103" s="1"/>
  <c r="AB241" i="103" a="1"/>
  <c r="AB241" i="103" s="1"/>
  <c r="AD241" i="103" s="1"/>
  <c r="Z241" i="103"/>
  <c r="Y241" i="103"/>
  <c r="AC240" i="103" a="1"/>
  <c r="AC240" i="103" s="1"/>
  <c r="AB240" i="103" a="1"/>
  <c r="AB240" i="103" s="1"/>
  <c r="AD240" i="103" s="1"/>
  <c r="Z240" i="103"/>
  <c r="Y240" i="103"/>
  <c r="AC239" i="103"/>
  <c r="AC239" i="103" a="1"/>
  <c r="AB239" i="103" a="1"/>
  <c r="AB239" i="103" s="1"/>
  <c r="AD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AD237" i="103" s="1"/>
  <c r="Z237" i="103"/>
  <c r="Y237" i="103"/>
  <c r="AC236" i="103" a="1"/>
  <c r="AC236" i="103" s="1"/>
  <c r="AB236" i="103" a="1"/>
  <c r="AB236" i="103" s="1"/>
  <c r="AD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/>
  <c r="AD234" i="103" s="1"/>
  <c r="AB234" i="103" a="1"/>
  <c r="Z234" i="103"/>
  <c r="Y234" i="103"/>
  <c r="AC233" i="103" a="1"/>
  <c r="AC233" i="103" s="1"/>
  <c r="AB233" i="103" a="1"/>
  <c r="AB233" i="103" s="1"/>
  <c r="AD233" i="103" s="1"/>
  <c r="Z233" i="103"/>
  <c r="Y233" i="103"/>
  <c r="AC232" i="103" a="1"/>
  <c r="AC232" i="103" s="1"/>
  <c r="AB232" i="103" a="1"/>
  <c r="AB232" i="103" s="1"/>
  <c r="Z232" i="103"/>
  <c r="Y232" i="103"/>
  <c r="AC231" i="103" a="1"/>
  <c r="AC231" i="103" s="1"/>
  <c r="AB231" i="103" a="1"/>
  <c r="AB231" i="103" s="1"/>
  <c r="AD231" i="103" s="1"/>
  <c r="Z231" i="103"/>
  <c r="Y231" i="103"/>
  <c r="AC228" i="103" a="1"/>
  <c r="AC228" i="103" s="1"/>
  <c r="AB228" i="103" a="1"/>
  <c r="AB228" i="103" s="1"/>
  <c r="AD228" i="103" s="1"/>
  <c r="Z228" i="103"/>
  <c r="Y228" i="103"/>
  <c r="AC227" i="103" a="1"/>
  <c r="AC227" i="103" s="1"/>
  <c r="AB227" i="103" a="1"/>
  <c r="AB227" i="103" s="1"/>
  <c r="AD227" i="103" s="1"/>
  <c r="Z227" i="103"/>
  <c r="AA227" i="103" s="1"/>
  <c r="Y227" i="103"/>
  <c r="AC226" i="103" a="1"/>
  <c r="AC226" i="103" s="1"/>
  <c r="AB226" i="103" a="1"/>
  <c r="AB226" i="103" s="1"/>
  <c r="Z226" i="103"/>
  <c r="Y226" i="103"/>
  <c r="AC225" i="103" a="1"/>
  <c r="AC225" i="103" s="1"/>
  <c r="AB225" i="103" a="1"/>
  <c r="AB225" i="103" s="1"/>
  <c r="Z225" i="103"/>
  <c r="Y225" i="103"/>
  <c r="AC224" i="103" a="1"/>
  <c r="AC224" i="103" s="1"/>
  <c r="AB224" i="103" a="1"/>
  <c r="AB224" i="103" s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AD222" i="103" s="1"/>
  <c r="Z222" i="103"/>
  <c r="Y222" i="103"/>
  <c r="AC221" i="103" a="1"/>
  <c r="AC221" i="103" s="1"/>
  <c r="AB221" i="103" a="1"/>
  <c r="AB221" i="103" s="1"/>
  <c r="Z221" i="103"/>
  <c r="Y221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/>
  <c r="AB216" i="103" a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AD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AD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/>
  <c r="AC205" i="103" a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AD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/>
  <c r="AC185" i="103" a="1"/>
  <c r="AB185" i="103" a="1"/>
  <c r="AB185" i="103" s="1"/>
  <c r="Z185" i="103"/>
  <c r="Y185" i="103"/>
  <c r="AA185" i="103" s="1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AD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AD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Z156" i="103"/>
  <c r="Y156" i="103"/>
  <c r="AA156" i="103" s="1"/>
  <c r="AC155" i="103" a="1"/>
  <c r="AC155" i="103" s="1"/>
  <c r="AB155" i="103" a="1"/>
  <c r="AB155" i="103" s="1"/>
  <c r="Z155" i="103"/>
  <c r="Y155" i="103"/>
  <c r="AC154" i="103" a="1"/>
  <c r="AC154" i="103" s="1"/>
  <c r="AB154" i="103" a="1"/>
  <c r="AB154" i="103" s="1"/>
  <c r="AD154" i="103" s="1"/>
  <c r="Z154" i="103"/>
  <c r="Y154" i="103"/>
  <c r="AC153" i="103" a="1"/>
  <c r="AC153" i="103" s="1"/>
  <c r="AB153" i="103" a="1"/>
  <c r="AB153" i="103" s="1"/>
  <c r="AD153" i="103" s="1"/>
  <c r="Z153" i="103"/>
  <c r="Y153" i="103"/>
  <c r="AA153" i="103" s="1"/>
  <c r="AC150" i="103" a="1"/>
  <c r="AC150" i="103" s="1"/>
  <c r="AB150" i="103" a="1"/>
  <c r="AB150" i="103" s="1"/>
  <c r="AD150" i="103" s="1"/>
  <c r="Z150" i="103"/>
  <c r="Y150" i="103"/>
  <c r="AC149" i="103" a="1"/>
  <c r="AC149" i="103" s="1"/>
  <c r="AB149" i="103" a="1"/>
  <c r="AB149" i="103" s="1"/>
  <c r="AD149" i="103" s="1"/>
  <c r="Z149" i="103"/>
  <c r="Y149" i="103"/>
  <c r="AC148" i="103" a="1"/>
  <c r="AC148" i="103" s="1"/>
  <c r="AB148" i="103" a="1"/>
  <c r="AB148" i="103" s="1"/>
  <c r="AD148" i="103" s="1"/>
  <c r="Z148" i="103"/>
  <c r="Y148" i="103"/>
  <c r="AC147" i="103" a="1"/>
  <c r="AC147" i="103" s="1"/>
  <c r="AB147" i="103" a="1"/>
  <c r="AB147" i="103" s="1"/>
  <c r="Z147" i="103"/>
  <c r="Y147" i="103"/>
  <c r="AA147" i="103" s="1"/>
  <c r="AC146" i="103" a="1"/>
  <c r="AC146" i="103" s="1"/>
  <c r="AB146" i="103" a="1"/>
  <c r="AB146" i="103" s="1"/>
  <c r="Z146" i="103"/>
  <c r="Y146" i="103"/>
  <c r="AC145" i="103" a="1"/>
  <c r="AC145" i="103" s="1"/>
  <c r="AB145" i="103" a="1"/>
  <c r="AB145" i="103" s="1"/>
  <c r="Z145" i="103"/>
  <c r="Y145" i="103"/>
  <c r="AC144" i="103" a="1"/>
  <c r="AC144" i="103" s="1"/>
  <c r="AB144" i="103" a="1"/>
  <c r="AB144" i="103" s="1"/>
  <c r="Z144" i="103"/>
  <c r="Y144" i="103"/>
  <c r="AA144" i="103" s="1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AD138" i="103" s="1"/>
  <c r="Z138" i="103"/>
  <c r="Y138" i="103"/>
  <c r="AC137" i="103" a="1"/>
  <c r="AC137" i="103" s="1"/>
  <c r="AB137" i="103" a="1"/>
  <c r="AB137" i="103" s="1"/>
  <c r="Z137" i="103"/>
  <c r="Y137" i="103"/>
  <c r="AA137" i="103" s="1"/>
  <c r="AC136" i="103" a="1"/>
  <c r="AC136" i="103" s="1"/>
  <c r="AB136" i="103" a="1"/>
  <c r="AB136" i="103" s="1"/>
  <c r="Z136" i="103"/>
  <c r="Y136" i="103"/>
  <c r="AC135" i="103" a="1"/>
  <c r="AC135" i="103" s="1"/>
  <c r="AB135" i="103" a="1"/>
  <c r="AB135" i="103" s="1"/>
  <c r="AD135" i="103" s="1"/>
  <c r="Z135" i="103"/>
  <c r="Y135" i="103"/>
  <c r="AC134" i="103" a="1"/>
  <c r="AC134" i="103" s="1"/>
  <c r="AB134" i="103" a="1"/>
  <c r="AB134" i="103" s="1"/>
  <c r="AD134" i="103" s="1"/>
  <c r="Z134" i="103"/>
  <c r="Y134" i="103"/>
  <c r="AC133" i="103" a="1"/>
  <c r="AC133" i="103" s="1"/>
  <c r="AB133" i="103" a="1"/>
  <c r="AB133" i="103" s="1"/>
  <c r="AD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AD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C105" i="103" a="1"/>
  <c r="AC105" i="103" s="1"/>
  <c r="AB105" i="103" a="1"/>
  <c r="AB105" i="103" s="1"/>
  <c r="AD105" i="103" s="1"/>
  <c r="Z105" i="103"/>
  <c r="Y105" i="103"/>
  <c r="AC104" i="103" a="1"/>
  <c r="AC104" i="103" s="1"/>
  <c r="AB104" i="103" a="1"/>
  <c r="AB104" i="103" s="1"/>
  <c r="AD104" i="103" s="1"/>
  <c r="Z104" i="103"/>
  <c r="Y104" i="103"/>
  <c r="AA104" i="103" s="1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A101" i="103" s="1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AD99" i="103" s="1"/>
  <c r="Z99" i="103"/>
  <c r="Y99" i="103"/>
  <c r="AC98" i="103" a="1"/>
  <c r="AC98" i="103" s="1"/>
  <c r="AB98" i="103" a="1"/>
  <c r="AB98" i="103" s="1"/>
  <c r="AD98" i="103" s="1"/>
  <c r="Z98" i="103"/>
  <c r="Y98" i="103"/>
  <c r="AC97" i="103" a="1"/>
  <c r="AC97" i="103" s="1"/>
  <c r="AB97" i="103" a="1"/>
  <c r="AB97" i="103" s="1"/>
  <c r="AD97" i="103" s="1"/>
  <c r="Z97" i="103"/>
  <c r="Y97" i="103"/>
  <c r="AC96" i="103" a="1"/>
  <c r="AC96" i="103" s="1"/>
  <c r="AB96" i="103" a="1"/>
  <c r="AB96" i="103" s="1"/>
  <c r="AD96" i="103" s="1"/>
  <c r="Z96" i="103"/>
  <c r="Y96" i="103"/>
  <c r="AA96" i="103" s="1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A82" i="103" s="1"/>
  <c r="AC81" i="103" a="1"/>
  <c r="AC81" i="103" s="1"/>
  <c r="AB81" i="103" a="1"/>
  <c r="AB81" i="103" s="1"/>
  <c r="AD81" i="103" s="1"/>
  <c r="Z81" i="103"/>
  <c r="Y81" i="103"/>
  <c r="AC80" i="103" a="1"/>
  <c r="AC80" i="103" s="1"/>
  <c r="AB80" i="103" a="1"/>
  <c r="AB80" i="103" s="1"/>
  <c r="AD80" i="103" s="1"/>
  <c r="Z80" i="103"/>
  <c r="Y80" i="103"/>
  <c r="AC79" i="103" a="1"/>
  <c r="AC79" i="103" s="1"/>
  <c r="AB79" i="103" a="1"/>
  <c r="AB79" i="103" s="1"/>
  <c r="AD79" i="103" s="1"/>
  <c r="Z79" i="103"/>
  <c r="Y79" i="103"/>
  <c r="AC78" i="103" a="1"/>
  <c r="AC78" i="103" s="1"/>
  <c r="AB78" i="103" a="1"/>
  <c r="AB78" i="103" s="1"/>
  <c r="Z78" i="103"/>
  <c r="Y78" i="103"/>
  <c r="AA78" i="103" s="1"/>
  <c r="AC77" i="103" a="1"/>
  <c r="AC77" i="103" s="1"/>
  <c r="AB77" i="103" a="1"/>
  <c r="AB77" i="103" s="1"/>
  <c r="AD77" i="103" s="1"/>
  <c r="Z77" i="103"/>
  <c r="Y77" i="103"/>
  <c r="AC76" i="103" a="1"/>
  <c r="AC76" i="103" s="1"/>
  <c r="AB76" i="103" a="1"/>
  <c r="AB76" i="103" s="1"/>
  <c r="AD76" i="103" s="1"/>
  <c r="Z76" i="103"/>
  <c r="Y76" i="103"/>
  <c r="AC75" i="103" a="1"/>
  <c r="AC75" i="103" s="1"/>
  <c r="AB75" i="103" a="1"/>
  <c r="AB75" i="103" s="1"/>
  <c r="AD75" i="103" s="1"/>
  <c r="Z75" i="103"/>
  <c r="Y75" i="103"/>
  <c r="AC74" i="103" a="1"/>
  <c r="AC74" i="103" s="1"/>
  <c r="AB74" i="103" a="1"/>
  <c r="AB74" i="103" s="1"/>
  <c r="AD74" i="103" s="1"/>
  <c r="Z74" i="103"/>
  <c r="Y74" i="103"/>
  <c r="AC73" i="103" a="1"/>
  <c r="AC73" i="103" s="1"/>
  <c r="AB73" i="103" a="1"/>
  <c r="AB73" i="103" s="1"/>
  <c r="AD73" i="103" s="1"/>
  <c r="Z73" i="103"/>
  <c r="Y73" i="103"/>
  <c r="AC72" i="103" a="1"/>
  <c r="AC72" i="103" s="1"/>
  <c r="AB72" i="103" a="1"/>
  <c r="AB72" i="103" s="1"/>
  <c r="AD72" i="103" s="1"/>
  <c r="Z72" i="103"/>
  <c r="Y72" i="103"/>
  <c r="AC71" i="103" a="1"/>
  <c r="AC71" i="103" s="1"/>
  <c r="AB71" i="103" a="1"/>
  <c r="AB71" i="103" s="1"/>
  <c r="AD71" i="103" s="1"/>
  <c r="Z71" i="103"/>
  <c r="Y71" i="103"/>
  <c r="AC70" i="103" a="1"/>
  <c r="AC70" i="103" s="1"/>
  <c r="AB70" i="103" a="1"/>
  <c r="AB70" i="103" s="1"/>
  <c r="Z70" i="103"/>
  <c r="Y70" i="103"/>
  <c r="AC69" i="103" a="1"/>
  <c r="AC69" i="103" s="1"/>
  <c r="AB69" i="103" a="1"/>
  <c r="AB69" i="103" s="1"/>
  <c r="AD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AD64" i="103" s="1"/>
  <c r="Z64" i="103"/>
  <c r="Y64" i="103"/>
  <c r="AC63" i="103" a="1"/>
  <c r="AC63" i="103" s="1"/>
  <c r="AB63" i="103" a="1"/>
  <c r="AB63" i="103" s="1"/>
  <c r="AD63" i="103" s="1"/>
  <c r="Z63" i="103"/>
  <c r="Y63" i="103"/>
  <c r="AC62" i="103" a="1"/>
  <c r="AC62" i="103" s="1"/>
  <c r="AB62" i="103" a="1"/>
  <c r="AB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Z58" i="103"/>
  <c r="Y58" i="103"/>
  <c r="AC57" i="103" a="1"/>
  <c r="AC57" i="103" s="1"/>
  <c r="AB57" i="103" a="1"/>
  <c r="AB57" i="103" s="1"/>
  <c r="AD57" i="103" s="1"/>
  <c r="Z57" i="103"/>
  <c r="Y57" i="103"/>
  <c r="AC56" i="103" a="1"/>
  <c r="AC56" i="103" s="1"/>
  <c r="AB56" i="103" a="1"/>
  <c r="AB56" i="103" s="1"/>
  <c r="AD56" i="103" s="1"/>
  <c r="Z56" i="103"/>
  <c r="Y56" i="103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 a="1"/>
  <c r="AB54" i="103" s="1"/>
  <c r="Z54" i="103"/>
  <c r="Y54" i="103"/>
  <c r="AA54" i="103" s="1"/>
  <c r="AC53" i="103" a="1"/>
  <c r="AC53" i="103" s="1"/>
  <c r="AB53" i="103" a="1"/>
  <c r="AB53" i="103" s="1"/>
  <c r="AD53" i="103" s="1"/>
  <c r="Z53" i="103"/>
  <c r="Y53" i="103"/>
  <c r="AC52" i="103" a="1"/>
  <c r="AC52" i="103" s="1"/>
  <c r="AB52" i="103" a="1"/>
  <c r="AB52" i="103" s="1"/>
  <c r="Z52" i="103"/>
  <c r="Y52" i="103"/>
  <c r="AB51" i="103" a="1"/>
  <c r="AB51" i="103" s="1"/>
  <c r="Y51" i="103"/>
  <c r="AC50" i="103" a="1"/>
  <c r="AC50" i="103" s="1"/>
  <c r="AB50" i="103" a="1"/>
  <c r="AB50" i="103" s="1"/>
  <c r="AD50" i="103" s="1"/>
  <c r="Z50" i="103"/>
  <c r="Y50" i="103"/>
  <c r="AC49" i="103" a="1"/>
  <c r="AC49" i="103" s="1"/>
  <c r="AB49" i="103" a="1"/>
  <c r="AB49" i="103" s="1"/>
  <c r="AD49" i="103" s="1"/>
  <c r="Z49" i="103"/>
  <c r="Y49" i="103"/>
  <c r="AA49" i="103" s="1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Z47" i="103"/>
  <c r="Y47" i="103"/>
  <c r="AC46" i="103" a="1"/>
  <c r="AC46" i="103" s="1"/>
  <c r="AB46" i="103" a="1"/>
  <c r="AB46" i="103" s="1"/>
  <c r="Z46" i="103"/>
  <c r="Y46" i="103"/>
  <c r="AA46" i="103" s="1"/>
  <c r="AC45" i="103" a="1"/>
  <c r="AC45" i="103" s="1"/>
  <c r="AB45" i="103" a="1"/>
  <c r="AB45" i="103" s="1"/>
  <c r="Z45" i="103"/>
  <c r="Y45" i="103"/>
  <c r="AC44" i="103" a="1"/>
  <c r="AC44" i="103" s="1"/>
  <c r="AB44" i="103" a="1"/>
  <c r="AB44" i="103" s="1"/>
  <c r="AD44" i="103" s="1"/>
  <c r="Z44" i="103"/>
  <c r="Y44" i="103"/>
  <c r="AA44" i="103" s="1"/>
  <c r="AC43" i="103" a="1"/>
  <c r="AC43" i="103" s="1"/>
  <c r="AB43" i="103" a="1"/>
  <c r="AB43" i="103" s="1"/>
  <c r="AD43" i="103" s="1"/>
  <c r="Z43" i="103"/>
  <c r="Y43" i="103"/>
  <c r="AC42" i="103" a="1"/>
  <c r="AC42" i="103" s="1"/>
  <c r="AB42" i="103" a="1"/>
  <c r="AB42" i="103" s="1"/>
  <c r="AD42" i="103" s="1"/>
  <c r="Z42" i="103"/>
  <c r="Y42" i="103"/>
  <c r="AC41" i="103" a="1"/>
  <c r="AC41" i="103" s="1"/>
  <c r="AB41" i="103" a="1"/>
  <c r="AB41" i="103" s="1"/>
  <c r="AD41" i="103" s="1"/>
  <c r="Z41" i="103"/>
  <c r="Y41" i="103"/>
  <c r="AA41" i="103" s="1"/>
  <c r="AC40" i="103" a="1"/>
  <c r="AC40" i="103" s="1"/>
  <c r="AB40" i="103" a="1"/>
  <c r="AB40" i="103" s="1"/>
  <c r="AD40" i="103" s="1"/>
  <c r="Z40" i="103"/>
  <c r="Y40" i="103"/>
  <c r="AC39" i="103" a="1"/>
  <c r="AC39" i="103" s="1"/>
  <c r="AB39" i="103" a="1"/>
  <c r="AB39" i="103" s="1"/>
  <c r="AD39" i="103" s="1"/>
  <c r="Z39" i="103"/>
  <c r="Y39" i="103"/>
  <c r="AA39" i="103" s="1"/>
  <c r="AC38" i="103" a="1"/>
  <c r="AC38" i="103" s="1"/>
  <c r="AB38" i="103" a="1"/>
  <c r="AB38" i="103" s="1"/>
  <c r="AD38" i="103" s="1"/>
  <c r="Z38" i="103"/>
  <c r="Y38" i="103"/>
  <c r="AA38" i="103" s="1"/>
  <c r="AC37" i="103" a="1"/>
  <c r="AC37" i="103" s="1"/>
  <c r="AB37" i="103" a="1"/>
  <c r="AB37" i="103" s="1"/>
  <c r="AD37" i="103" s="1"/>
  <c r="Z37" i="103"/>
  <c r="Y37" i="103"/>
  <c r="AC36" i="103" a="1"/>
  <c r="AC36" i="103" s="1"/>
  <c r="AB36" i="103" a="1"/>
  <c r="AB36" i="103" s="1"/>
  <c r="AD36" i="103" s="1"/>
  <c r="Z36" i="103"/>
  <c r="Y36" i="103"/>
  <c r="AA36" i="103" s="1"/>
  <c r="AC35" i="103" a="1"/>
  <c r="AC35" i="103" s="1"/>
  <c r="AB35" i="103" a="1"/>
  <c r="AB35" i="103" s="1"/>
  <c r="AD35" i="103" s="1"/>
  <c r="Z35" i="103"/>
  <c r="Y35" i="103"/>
  <c r="AA35" i="103" s="1"/>
  <c r="AC34" i="103" a="1"/>
  <c r="AC34" i="103" s="1"/>
  <c r="AB34" i="103" a="1"/>
  <c r="AB34" i="103" s="1"/>
  <c r="AD34" i="103" s="1"/>
  <c r="Z34" i="103"/>
  <c r="Y34" i="103"/>
  <c r="AC32" i="103" a="1"/>
  <c r="AC32" i="103" s="1"/>
  <c r="AB32" i="103" a="1"/>
  <c r="AB32" i="103" s="1"/>
  <c r="AD32" i="103" s="1"/>
  <c r="Z32" i="103"/>
  <c r="Y32" i="103"/>
  <c r="AC31" i="103" a="1"/>
  <c r="AC31" i="103" s="1"/>
  <c r="AB31" i="103" a="1"/>
  <c r="AB31" i="103" s="1"/>
  <c r="AD31" i="103" s="1"/>
  <c r="Z31" i="103"/>
  <c r="Y31" i="103"/>
  <c r="AA31" i="103" s="1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 a="1"/>
  <c r="AB28" i="103" s="1"/>
  <c r="AD28" i="103" s="1"/>
  <c r="Z28" i="103"/>
  <c r="Y28" i="103"/>
  <c r="AC27" i="103" a="1"/>
  <c r="AC27" i="103" s="1"/>
  <c r="AB27" i="103" a="1"/>
  <c r="AB27" i="103" s="1"/>
  <c r="AD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AD25" i="103" s="1"/>
  <c r="Z25" i="103"/>
  <c r="Y25" i="103"/>
  <c r="AC24" i="103" a="1"/>
  <c r="AC24" i="103" s="1"/>
  <c r="AB24" i="103" a="1"/>
  <c r="AB24" i="103" s="1"/>
  <c r="AD24" i="103" s="1"/>
  <c r="Z24" i="103"/>
  <c r="Y24" i="103"/>
  <c r="AC23" i="103" a="1"/>
  <c r="AC23" i="103" s="1"/>
  <c r="AB23" i="103" a="1"/>
  <c r="AB23" i="103" s="1"/>
  <c r="AD23" i="103" s="1"/>
  <c r="Z23" i="103"/>
  <c r="Y23" i="103"/>
  <c r="AA23" i="103" s="1"/>
  <c r="AC22" i="103" a="1"/>
  <c r="AC22" i="103" s="1"/>
  <c r="AB22" i="103" a="1"/>
  <c r="AB22" i="103" s="1"/>
  <c r="Z22" i="103"/>
  <c r="Y22" i="103"/>
  <c r="AC21" i="103" a="1"/>
  <c r="AC21" i="103" s="1"/>
  <c r="AB21" i="103" a="1"/>
  <c r="AB21" i="103" s="1"/>
  <c r="Z21" i="103"/>
  <c r="Y21" i="103"/>
  <c r="AC20" i="103" a="1"/>
  <c r="AC20" i="103" s="1"/>
  <c r="AB20" i="103" a="1"/>
  <c r="AB20" i="103" s="1"/>
  <c r="AD20" i="103" s="1"/>
  <c r="Z20" i="103"/>
  <c r="Y20" i="103"/>
  <c r="AC19" i="103" a="1"/>
  <c r="AC19" i="103" s="1"/>
  <c r="AB19" i="103" a="1"/>
  <c r="AB19" i="103" s="1"/>
  <c r="AD19" i="103" s="1"/>
  <c r="Z19" i="103"/>
  <c r="Y19" i="103"/>
  <c r="AA19" i="103" s="1"/>
  <c r="AC18" i="103" a="1"/>
  <c r="AC18" i="103" s="1"/>
  <c r="AB18" i="103" a="1"/>
  <c r="AB18" i="103" s="1"/>
  <c r="AD18" i="103" s="1"/>
  <c r="Z18" i="103"/>
  <c r="AA18" i="103" s="1"/>
  <c r="Y18" i="103"/>
  <c r="AC17" i="103" a="1"/>
  <c r="AC17" i="103" s="1"/>
  <c r="AB17" i="103" a="1"/>
  <c r="AB17" i="103" s="1"/>
  <c r="Z17" i="103"/>
  <c r="Y17" i="103"/>
  <c r="AC16" i="103" a="1"/>
  <c r="AC16" i="103" s="1"/>
  <c r="AB16" i="103" a="1"/>
  <c r="AB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AD14" i="103" s="1"/>
  <c r="Z14" i="103"/>
  <c r="Y14" i="103"/>
  <c r="AC13" i="103" a="1"/>
  <c r="AC13" i="103" s="1"/>
  <c r="AB13" i="103" a="1"/>
  <c r="AB13" i="103" s="1"/>
  <c r="AD13" i="103" s="1"/>
  <c r="Z13" i="103"/>
  <c r="Y13" i="103"/>
  <c r="AC12" i="103" a="1"/>
  <c r="AC12" i="103" s="1"/>
  <c r="AB12" i="103" a="1"/>
  <c r="AB12" i="103" s="1"/>
  <c r="Z12" i="103"/>
  <c r="AA12" i="103" s="1"/>
  <c r="Y12" i="103"/>
  <c r="AC11" i="103" a="1"/>
  <c r="AC11" i="103" s="1"/>
  <c r="AB11" i="103" a="1"/>
  <c r="AB11" i="103" s="1"/>
  <c r="AD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AD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AD6" i="103" s="1"/>
  <c r="Z6" i="103"/>
  <c r="Y6" i="103"/>
  <c r="AC5" i="103" a="1"/>
  <c r="AC5" i="103" s="1"/>
  <c r="AB5" i="103" a="1"/>
  <c r="AB5" i="103" s="1"/>
  <c r="Z5" i="103"/>
  <c r="Y5" i="103"/>
  <c r="AD315" i="103"/>
  <c r="AA315" i="103"/>
  <c r="J315" i="103"/>
  <c r="AD314" i="103"/>
  <c r="AA314" i="103"/>
  <c r="J314" i="103"/>
  <c r="AA313" i="103"/>
  <c r="J313" i="103"/>
  <c r="J312" i="103"/>
  <c r="AA311" i="103"/>
  <c r="J311" i="103"/>
  <c r="I310" i="103"/>
  <c r="AA309" i="103"/>
  <c r="I309" i="103"/>
  <c r="AA308" i="103"/>
  <c r="AA307" i="103"/>
  <c r="AD306" i="103"/>
  <c r="AA306" i="103"/>
  <c r="J306" i="103"/>
  <c r="AA305" i="103"/>
  <c r="J305" i="103"/>
  <c r="AA304" i="103"/>
  <c r="J304" i="103"/>
  <c r="AD303" i="103"/>
  <c r="AA303" i="103"/>
  <c r="J303" i="103"/>
  <c r="J302" i="103"/>
  <c r="AD301" i="103"/>
  <c r="AA301" i="103"/>
  <c r="J301" i="103"/>
  <c r="AA300" i="103"/>
  <c r="J300" i="103"/>
  <c r="AA299" i="103"/>
  <c r="J299" i="103"/>
  <c r="AD298" i="103"/>
  <c r="AA298" i="103"/>
  <c r="J298" i="103"/>
  <c r="AD297" i="103"/>
  <c r="AA297" i="103"/>
  <c r="I297" i="103"/>
  <c r="AA296" i="103"/>
  <c r="I296" i="103"/>
  <c r="AA295" i="103"/>
  <c r="J295" i="103"/>
  <c r="I295" i="103"/>
  <c r="AA294" i="103"/>
  <c r="AA293" i="103"/>
  <c r="AD292" i="103"/>
  <c r="AA292" i="103"/>
  <c r="J292" i="103"/>
  <c r="AA291" i="103"/>
  <c r="J291" i="103"/>
  <c r="I291" i="103"/>
  <c r="AA290" i="103"/>
  <c r="J290" i="103"/>
  <c r="I290" i="103"/>
  <c r="AA289" i="103"/>
  <c r="J289" i="103"/>
  <c r="I289" i="103"/>
  <c r="AA288" i="103"/>
  <c r="J288" i="103"/>
  <c r="I288" i="103"/>
  <c r="AA287" i="103"/>
  <c r="J287" i="103"/>
  <c r="I287" i="103"/>
  <c r="AD286" i="103"/>
  <c r="AA286" i="103"/>
  <c r="J286" i="103"/>
  <c r="J285" i="103"/>
  <c r="I285" i="103"/>
  <c r="AA284" i="103"/>
  <c r="J284" i="103"/>
  <c r="I284" i="103"/>
  <c r="AD283" i="103"/>
  <c r="AA283" i="103"/>
  <c r="J283" i="103"/>
  <c r="I283" i="103"/>
  <c r="AD282" i="103"/>
  <c r="AA282" i="103"/>
  <c r="J282" i="103"/>
  <c r="I282" i="103"/>
  <c r="AA281" i="103"/>
  <c r="J281" i="103"/>
  <c r="I281" i="103"/>
  <c r="AD280" i="103"/>
  <c r="AA280" i="103"/>
  <c r="J280" i="103"/>
  <c r="I280" i="103"/>
  <c r="AD279" i="103"/>
  <c r="AA279" i="103"/>
  <c r="J279" i="103"/>
  <c r="I279" i="103"/>
  <c r="AD278" i="103"/>
  <c r="AA278" i="103"/>
  <c r="J278" i="103"/>
  <c r="I278" i="103"/>
  <c r="AD277" i="103"/>
  <c r="AA277" i="103"/>
  <c r="J277" i="103"/>
  <c r="I277" i="103"/>
  <c r="AA276" i="103"/>
  <c r="J276" i="103"/>
  <c r="I276" i="103"/>
  <c r="AA275" i="103"/>
  <c r="J275" i="103"/>
  <c r="I275" i="103"/>
  <c r="AD274" i="103"/>
  <c r="AA274" i="103"/>
  <c r="J274" i="103"/>
  <c r="I274" i="103"/>
  <c r="J273" i="103"/>
  <c r="I273" i="103"/>
  <c r="AD272" i="103"/>
  <c r="AA272" i="103"/>
  <c r="J272" i="103"/>
  <c r="I272" i="103"/>
  <c r="J271" i="103"/>
  <c r="I271" i="103"/>
  <c r="AD270" i="103"/>
  <c r="AA270" i="103"/>
  <c r="J270" i="103"/>
  <c r="I270" i="103"/>
  <c r="AA269" i="103"/>
  <c r="J269" i="103"/>
  <c r="I269" i="103"/>
  <c r="AA268" i="103"/>
  <c r="J268" i="103"/>
  <c r="I268" i="103"/>
  <c r="AD267" i="103"/>
  <c r="AA267" i="103"/>
  <c r="J267" i="103"/>
  <c r="I267" i="103"/>
  <c r="AD266" i="103"/>
  <c r="AA266" i="103"/>
  <c r="J266" i="103"/>
  <c r="I266" i="103"/>
  <c r="AD265" i="103"/>
  <c r="AA265" i="103"/>
  <c r="J265" i="103"/>
  <c r="I265" i="103"/>
  <c r="AD264" i="103"/>
  <c r="AA264" i="103"/>
  <c r="J264" i="103"/>
  <c r="I264" i="103"/>
  <c r="AA263" i="103"/>
  <c r="J263" i="103"/>
  <c r="I263" i="103"/>
  <c r="AD262" i="103"/>
  <c r="J262" i="103"/>
  <c r="I262" i="103"/>
  <c r="AD261" i="103"/>
  <c r="AA261" i="103"/>
  <c r="J261" i="103"/>
  <c r="I261" i="103"/>
  <c r="AA260" i="103"/>
  <c r="J260" i="103"/>
  <c r="I260" i="103"/>
  <c r="AA259" i="103"/>
  <c r="AD258" i="103"/>
  <c r="J258" i="103"/>
  <c r="I257" i="103"/>
  <c r="AD256" i="103"/>
  <c r="AA256" i="103"/>
  <c r="J256" i="103"/>
  <c r="I256" i="103"/>
  <c r="AD255" i="103"/>
  <c r="AA255" i="103"/>
  <c r="J255" i="103"/>
  <c r="I255" i="103"/>
  <c r="AD254" i="103"/>
  <c r="AA254" i="103"/>
  <c r="J254" i="103"/>
  <c r="I254" i="103"/>
  <c r="AA253" i="103"/>
  <c r="I253" i="103"/>
  <c r="AA252" i="103"/>
  <c r="J252" i="103"/>
  <c r="I252" i="103"/>
  <c r="AA251" i="103"/>
  <c r="J251" i="103"/>
  <c r="I251" i="103"/>
  <c r="AA250" i="103"/>
  <c r="J250" i="103"/>
  <c r="I250" i="103"/>
  <c r="AD249" i="103"/>
  <c r="AA249" i="103"/>
  <c r="J249" i="103"/>
  <c r="I249" i="103"/>
  <c r="AA248" i="103"/>
  <c r="J248" i="103"/>
  <c r="I248" i="103"/>
  <c r="AA247" i="103"/>
  <c r="J247" i="103"/>
  <c r="I247" i="103"/>
  <c r="AD246" i="103"/>
  <c r="AA246" i="103"/>
  <c r="J246" i="103"/>
  <c r="I246" i="103"/>
  <c r="J245" i="103"/>
  <c r="I245" i="103"/>
  <c r="AA244" i="103"/>
  <c r="J244" i="103"/>
  <c r="I244" i="103"/>
  <c r="AA243" i="103"/>
  <c r="J243" i="103"/>
  <c r="I243" i="103"/>
  <c r="J242" i="103"/>
  <c r="I242" i="103"/>
  <c r="AA241" i="103"/>
  <c r="J241" i="103"/>
  <c r="I241" i="103"/>
  <c r="AA240" i="103"/>
  <c r="J240" i="103"/>
  <c r="I240" i="103"/>
  <c r="AA239" i="103"/>
  <c r="J239" i="103"/>
  <c r="I239" i="103"/>
  <c r="AA238" i="103"/>
  <c r="J238" i="103"/>
  <c r="I238" i="103"/>
  <c r="AA237" i="103"/>
  <c r="J237" i="103"/>
  <c r="I237" i="103"/>
  <c r="AA236" i="103"/>
  <c r="J236" i="103"/>
  <c r="I236" i="103"/>
  <c r="AA235" i="103"/>
  <c r="J235" i="103"/>
  <c r="I235" i="103"/>
  <c r="AA234" i="103"/>
  <c r="J234" i="103"/>
  <c r="I234" i="103"/>
  <c r="AA233" i="103"/>
  <c r="J233" i="103"/>
  <c r="I233" i="103"/>
  <c r="AA232" i="103"/>
  <c r="J232" i="103"/>
  <c r="I232" i="103"/>
  <c r="AA231" i="103"/>
  <c r="J231" i="103"/>
  <c r="I231" i="103"/>
  <c r="AA228" i="103"/>
  <c r="J228" i="103"/>
  <c r="I228" i="103"/>
  <c r="J227" i="103"/>
  <c r="I227" i="103"/>
  <c r="AA226" i="103"/>
  <c r="J226" i="103"/>
  <c r="I226" i="103"/>
  <c r="AA225" i="103"/>
  <c r="J225" i="103"/>
  <c r="I225" i="103"/>
  <c r="AD224" i="103"/>
  <c r="AA224" i="103"/>
  <c r="J224" i="103"/>
  <c r="I224" i="103"/>
  <c r="AA223" i="103"/>
  <c r="J223" i="103"/>
  <c r="I223" i="103"/>
  <c r="J222" i="103"/>
  <c r="I222" i="103"/>
  <c r="AD221" i="103"/>
  <c r="AA221" i="103"/>
  <c r="J221" i="103"/>
  <c r="I221" i="103"/>
  <c r="AD218" i="103"/>
  <c r="J218" i="103"/>
  <c r="I218" i="103"/>
  <c r="AD217" i="103"/>
  <c r="AA217" i="103"/>
  <c r="J217" i="103"/>
  <c r="I217" i="103"/>
  <c r="AD216" i="103"/>
  <c r="AA216" i="103"/>
  <c r="J216" i="103"/>
  <c r="I216" i="103"/>
  <c r="AD215" i="103"/>
  <c r="AA215" i="103"/>
  <c r="J215" i="103"/>
  <c r="I215" i="103"/>
  <c r="AD214" i="103"/>
  <c r="AA214" i="103"/>
  <c r="J214" i="103"/>
  <c r="I214" i="103"/>
  <c r="AA213" i="103"/>
  <c r="J213" i="103"/>
  <c r="I213" i="103"/>
  <c r="AA212" i="103"/>
  <c r="J212" i="103"/>
  <c r="I212" i="103"/>
  <c r="J211" i="103"/>
  <c r="I211" i="103"/>
  <c r="AL210" i="103"/>
  <c r="AA209" i="103"/>
  <c r="J210" i="103"/>
  <c r="I210" i="103"/>
  <c r="J209" i="103"/>
  <c r="I209" i="103"/>
  <c r="J208" i="103"/>
  <c r="I208" i="103"/>
  <c r="AD207" i="103"/>
  <c r="AA207" i="103"/>
  <c r="J207" i="103"/>
  <c r="I207" i="103"/>
  <c r="J206" i="103"/>
  <c r="I206" i="103"/>
  <c r="AD205" i="103"/>
  <c r="AA205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AD197" i="103"/>
  <c r="J197" i="103"/>
  <c r="I197" i="103"/>
  <c r="AD195" i="103"/>
  <c r="J196" i="103"/>
  <c r="I196" i="103"/>
  <c r="J195" i="103"/>
  <c r="I195" i="103"/>
  <c r="J194" i="103"/>
  <c r="I194" i="103"/>
  <c r="AA193" i="103"/>
  <c r="J193" i="103"/>
  <c r="I193" i="103"/>
  <c r="J192" i="103"/>
  <c r="I192" i="103"/>
  <c r="J191" i="103"/>
  <c r="I191" i="103"/>
  <c r="J190" i="103"/>
  <c r="I190" i="103"/>
  <c r="AA189" i="103"/>
  <c r="J189" i="103"/>
  <c r="I189" i="103"/>
  <c r="J188" i="103"/>
  <c r="I188" i="103"/>
  <c r="AD187" i="103"/>
  <c r="AA187" i="103"/>
  <c r="J187" i="103"/>
  <c r="I187" i="103"/>
  <c r="J186" i="103"/>
  <c r="I186" i="103"/>
  <c r="J185" i="103"/>
  <c r="I185" i="103"/>
  <c r="J184" i="103"/>
  <c r="I184" i="103"/>
  <c r="AA183" i="103"/>
  <c r="J183" i="103"/>
  <c r="I183" i="103"/>
  <c r="J182" i="103"/>
  <c r="I182" i="103"/>
  <c r="AD181" i="103"/>
  <c r="AA181" i="103"/>
  <c r="J181" i="103"/>
  <c r="I181" i="103"/>
  <c r="J180" i="103"/>
  <c r="I180" i="103"/>
  <c r="AD179" i="103"/>
  <c r="J179" i="103"/>
  <c r="I179" i="103"/>
  <c r="J178" i="103"/>
  <c r="I178" i="103"/>
  <c r="AD177" i="103"/>
  <c r="AA177" i="103"/>
  <c r="J177" i="103"/>
  <c r="I177" i="103"/>
  <c r="AA175" i="103"/>
  <c r="J176" i="103"/>
  <c r="I176" i="103"/>
  <c r="J175" i="103"/>
  <c r="I175" i="103"/>
  <c r="J174" i="103"/>
  <c r="I174" i="103"/>
  <c r="J173" i="103"/>
  <c r="I173" i="103"/>
  <c r="J172" i="103"/>
  <c r="I172" i="103"/>
  <c r="AD171" i="103"/>
  <c r="J171" i="103"/>
  <c r="I171" i="103"/>
  <c r="J170" i="103"/>
  <c r="I170" i="103"/>
  <c r="J169" i="103"/>
  <c r="I169" i="103"/>
  <c r="J168" i="103"/>
  <c r="I168" i="103"/>
  <c r="AA167" i="103"/>
  <c r="J167" i="103"/>
  <c r="I167" i="103"/>
  <c r="J166" i="103"/>
  <c r="I166" i="103"/>
  <c r="AD165" i="103"/>
  <c r="J165" i="103"/>
  <c r="I165" i="103"/>
  <c r="J164" i="103"/>
  <c r="I164" i="103"/>
  <c r="AA163" i="103"/>
  <c r="J163" i="103"/>
  <c r="I163" i="103"/>
  <c r="AA160" i="103"/>
  <c r="J160" i="103"/>
  <c r="I160" i="103"/>
  <c r="AA159" i="103"/>
  <c r="J159" i="103"/>
  <c r="I159" i="103"/>
  <c r="J158" i="103"/>
  <c r="I158" i="103"/>
  <c r="J157" i="103"/>
  <c r="I157" i="103"/>
  <c r="J156" i="103"/>
  <c r="I156" i="103"/>
  <c r="J155" i="103"/>
  <c r="I155" i="103"/>
  <c r="AA154" i="103"/>
  <c r="J154" i="103"/>
  <c r="I154" i="103"/>
  <c r="J153" i="103"/>
  <c r="I153" i="103"/>
  <c r="AA150" i="103"/>
  <c r="J150" i="103"/>
  <c r="I150" i="103"/>
  <c r="AA149" i="103"/>
  <c r="J149" i="103"/>
  <c r="I149" i="103"/>
  <c r="J148" i="103"/>
  <c r="I148" i="103"/>
  <c r="AD147" i="103"/>
  <c r="J147" i="103"/>
  <c r="I147" i="103"/>
  <c r="AD146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AD137" i="103"/>
  <c r="J137" i="103"/>
  <c r="I137" i="103"/>
  <c r="AD136" i="103"/>
  <c r="J136" i="103"/>
  <c r="I136" i="103"/>
  <c r="AA135" i="103"/>
  <c r="J135" i="103"/>
  <c r="I135" i="103"/>
  <c r="AA134" i="103"/>
  <c r="J134" i="103"/>
  <c r="I134" i="103"/>
  <c r="J133" i="103"/>
  <c r="I133" i="103"/>
  <c r="AD113" i="103"/>
  <c r="AA113" i="103"/>
  <c r="J113" i="103"/>
  <c r="I113" i="103"/>
  <c r="AD109" i="103"/>
  <c r="J109" i="103"/>
  <c r="I109" i="103"/>
  <c r="AA108" i="103"/>
  <c r="J108" i="103"/>
  <c r="I108" i="103"/>
  <c r="J107" i="103"/>
  <c r="I107" i="103"/>
  <c r="AD106" i="103"/>
  <c r="AA106" i="103"/>
  <c r="J106" i="103"/>
  <c r="I106" i="103"/>
  <c r="J105" i="103"/>
  <c r="I105" i="103"/>
  <c r="J104" i="103"/>
  <c r="I104" i="103"/>
  <c r="J103" i="103"/>
  <c r="I103" i="103"/>
  <c r="AA102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AD93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AA80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AA74" i="103"/>
  <c r="J74" i="103"/>
  <c r="I74" i="103"/>
  <c r="J73" i="103"/>
  <c r="I73" i="103"/>
  <c r="AA72" i="103"/>
  <c r="J72" i="103"/>
  <c r="I72" i="103"/>
  <c r="J71" i="103"/>
  <c r="I71" i="103"/>
  <c r="AA70" i="103"/>
  <c r="J70" i="103"/>
  <c r="I70" i="103"/>
  <c r="AA69" i="103"/>
  <c r="J69" i="103"/>
  <c r="I69" i="103"/>
  <c r="J68" i="103"/>
  <c r="I68" i="103"/>
  <c r="J67" i="103"/>
  <c r="I67" i="103"/>
  <c r="AA66" i="103"/>
  <c r="J66" i="103"/>
  <c r="I66" i="103"/>
  <c r="J65" i="103"/>
  <c r="I65" i="103"/>
  <c r="AA64" i="103"/>
  <c r="J64" i="103"/>
  <c r="I64" i="103"/>
  <c r="AA63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AA53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AA42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AA32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B30" i="102" a="1"/>
  <c r="AB30" i="102" s="1"/>
  <c r="AA30" i="102" a="1"/>
  <c r="AA30" i="102" s="1"/>
  <c r="AB22" i="102" a="1"/>
  <c r="AB22" i="102" s="1"/>
  <c r="AA22" i="102" a="1"/>
  <c r="AA22" i="102" s="1"/>
  <c r="AB25" i="102" a="1"/>
  <c r="AB25" i="102" s="1"/>
  <c r="AA25" i="102" a="1"/>
  <c r="AA25" i="102" s="1"/>
  <c r="AB16" i="102" a="1"/>
  <c r="AB16" i="102" s="1"/>
  <c r="AA16" i="102" a="1"/>
  <c r="AA16" i="102" s="1"/>
  <c r="AB36" i="102" a="1"/>
  <c r="AB36" i="102" s="1"/>
  <c r="AA36" i="102" a="1"/>
  <c r="AA36" i="102" s="1"/>
  <c r="AB43" i="102" a="1"/>
  <c r="AB43" i="102" s="1"/>
  <c r="AA43" i="102" a="1"/>
  <c r="AA43" i="102" s="1"/>
  <c r="Z43" i="102"/>
  <c r="AG43" i="102" s="1"/>
  <c r="AB40" i="102" a="1"/>
  <c r="AB40" i="102" s="1"/>
  <c r="AA40" i="102" a="1"/>
  <c r="AA40" i="102" s="1"/>
  <c r="AB46" i="102" a="1"/>
  <c r="AB46" i="102" s="1"/>
  <c r="AA46" i="102" a="1"/>
  <c r="AA46" i="102" s="1"/>
  <c r="AB52" i="102" a="1"/>
  <c r="AB52" i="102" s="1"/>
  <c r="AA52" i="102" a="1"/>
  <c r="AA52" i="102" s="1"/>
  <c r="AB55" i="102" a="1"/>
  <c r="AB55" i="102" s="1"/>
  <c r="AA55" i="102" a="1"/>
  <c r="AA55" i="102" s="1"/>
  <c r="AB63" i="102" a="1"/>
  <c r="AB63" i="102" s="1"/>
  <c r="AA63" i="102" a="1"/>
  <c r="AA63" i="102" s="1"/>
  <c r="AB73" i="102" a="1"/>
  <c r="AB73" i="102" s="1"/>
  <c r="AA73" i="102" a="1"/>
  <c r="AA73" i="102" s="1"/>
  <c r="AB83" i="102" a="1"/>
  <c r="AB83" i="102" s="1"/>
  <c r="AA83" i="102" a="1"/>
  <c r="AA83" i="102" s="1"/>
  <c r="AB93" i="102" a="1"/>
  <c r="AB93" i="102" s="1"/>
  <c r="AA93" i="102" a="1"/>
  <c r="AA93" i="102" s="1"/>
  <c r="AB103" i="102" a="1"/>
  <c r="AB103" i="102" s="1"/>
  <c r="AA103" i="102" a="1"/>
  <c r="AA103" i="102" s="1"/>
  <c r="AB115" i="102" a="1"/>
  <c r="AB115" i="102" s="1"/>
  <c r="AA115" i="102" a="1"/>
  <c r="AA115" i="102" s="1"/>
  <c r="AB123" i="102" a="1"/>
  <c r="AB123" i="102" s="1"/>
  <c r="AA123" i="102" a="1"/>
  <c r="AA123" i="102" s="1"/>
  <c r="AB134" i="102" a="1"/>
  <c r="AB134" i="102" s="1"/>
  <c r="AA134" i="102" a="1"/>
  <c r="AA134" i="102" s="1"/>
  <c r="AB145" i="102" a="1"/>
  <c r="AB145" i="102" s="1"/>
  <c r="AA145" i="102" a="1"/>
  <c r="AA145" i="102" s="1"/>
  <c r="AB155" i="102" a="1"/>
  <c r="AB155" i="102" s="1"/>
  <c r="AA155" i="102" a="1"/>
  <c r="AA155" i="102" s="1"/>
  <c r="AB165" i="102" a="1"/>
  <c r="AB165" i="102" s="1"/>
  <c r="AA165" i="102" a="1"/>
  <c r="AA165" i="102" s="1"/>
  <c r="AB175" i="102" a="1"/>
  <c r="AB175" i="102" s="1"/>
  <c r="AA175" i="102" a="1"/>
  <c r="AA175" i="102" s="1"/>
  <c r="Z175" i="102"/>
  <c r="AG175" i="102" s="1"/>
  <c r="AB186" i="102" a="1"/>
  <c r="AB186" i="102" s="1"/>
  <c r="AA186" i="102" a="1"/>
  <c r="AA186" i="102" s="1"/>
  <c r="AB198" i="102" a="1"/>
  <c r="AB198" i="102" s="1"/>
  <c r="AA198" i="102" a="1"/>
  <c r="AA198" i="102" s="1"/>
  <c r="Z198" i="102"/>
  <c r="AG198" i="102" s="1"/>
  <c r="AB210" i="102" a="1"/>
  <c r="AB210" i="102" s="1"/>
  <c r="AA210" i="102" a="1"/>
  <c r="AA210" i="102" s="1"/>
  <c r="Z210" i="102"/>
  <c r="AG210" i="102" s="1"/>
  <c r="AB222" i="102" a="1"/>
  <c r="AB222" i="102" s="1"/>
  <c r="AA222" i="102" a="1"/>
  <c r="AA222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Z12" i="102"/>
  <c r="AG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C8" i="102" s="1"/>
  <c r="AA7" i="102" a="1"/>
  <c r="AA7" i="102" s="1"/>
  <c r="AC7" i="102" s="1"/>
  <c r="Z7" i="102"/>
  <c r="AG7" i="102" s="1"/>
  <c r="AB6" i="102" a="1"/>
  <c r="AB6" i="102" s="1"/>
  <c r="AC6" i="102" s="1"/>
  <c r="AA5" i="102" a="1"/>
  <c r="AA5" i="102" s="1"/>
  <c r="Z165" i="102"/>
  <c r="AG165" i="102" s="1"/>
  <c r="Z186" i="102"/>
  <c r="AG186" i="102" s="1"/>
  <c r="Z222" i="102"/>
  <c r="AG222" i="102" s="1"/>
  <c r="Z83" i="102"/>
  <c r="AG83" i="102" s="1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Z25" i="102"/>
  <c r="AG25" i="102" s="1"/>
  <c r="I25" i="102"/>
  <c r="H25" i="102"/>
  <c r="AG21" i="102"/>
  <c r="AG20" i="102"/>
  <c r="AG19" i="102"/>
  <c r="AG18" i="102"/>
  <c r="AG17" i="102"/>
  <c r="Z16" i="102"/>
  <c r="AG16" i="102" s="1"/>
  <c r="I16" i="102"/>
  <c r="H16" i="102"/>
  <c r="AG39" i="102"/>
  <c r="AG38" i="102"/>
  <c r="AG37" i="102"/>
  <c r="Z36" i="102"/>
  <c r="AG36" i="102" s="1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Z93" i="102"/>
  <c r="AG93" i="102" s="1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Z5" i="102"/>
  <c r="H5" i="102"/>
  <c r="AJ230" i="112" l="1"/>
  <c r="AJ23" i="112"/>
  <c r="AJ148" i="112"/>
  <c r="AJ151" i="112"/>
  <c r="AJ161" i="112"/>
  <c r="AJ163" i="112"/>
  <c r="AJ178" i="112"/>
  <c r="AJ180" i="112"/>
  <c r="AJ191" i="112"/>
  <c r="AJ218" i="112"/>
  <c r="AJ220" i="112"/>
  <c r="AJ245" i="112"/>
  <c r="AJ24" i="112"/>
  <c r="AJ279" i="112" s="1"/>
  <c r="AJ37" i="112"/>
  <c r="AJ185" i="112"/>
  <c r="AJ211" i="112"/>
  <c r="AJ224" i="112"/>
  <c r="AA173" i="96"/>
  <c r="AA177" i="96"/>
  <c r="AA84" i="96"/>
  <c r="AA88" i="96"/>
  <c r="AA121" i="96"/>
  <c r="AA125" i="96"/>
  <c r="AA97" i="96"/>
  <c r="AA50" i="103"/>
  <c r="AA20" i="103"/>
  <c r="AA47" i="103"/>
  <c r="AA195" i="103"/>
  <c r="AA40" i="103"/>
  <c r="AA9" i="103"/>
  <c r="AA211" i="103"/>
  <c r="AA55" i="103"/>
  <c r="AA57" i="103"/>
  <c r="AA59" i="103"/>
  <c r="AA67" i="103"/>
  <c r="AA73" i="103"/>
  <c r="AA81" i="103"/>
  <c r="AA91" i="103"/>
  <c r="AA95" i="103"/>
  <c r="AA97" i="103"/>
  <c r="AA99" i="103"/>
  <c r="AA103" i="103"/>
  <c r="AA105" i="103"/>
  <c r="AA107" i="103"/>
  <c r="AA109" i="103"/>
  <c r="AA133" i="103"/>
  <c r="AA145" i="103"/>
  <c r="AA157" i="103"/>
  <c r="AA165" i="103"/>
  <c r="AA169" i="103"/>
  <c r="AA171" i="103"/>
  <c r="AA173" i="103"/>
  <c r="AA17" i="103"/>
  <c r="AA24" i="103"/>
  <c r="AA28" i="103"/>
  <c r="AA37" i="103"/>
  <c r="AA201" i="103"/>
  <c r="AA197" i="103"/>
  <c r="AA218" i="103"/>
  <c r="AA271" i="103"/>
  <c r="AA273" i="103"/>
  <c r="AA179" i="103"/>
  <c r="AA34" i="103"/>
  <c r="AA7" i="103"/>
  <c r="AA25" i="103"/>
  <c r="AA13" i="103"/>
  <c r="AA43" i="103"/>
  <c r="AA45" i="103"/>
  <c r="AA60" i="103"/>
  <c r="AA136" i="103"/>
  <c r="AA138" i="103"/>
  <c r="AA140" i="103"/>
  <c r="AA146" i="103"/>
  <c r="AA148" i="103"/>
  <c r="AA285" i="103"/>
  <c r="AA6" i="103"/>
  <c r="AA16" i="103"/>
  <c r="AA22" i="103"/>
  <c r="AA5" i="103"/>
  <c r="AA11" i="103"/>
  <c r="AA27" i="103"/>
  <c r="AA52" i="103"/>
  <c r="AA56" i="103"/>
  <c r="AA62" i="103"/>
  <c r="AA76" i="103"/>
  <c r="AA85" i="103"/>
  <c r="AA88" i="103"/>
  <c r="AA98" i="103"/>
  <c r="AA100" i="103"/>
  <c r="AA158" i="103"/>
  <c r="AA203" i="103"/>
  <c r="AA14" i="103"/>
  <c r="AA214" i="96"/>
  <c r="AA218" i="96"/>
  <c r="AA211" i="96"/>
  <c r="AA112" i="96"/>
  <c r="AA47" i="96"/>
  <c r="AA231" i="96"/>
  <c r="AA170" i="96"/>
  <c r="AA174" i="96"/>
  <c r="AA163" i="96"/>
  <c r="AA107" i="96"/>
  <c r="AA85" i="96"/>
  <c r="AA89" i="96"/>
  <c r="AA118" i="96"/>
  <c r="AA98" i="96"/>
  <c r="AA102" i="96"/>
  <c r="AA101" i="96"/>
  <c r="AA203" i="96"/>
  <c r="AA38" i="96"/>
  <c r="AA23" i="96"/>
  <c r="AA239" i="96"/>
  <c r="AA215" i="96"/>
  <c r="AA219" i="96"/>
  <c r="AA204" i="96"/>
  <c r="AA208" i="96"/>
  <c r="AA191" i="96"/>
  <c r="AA179" i="96"/>
  <c r="AA169" i="96"/>
  <c r="AA138" i="96"/>
  <c r="AA110" i="96"/>
  <c r="AA114" i="96"/>
  <c r="AA148" i="96"/>
  <c r="AA44" i="96"/>
  <c r="AA48" i="96"/>
  <c r="AA54" i="96"/>
  <c r="AA35" i="96"/>
  <c r="AA9" i="96"/>
  <c r="AA13" i="96"/>
  <c r="AA24" i="96"/>
  <c r="AA30" i="96"/>
  <c r="AA236" i="96"/>
  <c r="AA11" i="96"/>
  <c r="AA190" i="96"/>
  <c r="AA166" i="96"/>
  <c r="AA198" i="96"/>
  <c r="AA185" i="96"/>
  <c r="AA186" i="96"/>
  <c r="AA159" i="96"/>
  <c r="AA136" i="96"/>
  <c r="AA140" i="96"/>
  <c r="AA144" i="96"/>
  <c r="AA146" i="96"/>
  <c r="AA150" i="96"/>
  <c r="AA154" i="96"/>
  <c r="AA42" i="96"/>
  <c r="AA46" i="96"/>
  <c r="AA133" i="96"/>
  <c r="AA65" i="96"/>
  <c r="AA69" i="96"/>
  <c r="AA80" i="96"/>
  <c r="AA20" i="96"/>
  <c r="Z63" i="102"/>
  <c r="AG63" i="102" s="1"/>
  <c r="Z11" i="102"/>
  <c r="AG11" i="102" s="1"/>
  <c r="Z30" i="102"/>
  <c r="AG30" i="102" s="1"/>
  <c r="Z103" i="102"/>
  <c r="AG103" i="102" s="1"/>
  <c r="Z145" i="102"/>
  <c r="AG145" i="102" s="1"/>
  <c r="Z155" i="102"/>
  <c r="AG155" i="102" s="1"/>
  <c r="Z73" i="102"/>
  <c r="AG73" i="102" s="1"/>
  <c r="Z55" i="102"/>
  <c r="AG55" i="102" s="1"/>
  <c r="Z22" i="102"/>
  <c r="AG22" i="102" s="1"/>
  <c r="Z52" i="102"/>
  <c r="AG52" i="102" s="1"/>
  <c r="Z9" i="102"/>
  <c r="AG9" i="102" s="1"/>
  <c r="Z134" i="102"/>
  <c r="AG134" i="102" s="1"/>
  <c r="AA194" i="96"/>
  <c r="Z14" i="102"/>
  <c r="AG14" i="102" s="1"/>
  <c r="Z40" i="102"/>
  <c r="AG40" i="102" s="1"/>
  <c r="Z13" i="102"/>
  <c r="AG13" i="102" s="1"/>
  <c r="Z46" i="102"/>
  <c r="AG46" i="102" s="1"/>
  <c r="Z10" i="102"/>
  <c r="AG10" i="102" s="1"/>
  <c r="Z123" i="102"/>
  <c r="AG123" i="102" s="1"/>
  <c r="Z115" i="102"/>
  <c r="AG115" i="102" s="1"/>
  <c r="AM97" i="112"/>
  <c r="AM101" i="112"/>
  <c r="AM166" i="112"/>
  <c r="AM170" i="112"/>
  <c r="AM211" i="112"/>
  <c r="AM49" i="112"/>
  <c r="AM96" i="112"/>
  <c r="AM100" i="112"/>
  <c r="AM104" i="112"/>
  <c r="AK279" i="112"/>
  <c r="AM144" i="112"/>
  <c r="AM165" i="112"/>
  <c r="AM169" i="112"/>
  <c r="AM173" i="112"/>
  <c r="AM191" i="112"/>
  <c r="AM8" i="112"/>
  <c r="AM23" i="112"/>
  <c r="AM188" i="112"/>
  <c r="AM214" i="112"/>
  <c r="AM99" i="112"/>
  <c r="AM103" i="112"/>
  <c r="AM148" i="112"/>
  <c r="AM164" i="112"/>
  <c r="AM168" i="112"/>
  <c r="AM172" i="112"/>
  <c r="AM190" i="112"/>
  <c r="AM197" i="112"/>
  <c r="AM226" i="112"/>
  <c r="AM98" i="112"/>
  <c r="AM102" i="112"/>
  <c r="AM167" i="112"/>
  <c r="AM171" i="112"/>
  <c r="AM196" i="112"/>
  <c r="AD186" i="96"/>
  <c r="AD199" i="96"/>
  <c r="AD172" i="96"/>
  <c r="AD158" i="96"/>
  <c r="AD165" i="96"/>
  <c r="AD203" i="96"/>
  <c r="AD207" i="96"/>
  <c r="AD185" i="96"/>
  <c r="AD176" i="96"/>
  <c r="AD164" i="96"/>
  <c r="AD141" i="96"/>
  <c r="AD84" i="96"/>
  <c r="AD146" i="96"/>
  <c r="AD154" i="96"/>
  <c r="AD205" i="96"/>
  <c r="AD161" i="96"/>
  <c r="AD112" i="96"/>
  <c r="AA122" i="96"/>
  <c r="AA96" i="96"/>
  <c r="AA104" i="96"/>
  <c r="AA59" i="96"/>
  <c r="AA61" i="96"/>
  <c r="AA76" i="96"/>
  <c r="AD39" i="96"/>
  <c r="AD40" i="96"/>
  <c r="AD14" i="96"/>
  <c r="AD232" i="96"/>
  <c r="AB252" i="96"/>
  <c r="AA149" i="96"/>
  <c r="AA129" i="96"/>
  <c r="AA57" i="96"/>
  <c r="AD79" i="96"/>
  <c r="AD80" i="96"/>
  <c r="AD20" i="96"/>
  <c r="AD237" i="96"/>
  <c r="AD77" i="96"/>
  <c r="AD29" i="96"/>
  <c r="AA235" i="96"/>
  <c r="AD241" i="96"/>
  <c r="AD213" i="96"/>
  <c r="AA100" i="96"/>
  <c r="AA117" i="96"/>
  <c r="AA53" i="96"/>
  <c r="AD35" i="96"/>
  <c r="AD36" i="96"/>
  <c r="AD10" i="96"/>
  <c r="AD239" i="96"/>
  <c r="AA14" i="96"/>
  <c r="AA191" i="103"/>
  <c r="AD12" i="103"/>
  <c r="AD45" i="103"/>
  <c r="AB316" i="103"/>
  <c r="AD7" i="103"/>
  <c r="AD16" i="103"/>
  <c r="AD17" i="103"/>
  <c r="AD52" i="103"/>
  <c r="AD54" i="103"/>
  <c r="AC316" i="103"/>
  <c r="AD60" i="103"/>
  <c r="AD65" i="103"/>
  <c r="AD67" i="103"/>
  <c r="AD88" i="103"/>
  <c r="AD91" i="103"/>
  <c r="AD107" i="103"/>
  <c r="AD139" i="103"/>
  <c r="AD143" i="103"/>
  <c r="AD175" i="103"/>
  <c r="AD232" i="103"/>
  <c r="AD59" i="103"/>
  <c r="AD58" i="103"/>
  <c r="AA93" i="103"/>
  <c r="AD95" i="103"/>
  <c r="AD101" i="103"/>
  <c r="AD103" i="103"/>
  <c r="AD159" i="103"/>
  <c r="AD173" i="103"/>
  <c r="AD183" i="103"/>
  <c r="AD185" i="103"/>
  <c r="AD189" i="103"/>
  <c r="AD193" i="103"/>
  <c r="AA199" i="103"/>
  <c r="AD225" i="103"/>
  <c r="AD100" i="103"/>
  <c r="AD102" i="103"/>
  <c r="AA155" i="103"/>
  <c r="AD157" i="103"/>
  <c r="AD163" i="103"/>
  <c r="AA71" i="103"/>
  <c r="AA75" i="103"/>
  <c r="AA77" i="103"/>
  <c r="AA79" i="103"/>
  <c r="AD156" i="103"/>
  <c r="AD199" i="103"/>
  <c r="AD201" i="103"/>
  <c r="AD203" i="103"/>
  <c r="AA58" i="103"/>
  <c r="AA65" i="103"/>
  <c r="AA68" i="103"/>
  <c r="AA139" i="103"/>
  <c r="AA143" i="103"/>
  <c r="AD145" i="103"/>
  <c r="AD155" i="103"/>
  <c r="AD167" i="103"/>
  <c r="AD62" i="103"/>
  <c r="AD70" i="103"/>
  <c r="AG101" i="103"/>
  <c r="AD78" i="103"/>
  <c r="AD82" i="103"/>
  <c r="AD140" i="103"/>
  <c r="AD144" i="103"/>
  <c r="AD213" i="103"/>
  <c r="AA222" i="103"/>
  <c r="AA242" i="103"/>
  <c r="AD276" i="103"/>
  <c r="AD295" i="103"/>
  <c r="AG306" i="103"/>
  <c r="AG244" i="103"/>
  <c r="AD235" i="103"/>
  <c r="AG258" i="103"/>
  <c r="AD250" i="103"/>
  <c r="AD238" i="103"/>
  <c r="AD263" i="103"/>
  <c r="AD284" i="103"/>
  <c r="AD226" i="103"/>
  <c r="AD243" i="103"/>
  <c r="AD248" i="103"/>
  <c r="AD260" i="103"/>
  <c r="AD288" i="103"/>
  <c r="AD211" i="103"/>
  <c r="AD245" i="103"/>
  <c r="AD269" i="103"/>
  <c r="AD223" i="103"/>
  <c r="AD268" i="103"/>
  <c r="AG313" i="103"/>
  <c r="AC9" i="102"/>
  <c r="AC11" i="102"/>
  <c r="AC13" i="102"/>
  <c r="AC222" i="102"/>
  <c r="AC198" i="102"/>
  <c r="AC175" i="102"/>
  <c r="AC155" i="102"/>
  <c r="AC134" i="102"/>
  <c r="AC115" i="102"/>
  <c r="AC93" i="102"/>
  <c r="AC73" i="102"/>
  <c r="AC55" i="102"/>
  <c r="AC46" i="102"/>
  <c r="AC43" i="102"/>
  <c r="AC10" i="102"/>
  <c r="AC14" i="102"/>
  <c r="AC210" i="102"/>
  <c r="AC186" i="102"/>
  <c r="AC165" i="102"/>
  <c r="AC145" i="102"/>
  <c r="AC123" i="102"/>
  <c r="AC103" i="102"/>
  <c r="AC83" i="102"/>
  <c r="AC63" i="102"/>
  <c r="AC52" i="102"/>
  <c r="AC36" i="102"/>
  <c r="AC25" i="102"/>
  <c r="AC30" i="102"/>
  <c r="AA235" i="102"/>
  <c r="AC16" i="102"/>
  <c r="AC40" i="102"/>
  <c r="AG5" i="102"/>
  <c r="AC12" i="102"/>
  <c r="AC22" i="102"/>
  <c r="AC5" i="102"/>
  <c r="AA316" i="103" l="1"/>
  <c r="AA317" i="103" s="1"/>
  <c r="AG210" i="103"/>
  <c r="Z235" i="102"/>
  <c r="Z236" i="102" s="1"/>
  <c r="AG234" i="102"/>
  <c r="AA252" i="96"/>
  <c r="AA253" i="96" s="1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<sst xmlns="http://schemas.openxmlformats.org/spreadsheetml/2006/main" count="57878" uniqueCount="9408">
  <si>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</si>
  <si>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</si>
  <si>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</si>
  <si>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</si>
  <si>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</si>
  <si>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</si>
  <si>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</si>
  <si>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</si>
  <si>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</si>
  <si>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</si>
  <si>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</si>
  <si>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</si>
  <si>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</si>
  <si>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</si>
  <si>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</si>
  <si>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</si>
  <si>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</si>
  <si>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</si>
  <si>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</si>
  <si>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</si>
  <si>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</si>
  <si>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</si>
  <si>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</si>
  <si>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</si>
  <si>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</si>
  <si>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</si>
  <si>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</si>
  <si>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</si>
  <si>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</si>
  <si>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</si>
  <si>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</si>
  <si>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</si>
  <si>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</si>
  <si>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</si>
  <si>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</si>
  <si>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</si>
  <si>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</si>
  <si>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</si>
  <si>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</si>
  <si>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</si>
  <si>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</si>
  <si>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</si>
  <si>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</si>
  <si>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</si>
  <si>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</si>
  <si>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</si>
  <si>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</si>
  <si>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</si>
  <si>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</si>
  <si>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</si>
  <si>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</si>
  <si>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</si>
  <si>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</si>
  <si>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</si>
  <si>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</si>
  <si>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</si>
  <si>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</si>
  <si>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</si>
  <si>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</si>
  <si>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</si>
  <si>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</si>
  <si>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</si>
  <si>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</si>
  <si>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</si>
  <si>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</si>
  <si>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</si>
  <si>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</si>
  <si>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</si>
  <si>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</si>
  <si>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</si>
  <si>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</si>
  <si>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</si>
  <si>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</si>
  <si>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</si>
  <si>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</si>
  <si>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</si>
  <si>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</si>
  <si>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</si>
  <si>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</si>
  <si>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</si>
  <si>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</si>
  <si>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</si>
  <si>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</si>
  <si>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</si>
  <si>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</si>
  <si>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</si>
  <si>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</si>
  <si>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</si>
  <si>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</si>
  <si>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</si>
  <si>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</si>
  <si>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</si>
  <si>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</si>
  <si>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</si>
  <si>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</si>
  <si>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</si>
  <si>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</si>
  <si>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</si>
  <si>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</si>
  <si>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</si>
  <si>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</si>
  <si>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</si>
  <si>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</si>
  <si>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</si>
  <si>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</si>
  <si>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</si>
  <si>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</si>
  <si>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</si>
  <si>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</si>
  <si>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</si>
  <si>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</si>
  <si>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</si>
  <si>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</si>
  <si>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</si>
  <si>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</si>
  <si>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</si>
  <si>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</si>
  <si>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</si>
  <si>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</si>
  <si>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</si>
  <si>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</si>
  <si>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</si>
  <si>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</si>
  <si>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</si>
  <si>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</si>
  <si>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</si>
  <si>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</si>
  <si>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</si>
  <si>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</si>
  <si>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</si>
  <si>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</si>
  <si>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</si>
  <si>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</si>
  <si>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</si>
  <si>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</si>
  <si>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</si>
  <si>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</si>
  <si>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</si>
  <si>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</si>
  <si>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</si>
  <si>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</si>
  <si>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</si>
  <si>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</si>
  <si>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</si>
  <si>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</si>
  <si>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</si>
  <si>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</si>
  <si>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</si>
  <si>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</si>
  <si>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</si>
  <si>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</si>
  <si>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</si>
  <si>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</si>
  <si>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</si>
  <si>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</si>
  <si>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</si>
  <si>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</si>
  <si>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</si>
  <si>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</si>
  <si>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</si>
  <si>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</si>
  <si>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</si>
  <si>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</si>
  <si>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</si>
  <si>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</si>
  <si>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</si>
  <si>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</si>
  <si>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</si>
  <si>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</si>
  <si>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</si>
  <si>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</si>
  <si>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</si>
  <si>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</si>
  <si>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</si>
  <si>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</si>
  <si>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</si>
  <si>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</si>
  <si>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</si>
  <si>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</si>
  <si>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</si>
  <si>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</si>
  <si>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</si>
  <si>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</si>
  <si>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</si>
  <si>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</si>
  <si>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</si>
  <si>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</si>
  <si>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</si>
  <si>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</si>
  <si>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</si>
  <si>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</si>
  <si>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</si>
  <si>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</si>
  <si>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</si>
  <si>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</si>
  <si>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</si>
  <si>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</si>
  <si>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</si>
  <si>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</si>
  <si>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</si>
  <si>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</si>
  <si>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</si>
  <si>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</si>
  <si>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</si>
  <si>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</si>
  <si>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</si>
  <si>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</si>
  <si>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</si>
  <si>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</si>
  <si>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</si>
  <si>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</si>
  <si>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</si>
  <si>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</si>
  <si>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</si>
  <si>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</si>
  <si>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</si>
  <si>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</si>
  <si>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</si>
  <si>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</si>
  <si>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</si>
  <si>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</si>
  <si>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</si>
  <si>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</si>
  <si>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</si>
  <si>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</si>
  <si>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</si>
  <si>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</si>
  <si>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</si>
  <si>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</si>
  <si>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</si>
  <si>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</si>
  <si>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</si>
  <si>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</si>
  <si>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</si>
  <si>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</si>
  <si>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</si>
  <si>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</si>
  <si>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</si>
  <si>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</si>
  <si>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</si>
  <si>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</si>
  <si>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</si>
  <si>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</si>
  <si>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</si>
  <si>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</si>
  <si>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</si>
  <si>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</si>
  <si>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</si>
  <si>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</si>
  <si>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</si>
  <si>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</si>
  <si>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</si>
  <si>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</si>
  <si>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</si>
  <si>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</si>
  <si>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</si>
  <si>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</si>
  <si>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</si>
  <si>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</si>
  <si>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</si>
  <si>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</si>
  <si>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</si>
  <si>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</si>
  <si>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</si>
  <si>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</si>
  <si>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</si>
  <si>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</si>
  <si>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</si>
  <si>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</si>
  <si>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</si>
  <si>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</si>
  <si>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</si>
  <si>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</si>
  <si>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</si>
  <si>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</si>
  <si>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</si>
  <si>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</si>
  <si>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</si>
  <si>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</si>
  <si>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</si>
  <si>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</si>
  <si>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</si>
  <si>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</si>
  <si>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</si>
  <si>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</si>
  <si>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</si>
  <si>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</si>
  <si>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</si>
  <si>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</si>
  <si>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</si>
  <si>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</si>
  <si>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</si>
  <si>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</si>
  <si>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</si>
  <si>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</si>
  <si>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</si>
  <si>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</si>
  <si>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</si>
  <si>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</si>
  <si>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</si>
  <si>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</si>
  <si>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</si>
  <si>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</si>
  <si>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</si>
  <si>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</si>
  <si>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</si>
  <si>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</si>
  <si>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</si>
  <si>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</si>
  <si>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</si>
  <si>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</si>
  <si>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</si>
  <si>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</si>
  <si>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</si>
  <si>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</si>
  <si>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</si>
  <si>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</si>
  <si>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</si>
  <si>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</si>
  <si>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</si>
  <si>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</si>
  <si>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</si>
  <si>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</si>
  <si>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</si>
  <si>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</si>
  <si>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</si>
  <si>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</si>
  <si>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</si>
  <si>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</si>
  <si>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</si>
  <si>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</si>
  <si>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</si>
  <si>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</si>
  <si>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</si>
  <si>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</si>
  <si>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</si>
  <si>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</si>
  <si>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</si>
  <si>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</si>
  <si>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</si>
  <si>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</si>
  <si>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</si>
  <si>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</si>
  <si>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</si>
  <si>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</si>
  <si>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</si>
  <si>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</si>
  <si>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</si>
  <si>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</si>
  <si>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</si>
  <si>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</si>
  <si>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</si>
  <si>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</si>
  <si>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</si>
  <si>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</si>
  <si>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</si>
  <si>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</si>
  <si>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</si>
  <si>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</si>
  <si>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</si>
  <si>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</si>
  <si>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</si>
  <si>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</si>
  <si>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</si>
  <si>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</si>
  <si>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</si>
  <si>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</si>
  <si>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</si>
  <si>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</si>
  <si>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</si>
  <si>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</si>
  <si>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</si>
  <si>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</si>
  <si>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</si>
  <si>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</si>
  <si>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</si>
  <si>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</si>
  <si>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</si>
  <si>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</si>
  <si>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</si>
  <si>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</si>
  <si>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</si>
  <si>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</si>
  <si>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</si>
  <si>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</si>
  <si>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</si>
  <si>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</si>
  <si>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</si>
  <si>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</si>
  <si>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</si>
  <si>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</si>
  <si>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</si>
  <si>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</si>
  <si>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</si>
  <si>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</si>
  <si>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</si>
  <si>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</si>
  <si>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</si>
  <si>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</si>
  <si>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</si>
  <si>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</si>
  <si>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</si>
  <si>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</si>
  <si>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</si>
  <si>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</si>
  <si>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</si>
  <si>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</si>
  <si>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</si>
  <si>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</si>
  <si>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</si>
  <si>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</si>
  <si>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</si>
  <si>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</si>
  <si>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</si>
  <si>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</si>
  <si>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</si>
  <si>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</si>
  <si>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</si>
  <si>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</si>
  <si>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</si>
  <si>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</si>
  <si>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</si>
  <si>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</si>
  <si>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</si>
  <si>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</si>
  <si>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</si>
  <si>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</si>
  <si>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</si>
  <si>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</si>
  <si>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</si>
  <si>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</si>
  <si>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</si>
  <si>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</si>
  <si>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</si>
  <si>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</si>
  <si>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</si>
  <si>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</si>
  <si>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</si>
  <si>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</si>
  <si>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</si>
  <si>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</si>
  <si>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</si>
  <si>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</si>
  <si>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</si>
  <si>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</si>
  <si>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</si>
  <si>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</si>
  <si>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</si>
  <si>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</si>
  <si>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</si>
  <si>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</si>
  <si>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</si>
  <si>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</si>
  <si>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</si>
  <si>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</si>
  <si>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</si>
  <si>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</si>
  <si>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</si>
  <si>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</si>
  <si>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</si>
  <si>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</si>
  <si>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</si>
  <si>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</si>
  <si>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</si>
  <si>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</si>
  <si>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</si>
  <si>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</si>
  <si>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</si>
  <si>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</si>
  <si>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</si>
  <si>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</si>
  <si>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</si>
  <si>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</si>
  <si>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</si>
  <si>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</si>
  <si>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</si>
  <si>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</si>
  <si>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</si>
  <si>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</si>
  <si>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</si>
  <si>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</si>
  <si>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</si>
  <si>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</si>
  <si>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</si>
  <si>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</si>
  <si>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</si>
  <si>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</si>
  <si>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</si>
  <si>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</si>
  <si>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</si>
  <si>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</si>
  <si>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</si>
  <si>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</si>
  <si>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</si>
  <si>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</si>
  <si>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</si>
  <si>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</si>
  <si>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</si>
  <si>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</si>
  <si>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</si>
  <si>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</si>
  <si>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</si>
  <si>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</si>
  <si>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</si>
  <si>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</si>
  <si>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</si>
  <si>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</si>
  <si>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</si>
  <si>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</si>
  <si>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</si>
  <si>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</si>
  <si>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</si>
  <si>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</si>
  <si>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</si>
  <si>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</si>
  <si>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</si>
  <si>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</si>
  <si>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</si>
  <si>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</si>
  <si>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</si>
  <si>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</si>
  <si>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</si>
  <si>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</si>
  <si>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</si>
  <si>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</si>
  <si>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</si>
  <si>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</si>
  <si>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</si>
  <si>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</si>
  <si>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</si>
  <si>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</si>
  <si>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</si>
  <si>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</si>
  <si>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</si>
  <si>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</si>
  <si>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</si>
  <si>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</si>
  <si>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</si>
  <si>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</si>
  <si>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</si>
  <si>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</si>
  <si>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</si>
  <si>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</si>
  <si>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</si>
  <si>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</si>
  <si>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</si>
  <si>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</si>
  <si>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</si>
  <si>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</si>
  <si>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</si>
  <si>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</si>
  <si>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</si>
  <si>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</si>
  <si>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</si>
  <si>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</si>
  <si>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</si>
  <si>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</si>
  <si>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</si>
  <si>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</si>
  <si>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</si>
  <si>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</si>
  <si>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</si>
  <si>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</si>
  <si>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</si>
  <si>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</si>
  <si>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</si>
  <si>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</si>
  <si>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</si>
  <si>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</si>
  <si>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</si>
  <si>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</si>
  <si>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</si>
  <si>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</si>
  <si>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</si>
  <si>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</si>
  <si>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</si>
  <si>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</si>
  <si>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</si>
  <si>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</si>
  <si>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</si>
  <si>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</si>
  <si>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</si>
  <si>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</si>
  <si>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</si>
  <si>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</si>
  <si>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</si>
  <si>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</si>
  <si>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</si>
  <si>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</si>
  <si>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</si>
  <si>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</si>
  <si>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</si>
  <si>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</si>
  <si>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</si>
  <si>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</si>
  <si>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</si>
  <si>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</si>
  <si>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</si>
  <si>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</si>
  <si>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</si>
  <si>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</si>
  <si>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</si>
  <si>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</si>
  <si>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</si>
  <si>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</si>
  <si>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</si>
  <si>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</si>
  <si>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</si>
  <si>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</si>
  <si>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</si>
  <si>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</si>
  <si>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</si>
  <si>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</si>
  <si>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</si>
  <si>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</si>
  <si>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</si>
  <si>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</si>
  <si>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</si>
  <si>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</si>
  <si>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</si>
  <si>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</si>
  <si>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</si>
  <si>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</si>
  <si>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</si>
  <si>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</si>
  <si>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</si>
  <si>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</si>
  <si>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</si>
  <si>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</si>
  <si>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</si>
  <si>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</si>
  <si>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</si>
  <si>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</si>
  <si>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</si>
  <si>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</si>
  <si>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</si>
  <si>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</si>
  <si>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</si>
  <si>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</si>
  <si>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</si>
  <si>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</si>
  <si>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</si>
  <si>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</si>
  <si>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</si>
  <si>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</si>
  <si>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</si>
  <si>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</si>
  <si>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</si>
  <si>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</si>
  <si>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</si>
  <si>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</si>
  <si>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</si>
  <si>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</si>
  <si>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</si>
  <si>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</si>
  <si>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</si>
  <si>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</si>
  <si>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</si>
  <si>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</si>
  <si>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</si>
  <si>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</si>
  <si>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</si>
  <si>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</si>
  <si>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</si>
  <si>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</si>
  <si>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</si>
  <si>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</si>
  <si>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</si>
  <si>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</si>
  <si>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</si>
  <si>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</si>
  <si>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</si>
  <si>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</si>
  <si>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</si>
  <si>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</si>
  <si>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</si>
  <si>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</si>
  <si>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</si>
  <si>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</si>
  <si>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</si>
  <si>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</si>
  <si>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</si>
  <si>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</si>
  <si>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</si>
  <si>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</si>
  <si>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</si>
  <si>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</si>
  <si>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</si>
  <si>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</si>
  <si>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</si>
  <si>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</si>
  <si>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</si>
  <si>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</si>
  <si>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</si>
  <si>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</si>
  <si>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</si>
  <si>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</si>
  <si>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</si>
  <si>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</si>
  <si>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</si>
  <si>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</si>
  <si>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</si>
  <si>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</si>
  <si>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</si>
  <si>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</si>
  <si>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</si>
  <si>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</si>
  <si>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</si>
  <si>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</si>
  <si>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</si>
  <si>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</si>
  <si>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</si>
  <si>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</si>
  <si>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</si>
  <si>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</si>
  <si>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</si>
  <si>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</si>
  <si>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</si>
  <si>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</si>
  <si>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</si>
  <si>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</si>
  <si>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</si>
  <si>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</si>
  <si>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</si>
  <si>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</si>
  <si>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</si>
  <si>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</si>
  <si>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</si>
  <si>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</si>
  <si>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</si>
  <si>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</si>
  <si>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</si>
  <si>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</si>
  <si>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</si>
  <si>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</si>
  <si>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</si>
  <si>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</si>
  <si>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</si>
  <si>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</si>
  <si>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</si>
  <si>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</si>
  <si>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</si>
  <si>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</si>
  <si>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</si>
  <si>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</si>
  <si>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</si>
  <si>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</si>
  <si>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</si>
  <si>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</si>
  <si>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</si>
  <si>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</si>
  <si>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</si>
  <si>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</si>
  <si>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</si>
  <si>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</si>
  <si>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</si>
  <si>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</si>
  <si>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</si>
  <si>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</si>
  <si>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</si>
  <si>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</si>
  <si>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</si>
  <si>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</si>
  <si>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</si>
  <si>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</si>
  <si>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</si>
  <si>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</si>
  <si>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</si>
  <si>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</si>
  <si>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</si>
  <si>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</si>
  <si>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</si>
  <si>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</si>
  <si>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</si>
  <si>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</si>
  <si>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</si>
  <si>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</si>
  <si>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</si>
  <si>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</si>
  <si>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</si>
  <si>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</si>
  <si>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</si>
  <si>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</si>
  <si>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</si>
  <si>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</si>
  <si>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</si>
  <si>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</si>
  <si>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</si>
  <si>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</si>
  <si>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</si>
  <si>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</si>
  <si>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</si>
  <si>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</si>
  <si>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</si>
  <si>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</si>
  <si>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</si>
  <si>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</si>
  <si>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</si>
  <si>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</si>
  <si>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</si>
  <si>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</si>
  <si>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</si>
  <si>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</si>
  <si>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</si>
  <si>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</si>
  <si>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</si>
  <si>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</si>
  <si>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</si>
  <si>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</si>
  <si>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</si>
  <si>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</si>
  <si>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</si>
  <si>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</si>
  <si>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</si>
  <si>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</si>
  <si>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</si>
  <si>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</si>
  <si>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</si>
  <si>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</si>
  <si>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</si>
  <si>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</si>
  <si>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</si>
  <si>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</si>
  <si>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</si>
  <si>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</si>
  <si>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</si>
  <si>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</si>
  <si>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</si>
  <si>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</si>
  <si>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</si>
  <si>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</si>
  <si>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</si>
  <si>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</si>
  <si>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</si>
  <si>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</si>
  <si>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</si>
  <si>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</si>
  <si>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</si>
  <si>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</si>
  <si>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</si>
  <si>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</si>
  <si>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</si>
  <si>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</si>
  <si>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</si>
  <si>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</si>
  <si>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</si>
  <si>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</si>
  <si>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</si>
  <si>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</si>
  <si>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</si>
  <si>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</si>
  <si>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</si>
  <si>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</si>
  <si>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</si>
  <si>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</si>
  <si>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</si>
  <si>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</si>
  <si>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</si>
  <si>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</si>
  <si>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</si>
  <si>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</si>
  <si>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</si>
  <si>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</si>
  <si>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</si>
  <si>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</si>
  <si>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</si>
  <si>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</si>
  <si>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</si>
  <si>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</si>
  <si>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</si>
  <si>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</si>
  <si>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</si>
  <si>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</si>
  <si>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</si>
  <si>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</si>
  <si>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</si>
  <si>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</si>
  <si>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</si>
  <si>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</si>
  <si>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</si>
  <si>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</si>
  <si>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</si>
  <si>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</si>
  <si>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</si>
  <si>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</si>
  <si>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</si>
  <si>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</si>
  <si>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</si>
  <si>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</si>
  <si>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</si>
  <si>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</si>
  <si>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</si>
  <si>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</si>
  <si>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</si>
  <si>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</si>
  <si>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</si>
  <si>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</si>
  <si>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</si>
  <si>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</si>
  <si>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</si>
  <si>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</si>
  <si>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</si>
  <si>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</si>
  <si>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</si>
  <si>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</si>
  <si>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</si>
  <si>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</si>
  <si>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</si>
  <si>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</si>
  <si>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</si>
  <si>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</si>
  <si>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</si>
  <si>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</si>
  <si>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</si>
  <si>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</si>
  <si>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</si>
  <si>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</si>
  <si>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</si>
  <si>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</si>
  <si>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</si>
  <si>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</si>
  <si>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</si>
  <si>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</si>
  <si>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</si>
  <si>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</si>
  <si>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</si>
  <si>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</si>
  <si>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</si>
  <si>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</si>
  <si>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</si>
  <si>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</si>
  <si>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</si>
  <si>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</si>
  <si>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</si>
  <si>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</si>
  <si>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</si>
  <si>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</si>
  <si>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</si>
  <si>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</si>
  <si>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</si>
  <si>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</si>
  <si>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</si>
  <si>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</si>
  <si>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</si>
  <si>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</si>
  <si>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</si>
  <si>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</si>
  <si>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</si>
  <si>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</si>
  <si>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</si>
  <si>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</si>
  <si>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</si>
  <si>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</si>
  <si>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</si>
  <si>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</si>
  <si>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</si>
  <si>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</si>
  <si>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</si>
  <si>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</si>
  <si>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</si>
  <si>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</si>
  <si>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</si>
  <si>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</si>
  <si>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</si>
  <si>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</si>
  <si>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</si>
  <si>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</si>
  <si>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</si>
  <si>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</si>
  <si>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</si>
  <si>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</si>
  <si>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</si>
  <si>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</si>
  <si>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</si>
  <si>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</si>
  <si>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</si>
  <si>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</si>
  <si>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</si>
  <si>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</si>
  <si>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</si>
  <si>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</si>
  <si>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</si>
  <si>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</si>
  <si>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</si>
  <si>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</si>
  <si>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</si>
  <si>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</si>
  <si>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</si>
  <si>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</si>
  <si>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</si>
  <si>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</si>
  <si>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</si>
  <si>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</si>
  <si>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</si>
  <si>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</si>
  <si>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</si>
  <si>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</si>
  <si>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</si>
  <si>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</si>
  <si>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</si>
  <si>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</si>
  <si>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</si>
  <si>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</si>
  <si>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</si>
  <si>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</si>
  <si>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</si>
  <si>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</si>
  <si>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</si>
  <si>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</si>
  <si>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</si>
  <si>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</si>
  <si>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</si>
  <si>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</si>
  <si>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</si>
  <si>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</si>
  <si>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</si>
  <si>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</si>
  <si>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</si>
  <si>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</si>
  <si>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</si>
  <si>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</si>
  <si>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</si>
  <si>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</si>
  <si>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</si>
  <si>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</si>
  <si>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</si>
  <si>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</si>
  <si>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</si>
  <si>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</si>
  <si>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</si>
  <si>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</si>
  <si>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</si>
  <si>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</si>
  <si>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</si>
  <si>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</si>
  <si>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</si>
  <si>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</si>
  <si>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</si>
  <si>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</si>
  <si>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</si>
  <si>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</si>
  <si>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</si>
  <si>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</si>
  <si>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</si>
  <si>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</si>
  <si>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</si>
  <si>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</si>
  <si>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</si>
  <si>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</si>
  <si>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</si>
  <si>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</si>
  <si>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</si>
  <si>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</si>
  <si>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</si>
  <si>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</si>
  <si>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</si>
  <si>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</si>
  <si>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</si>
  <si>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</si>
  <si>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</si>
  <si>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</si>
  <si>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</si>
  <si>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</si>
  <si>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</si>
  <si>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</si>
  <si>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</si>
  <si>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</si>
  <si>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</si>
  <si>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</si>
  <si>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</si>
  <si>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</si>
  <si>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</si>
  <si>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</si>
  <si>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</si>
  <si>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</si>
  <si>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</si>
  <si>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</si>
  <si>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</si>
  <si>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</si>
  <si>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</si>
  <si>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</si>
  <si>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</si>
  <si>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</si>
  <si>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</si>
  <si>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</si>
  <si>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</si>
  <si>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</si>
  <si>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</si>
  <si>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</si>
  <si>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</si>
  <si>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</si>
  <si>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</si>
  <si>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</si>
  <si>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</si>
  <si>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</si>
  <si>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</si>
  <si>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</si>
  <si>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</si>
  <si>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</si>
  <si>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</si>
  <si>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</si>
  <si>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</si>
  <si>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</si>
  <si>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</si>
  <si>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</si>
  <si>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</si>
  <si>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</si>
  <si>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</si>
  <si>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</si>
  <si>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</si>
  <si>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</si>
  <si>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</si>
  <si>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</si>
  <si>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</si>
  <si>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</si>
  <si>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</si>
  <si>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</si>
  <si>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</si>
  <si>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</si>
  <si>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</si>
  <si>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</si>
  <si>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</si>
  <si>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</si>
  <si>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</si>
  <si>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</si>
  <si>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</si>
  <si>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</si>
  <si>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</si>
  <si>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</si>
  <si>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</si>
  <si>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</si>
  <si>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</si>
  <si>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</si>
  <si>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</si>
  <si>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</si>
  <si>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</si>
  <si>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</si>
  <si>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</si>
  <si>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</si>
  <si>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</si>
  <si>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</si>
  <si>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</si>
  <si>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</si>
  <si>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</si>
  <si>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</si>
  <si>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</si>
  <si>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</si>
  <si>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</si>
  <si>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</si>
  <si>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</si>
  <si>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</si>
  <si>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</si>
  <si>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</si>
  <si>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</si>
  <si>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</si>
  <si>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</si>
  <si>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</si>
  <si>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</si>
  <si>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</si>
  <si>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</si>
  <si>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</si>
  <si>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</si>
  <si>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</si>
  <si>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</si>
  <si>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</si>
  <si>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</si>
  <si>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</si>
  <si>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</si>
  <si>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</si>
  <si>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</si>
  <si>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</si>
  <si>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</si>
  <si>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</si>
  <si>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</si>
  <si>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</si>
  <si>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</si>
  <si>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</si>
  <si>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</si>
  <si>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</si>
  <si>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</si>
  <si>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</si>
  <si>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</si>
  <si>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</si>
  <si>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</si>
  <si>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</si>
  <si>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</si>
  <si>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</si>
  <si>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</si>
  <si>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</si>
  <si>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</si>
  <si>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</si>
  <si>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</si>
  <si>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</si>
  <si>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</si>
  <si>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</si>
  <si>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</si>
  <si>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</si>
  <si>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</si>
  <si>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</si>
  <si>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</si>
  <si>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</si>
  <si>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</si>
  <si>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</si>
  <si>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</si>
  <si>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</si>
  <si>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</si>
  <si>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</si>
  <si>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</si>
  <si>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</si>
  <si>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</si>
  <si>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</si>
  <si>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</si>
  <si>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</si>
  <si>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</si>
  <si>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</si>
  <si>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</si>
  <si>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</si>
  <si>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</si>
  <si>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</si>
  <si>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</si>
  <si>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</si>
  <si>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</si>
  <si>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</si>
  <si>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</si>
  <si>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</si>
  <si>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</si>
  <si>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</si>
  <si>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</si>
  <si>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</si>
  <si>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</si>
  <si>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</si>
  <si>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</si>
  <si>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</si>
  <si>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</si>
  <si>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</si>
  <si>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</si>
  <si>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</si>
  <si>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</si>
  <si>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</si>
  <si>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</si>
  <si>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</si>
  <si>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</si>
  <si>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</si>
  <si>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</si>
  <si>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</si>
  <si>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</si>
  <si>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</si>
  <si>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</si>
  <si>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</si>
  <si>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</si>
  <si>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</si>
  <si>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</si>
  <si>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</si>
  <si>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</si>
  <si>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</si>
  <si>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</si>
  <si>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</si>
  <si>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</si>
  <si>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</si>
  <si>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</si>
  <si>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</si>
  <si>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</si>
  <si>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</si>
  <si>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</si>
  <si>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</si>
  <si>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</si>
  <si>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</si>
  <si>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</si>
  <si>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</si>
  <si>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</si>
  <si>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</si>
  <si>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</si>
  <si>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</si>
  <si>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</si>
  <si>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</si>
  <si>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</si>
  <si>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</si>
  <si>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</si>
  <si>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</si>
  <si>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</si>
  <si>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</si>
  <si>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</si>
  <si>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</si>
  <si>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</si>
  <si>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</si>
  <si>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</si>
  <si>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</si>
  <si>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</si>
  <si>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</si>
  <si>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</si>
  <si>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</si>
  <si>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</si>
  <si>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</si>
  <si>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</si>
  <si>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</si>
  <si>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</si>
  <si>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</si>
  <si>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</si>
  <si>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</si>
  <si>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</si>
  <si>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</si>
  <si>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</si>
  <si>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</si>
  <si>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</si>
  <si>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</si>
  <si>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</si>
  <si>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</si>
  <si>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</si>
  <si>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</si>
  <si>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</si>
  <si>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</si>
  <si>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</si>
  <si>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</si>
  <si>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</si>
  <si>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</si>
  <si>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</si>
  <si>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</si>
  <si>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</si>
  <si>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</si>
  <si>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</si>
  <si>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</si>
  <si>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</si>
  <si>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</si>
  <si>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</si>
  <si>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</si>
  <si>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</si>
  <si>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</si>
  <si>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</si>
  <si>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</si>
  <si>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</si>
  <si>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</si>
  <si>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</si>
  <si>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</si>
  <si>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</si>
  <si>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</si>
  <si>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</si>
  <si>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</si>
  <si>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</si>
  <si>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</si>
  <si>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</si>
  <si>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</si>
  <si>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</si>
  <si>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</si>
  <si>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</si>
  <si>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</si>
  <si>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</si>
  <si>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</si>
  <si>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</si>
  <si>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</si>
  <si>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</si>
  <si>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</si>
  <si>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</si>
  <si>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</si>
  <si>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</si>
  <si>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</si>
  <si>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</si>
  <si>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</si>
  <si>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</si>
  <si>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</si>
  <si>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</si>
  <si>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</si>
  <si>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</si>
  <si>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</si>
  <si>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</si>
  <si>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</si>
  <si>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</si>
  <si>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</si>
  <si>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</si>
  <si>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</si>
  <si>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</si>
  <si>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</si>
  <si>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</si>
  <si>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</si>
  <si>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</si>
  <si>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</si>
  <si>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</si>
  <si>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</si>
  <si>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</si>
  <si>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</si>
  <si>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</si>
  <si>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</si>
  <si>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</si>
  <si>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</si>
  <si>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</si>
  <si>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</si>
  <si>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</si>
  <si>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</si>
  <si>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</si>
  <si>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</si>
  <si>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</si>
  <si>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</si>
  <si>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</si>
  <si>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</si>
  <si>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</si>
  <si>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</si>
  <si>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</si>
  <si>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</si>
  <si>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</si>
  <si>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</si>
  <si>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</si>
  <si>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</si>
  <si>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</si>
  <si>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</si>
  <si>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</si>
  <si>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</si>
  <si>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</si>
  <si>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</si>
  <si>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</si>
  <si>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</si>
  <si>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</si>
  <si>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</si>
  <si>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</si>
  <si>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</si>
  <si>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</si>
  <si>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</si>
  <si>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</si>
  <si>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</si>
  <si>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</si>
  <si>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</si>
  <si>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</si>
  <si>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</si>
  <si>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</si>
  <si>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</si>
  <si>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</si>
  <si>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</si>
  <si>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</si>
  <si>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</si>
  <si>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</si>
  <si>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</si>
  <si>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</si>
  <si>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</si>
  <si>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</si>
  <si>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</si>
  <si>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</si>
  <si>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</si>
  <si>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</si>
  <si>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</si>
  <si>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</si>
  <si>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</si>
  <si>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</si>
  <si>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</si>
  <si>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</si>
  <si>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</si>
  <si>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</si>
  <si>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</si>
  <si>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</si>
  <si>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</si>
  <si>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</si>
  <si>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</si>
  <si>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</si>
  <si>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</si>
  <si>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</si>
  <si>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</si>
  <si>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</si>
  <si>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</si>
  <si>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</si>
  <si>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</si>
  <si>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</si>
  <si>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</si>
  <si>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</si>
  <si>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</si>
  <si>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</si>
  <si>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</si>
  <si>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</si>
  <si>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</si>
  <si>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</si>
  <si>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</si>
  <si>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</si>
  <si>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</si>
  <si>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</si>
  <si>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</si>
  <si>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</si>
  <si>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</si>
  <si>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</si>
  <si>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</si>
  <si>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</si>
  <si>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</si>
  <si>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</si>
  <si>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</si>
  <si>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</si>
  <si>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</si>
  <si>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</si>
  <si>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</si>
  <si>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</si>
  <si>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</si>
  <si>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</si>
  <si>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</si>
  <si>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</si>
  <si>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</si>
  <si>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</si>
  <si>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</si>
  <si>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</si>
  <si>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</si>
  <si>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</si>
  <si>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</si>
  <si>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</si>
  <si>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</si>
  <si>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</si>
  <si>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</si>
  <si>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</si>
  <si>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</si>
  <si>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</si>
  <si>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</si>
  <si>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</si>
  <si>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</si>
  <si>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</si>
  <si>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</si>
  <si>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</si>
  <si>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</si>
  <si>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</si>
  <si>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</si>
  <si>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</si>
  <si>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</si>
  <si>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</si>
  <si>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</si>
  <si>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</si>
  <si>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</si>
  <si>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</si>
  <si>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</si>
  <si>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</si>
  <si>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</si>
  <si>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</si>
  <si>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</si>
  <si>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</si>
  <si>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</si>
  <si>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</si>
  <si>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</si>
  <si>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</si>
  <si>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</si>
  <si>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</si>
  <si>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</si>
  <si>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</si>
  <si>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</si>
  <si>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</si>
  <si>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</si>
  <si>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</si>
  <si>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</si>
  <si>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</si>
  <si>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</si>
  <si>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</si>
  <si>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</si>
  <si>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</si>
  <si>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</si>
  <si>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</si>
  <si>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</si>
  <si>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</si>
  <si>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</si>
  <si>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</si>
  <si>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</si>
  <si>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</si>
  <si>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</si>
  <si>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</si>
  <si>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</si>
  <si>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</si>
  <si>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</si>
  <si>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</si>
  <si>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</si>
  <si>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</si>
  <si>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</si>
  <si>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</si>
  <si>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</si>
  <si>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</si>
  <si>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</si>
  <si>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</si>
  <si>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</si>
  <si>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</si>
  <si>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</si>
  <si>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</si>
  <si>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</si>
  <si>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</si>
  <si>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</si>
  <si>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</si>
  <si>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</si>
  <si>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</si>
  <si>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</si>
  <si>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</si>
  <si>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</si>
  <si>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</si>
  <si>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</si>
  <si>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</si>
  <si>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</si>
  <si>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</si>
  <si>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</si>
  <si>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</si>
  <si>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</si>
  <si>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</si>
  <si>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</si>
  <si>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</si>
  <si>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</si>
  <si>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</si>
  <si>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</si>
  <si>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</si>
  <si>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</si>
  <si>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</si>
  <si>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</si>
  <si>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</si>
  <si>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</si>
  <si>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</si>
  <si>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</si>
  <si>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</si>
  <si>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</si>
  <si>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</si>
  <si>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</si>
  <si>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</si>
  <si>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</si>
  <si>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</si>
  <si>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</si>
  <si>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</si>
  <si>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</si>
  <si>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</si>
  <si>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</si>
  <si>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</si>
  <si>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</si>
  <si>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</si>
  <si>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</si>
  <si>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</si>
  <si>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</si>
  <si>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</si>
  <si>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</si>
  <si>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</si>
  <si>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</si>
  <si>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</si>
  <si>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</si>
  <si>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</si>
  <si>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</si>
  <si>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</si>
  <si>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</si>
  <si>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</si>
  <si>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</si>
  <si>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</si>
  <si>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</si>
  <si>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</si>
  <si>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</si>
  <si>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</si>
  <si>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</si>
  <si>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</si>
  <si>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</si>
  <si>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</si>
  <si>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</si>
  <si>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</si>
  <si>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</si>
  <si>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</si>
  <si>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</si>
  <si>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</si>
  <si>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</si>
  <si>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</si>
  <si>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</si>
  <si>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</si>
  <si>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</si>
  <si>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</si>
  <si>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</si>
  <si>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</si>
  <si>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</si>
  <si>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</si>
  <si>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</si>
  <si>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</si>
  <si>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</si>
  <si>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</si>
  <si>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</si>
  <si>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</si>
  <si>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</si>
  <si>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</si>
  <si>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</si>
  <si>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</si>
  <si>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</si>
  <si>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</si>
  <si>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</si>
  <si>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</si>
  <si>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</si>
  <si>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</si>
  <si>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</si>
  <si>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</si>
  <si>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</si>
  <si>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</si>
  <si>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</si>
  <si>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</si>
  <si>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</si>
  <si>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</si>
  <si>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</si>
  <si>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</si>
  <si>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</si>
  <si>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</si>
  <si>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</si>
  <si>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</si>
  <si>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</si>
  <si>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</si>
  <si>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</si>
  <si>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</si>
  <si>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</si>
  <si>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</si>
  <si>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</si>
  <si>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</si>
  <si>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</si>
  <si>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</si>
  <si>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</si>
  <si>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</si>
  <si>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</si>
  <si>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</si>
  <si>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</si>
  <si>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</si>
  <si>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</si>
  <si>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</si>
  <si>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</si>
  <si>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</si>
  <si>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</si>
  <si>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</si>
  <si>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</si>
  <si>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</si>
  <si>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</si>
  <si>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</si>
  <si>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</si>
  <si>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</si>
  <si>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</si>
  <si>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</si>
  <si>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</si>
  <si>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</si>
  <si>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</si>
  <si>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</si>
  <si>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</si>
  <si>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</si>
  <si>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</si>
  <si>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</si>
  <si>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</si>
  <si>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</si>
  <si>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</si>
  <si>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</si>
  <si>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</si>
  <si>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</si>
  <si>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</si>
  <si>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</si>
  <si>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</si>
  <si>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</si>
  <si>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</si>
  <si>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</si>
  <si>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</si>
  <si>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</si>
  <si>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</si>
  <si>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</si>
  <si>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</si>
  <si>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</si>
  <si>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</si>
  <si>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</si>
  <si>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</si>
  <si>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</si>
  <si>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</si>
  <si>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</si>
  <si>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</si>
  <si>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</si>
  <si>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</si>
  <si>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</si>
  <si>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</si>
  <si>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</si>
  <si>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</si>
  <si>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</si>
  <si>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</si>
  <si>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</si>
  <si>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</si>
  <si>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</si>
  <si>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</si>
  <si>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</si>
  <si>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</si>
  <si>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</si>
  <si>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</si>
  <si>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</si>
  <si>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</si>
  <si>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</si>
  <si>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</si>
  <si>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</si>
  <si>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</si>
  <si>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</si>
  <si>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</si>
  <si>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</si>
  <si>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</si>
  <si>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</si>
  <si>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</si>
  <si>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</si>
  <si>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</si>
  <si>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</si>
  <si>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</si>
  <si>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</si>
  <si>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</si>
  <si>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</si>
  <si>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</si>
  <si>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</si>
  <si>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</si>
  <si>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</si>
  <si>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</si>
  <si>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</si>
  <si>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</si>
  <si>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</si>
  <si>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</si>
  <si>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</si>
  <si>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</si>
  <si>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</si>
  <si>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</si>
  <si>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</si>
  <si>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</si>
  <si>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</si>
  <si>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</si>
  <si>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</si>
  <si>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</si>
  <si>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</si>
  <si>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</si>
  <si>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</si>
  <si>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</si>
  <si>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</si>
  <si>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</si>
  <si>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</si>
  <si>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</si>
  <si>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</si>
  <si>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</si>
  <si>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</si>
  <si>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</si>
  <si>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</si>
  <si>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</si>
  <si>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</si>
  <si>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</si>
  <si>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</si>
  <si>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</si>
  <si>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</si>
  <si>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</si>
  <si>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</si>
  <si>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</si>
  <si>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</si>
  <si>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</si>
  <si>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</si>
  <si>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</si>
  <si>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</si>
  <si>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</si>
  <si>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</si>
  <si>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</si>
  <si>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</si>
  <si>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</si>
  <si>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</si>
  <si>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</si>
  <si>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</si>
  <si>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</si>
  <si>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</si>
  <si>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</si>
  <si>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</si>
  <si>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</si>
  <si>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</si>
  <si>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</si>
  <si>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</si>
  <si>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</si>
  <si>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</si>
  <si>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</si>
  <si>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</si>
  <si>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</si>
  <si>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</si>
  <si>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</si>
  <si>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</si>
  <si>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</si>
  <si>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</si>
  <si>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</si>
  <si>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</si>
  <si>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</si>
  <si>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</si>
  <si>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</si>
  <si>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</si>
  <si>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</si>
  <si>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</si>
  <si>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</si>
  <si>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</si>
  <si>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</si>
  <si>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</si>
  <si>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</si>
  <si>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</si>
  <si>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</si>
  <si>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</si>
  <si>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</si>
  <si>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</si>
  <si>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</si>
  <si>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</si>
  <si>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</si>
  <si>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</si>
  <si>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</si>
  <si>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</si>
  <si>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</si>
  <si>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</si>
  <si>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</si>
  <si>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</si>
  <si>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</si>
  <si>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</si>
  <si>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</si>
  <si>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</si>
  <si>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</si>
  <si>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</si>
  <si>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</si>
  <si>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</si>
  <si>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</si>
  <si>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</si>
  <si>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</si>
  <si>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</si>
  <si>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</si>
  <si>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</si>
  <si>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</si>
  <si>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</si>
  <si>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</si>
  <si>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</si>
  <si>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</si>
  <si>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</si>
  <si>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</si>
  <si>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</si>
  <si>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</si>
  <si>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</si>
  <si>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</si>
  <si>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</si>
  <si>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</si>
  <si>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</si>
  <si>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</si>
  <si>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</si>
  <si>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</si>
  <si>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</si>
  <si>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</si>
  <si>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</si>
  <si>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</si>
  <si>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</si>
  <si>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</si>
  <si>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</si>
  <si>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</si>
  <si>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</si>
  <si>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</si>
  <si>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</si>
  <si>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</si>
  <si>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</si>
  <si>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</si>
  <si>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</si>
  <si>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</si>
  <si>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</si>
  <si>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</si>
  <si>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</si>
  <si>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</si>
  <si>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</si>
  <si>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</si>
  <si>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</si>
  <si>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</si>
  <si>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</si>
  <si>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</si>
  <si>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</si>
  <si>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</si>
  <si>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</si>
  <si>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</si>
  <si>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</si>
  <si>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</si>
  <si>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</si>
  <si>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</si>
  <si>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</si>
  <si>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</si>
  <si>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</si>
  <si>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</si>
  <si>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</si>
  <si>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</si>
  <si>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</si>
  <si>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</si>
  <si>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</si>
  <si>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</si>
  <si>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</si>
  <si>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</si>
  <si>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</si>
  <si>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</si>
  <si>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</si>
  <si>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</si>
  <si>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</si>
  <si>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</si>
  <si>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</si>
  <si>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</si>
  <si>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</si>
  <si>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</si>
  <si>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</si>
  <si>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</si>
  <si>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</si>
  <si>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</si>
  <si>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</si>
  <si>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</si>
  <si>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</si>
  <si>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</si>
  <si>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</si>
  <si>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</si>
  <si>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</si>
  <si>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</si>
  <si>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</si>
  <si>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</si>
  <si>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</si>
  <si>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</si>
  <si>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</si>
  <si>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</si>
  <si>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</si>
  <si>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</si>
  <si>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</si>
  <si>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</si>
  <si>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</si>
  <si>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</si>
  <si>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</si>
  <si>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</si>
  <si>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</si>
  <si>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</si>
  <si>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</si>
  <si>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</si>
  <si>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</si>
  <si>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</si>
  <si>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</si>
  <si>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</si>
  <si>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</si>
  <si>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</si>
  <si>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</si>
  <si>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</si>
  <si>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</si>
  <si>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</si>
  <si>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</si>
  <si>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</si>
  <si>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</si>
  <si>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</si>
  <si>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</si>
  <si>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</si>
  <si>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</si>
  <si>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</si>
  <si>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</si>
  <si>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</si>
  <si>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</si>
  <si>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</si>
  <si>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</si>
  <si>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</si>
  <si>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</si>
  <si>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</si>
  <si>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</si>
  <si>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</si>
  <si>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</si>
  <si>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</si>
  <si>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</si>
  <si>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</si>
  <si>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</si>
  <si>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</si>
  <si>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</si>
  <si>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</si>
  <si>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</si>
  <si>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</si>
  <si>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</si>
  <si>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</si>
  <si>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</si>
  <si>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</si>
  <si>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</si>
  <si>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</si>
  <si>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</si>
  <si>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</si>
  <si>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</si>
  <si>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</si>
  <si>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</si>
  <si>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</si>
  <si>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</si>
  <si>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</si>
  <si>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</si>
  <si>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</si>
  <si>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</si>
  <si>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</si>
  <si>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</si>
  <si>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</si>
  <si>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</si>
  <si>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</si>
  <si>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</si>
  <si>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</si>
  <si>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</si>
  <si>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</si>
  <si>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</si>
  <si>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</si>
  <si>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</si>
  <si>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</si>
  <si>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</si>
  <si>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</si>
  <si>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</si>
  <si>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</si>
  <si>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</si>
  <si>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</si>
  <si>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</si>
  <si>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</si>
  <si>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</si>
  <si>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</si>
  <si>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</si>
  <si>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</si>
  <si>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</si>
  <si>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</si>
  <si>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</si>
  <si>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</si>
  <si>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</si>
  <si>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</si>
  <si>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</si>
  <si>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</si>
  <si>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</si>
  <si>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</si>
  <si>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</si>
  <si>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</si>
  <si>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</si>
  <si>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</si>
  <si>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</si>
  <si>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</si>
  <si>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</si>
  <si>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</si>
  <si>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</si>
  <si>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</si>
  <si>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</si>
  <si>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</si>
  <si>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</si>
  <si>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</si>
  <si>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</si>
  <si>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</si>
  <si>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</si>
  <si>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</si>
  <si>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</si>
  <si>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</si>
  <si>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</si>
  <si>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</si>
  <si>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</si>
  <si>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</si>
  <si>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</si>
  <si>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</si>
  <si>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</si>
  <si>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</si>
  <si>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</si>
  <si>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</si>
  <si>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</si>
  <si>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</si>
  <si>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</si>
  <si>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</si>
  <si>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</si>
  <si>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</si>
  <si>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</si>
  <si>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</si>
  <si>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</si>
  <si>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</si>
  <si>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</si>
  <si>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</si>
  <si>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</si>
  <si>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</si>
  <si>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</si>
  <si>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</si>
  <si>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</si>
  <si>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</si>
  <si>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</si>
  <si>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</si>
  <si>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</si>
  <si>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</si>
  <si>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</si>
  <si>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</si>
  <si>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</si>
  <si>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</si>
  <si>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</si>
  <si>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</si>
  <si>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</si>
  <si>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</si>
  <si>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</si>
  <si>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</si>
  <si>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</si>
  <si>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</si>
  <si>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</si>
  <si>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</si>
  <si>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</si>
  <si>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</si>
  <si>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</si>
  <si>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</si>
  <si>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</si>
  <si>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</si>
  <si>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</si>
  <si>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</si>
  <si>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</si>
  <si>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</si>
  <si>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</si>
  <si>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</si>
  <si>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</si>
  <si>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</si>
  <si>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</si>
  <si>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</si>
  <si>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</si>
  <si>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</si>
  <si>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</si>
  <si>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</si>
  <si>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</si>
  <si>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</si>
  <si>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</si>
  <si>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</si>
  <si>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</si>
  <si>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</si>
  <si>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</si>
  <si>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</si>
  <si>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</si>
  <si>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</si>
  <si>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</si>
  <si>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</si>
  <si>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</si>
  <si>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</si>
  <si>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</si>
  <si>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</si>
  <si>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</si>
  <si>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</si>
  <si>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</si>
  <si>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</si>
  <si>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</si>
  <si>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</si>
  <si>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</si>
  <si>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</si>
  <si>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</si>
  <si>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</si>
  <si>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</si>
  <si>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</si>
  <si>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</si>
  <si>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</si>
  <si>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</si>
  <si>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</si>
  <si>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</si>
  <si>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</si>
  <si>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</si>
  <si>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</si>
  <si>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</si>
  <si>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</si>
  <si>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</si>
  <si>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</si>
  <si>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</si>
  <si>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</si>
  <si>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</si>
  <si>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</si>
  <si>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</si>
  <si>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</si>
  <si>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</si>
  <si>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</si>
  <si>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</si>
  <si>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</si>
  <si>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</si>
  <si>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</si>
  <si>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</si>
  <si>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</si>
  <si>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</si>
  <si>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</si>
  <si>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</si>
  <si>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</si>
  <si>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</si>
  <si>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</si>
  <si>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</si>
  <si>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</si>
  <si>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</si>
  <si>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</si>
  <si>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</si>
  <si>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</si>
  <si>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</si>
  <si>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</si>
  <si>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</si>
  <si>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</si>
  <si>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</si>
  <si>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</si>
  <si>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</si>
  <si>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</si>
  <si>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</si>
  <si>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</si>
  <si>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</si>
  <si>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</si>
  <si>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</si>
  <si>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</si>
  <si>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</si>
  <si>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</si>
  <si>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</si>
  <si>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</si>
  <si>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</si>
  <si>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</si>
  <si>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</si>
  <si>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</si>
  <si>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</si>
  <si>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</si>
  <si>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</si>
  <si>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</si>
  <si>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</si>
  <si>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</si>
  <si>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</si>
  <si>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</si>
  <si>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</si>
  <si>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</si>
  <si>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</si>
  <si>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</si>
  <si>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</si>
  <si>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</si>
  <si>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</si>
  <si>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</si>
  <si>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</si>
  <si>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</si>
  <si>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</si>
  <si>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</si>
  <si>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</si>
  <si>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</si>
  <si>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</si>
  <si>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</si>
  <si>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</si>
  <si>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</si>
  <si>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</si>
  <si>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</si>
  <si>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</si>
  <si>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</si>
  <si>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</si>
  <si>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</si>
  <si>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</si>
  <si>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</si>
  <si>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</si>
  <si>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</si>
  <si>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</si>
  <si>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</si>
  <si>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</si>
  <si>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</si>
  <si>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</si>
  <si>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</si>
  <si>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</si>
  <si>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</si>
  <si>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</si>
  <si>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</si>
  <si>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</si>
  <si>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</si>
  <si>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</si>
  <si>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</si>
  <si>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</si>
  <si>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</si>
  <si>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</si>
  <si>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</si>
  <si>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</si>
  <si>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</si>
  <si>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</si>
  <si>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</si>
  <si>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</si>
  <si>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</si>
  <si>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</si>
  <si>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</si>
  <si>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</si>
  <si>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</si>
  <si>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</si>
  <si>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</si>
  <si>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</si>
  <si>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</si>
  <si>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</si>
  <si>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</si>
  <si>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</si>
  <si>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</si>
  <si>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</si>
  <si>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</si>
  <si>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</si>
  <si>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</si>
  <si>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</si>
  <si>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</si>
  <si>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</si>
  <si>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</si>
  <si>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</si>
  <si>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</si>
  <si>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</si>
  <si>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</si>
  <si>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</si>
  <si>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</si>
  <si>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</si>
  <si>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</si>
  <si>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</si>
  <si>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</si>
  <si>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</si>
  <si>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</si>
  <si>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</si>
  <si>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</si>
  <si>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</si>
  <si>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</si>
  <si>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</si>
  <si>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</si>
  <si>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</si>
  <si>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</si>
  <si>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</si>
  <si>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</si>
  <si>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</si>
  <si>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</si>
  <si>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</si>
  <si>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</si>
  <si>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</si>
  <si>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</si>
  <si>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</si>
  <si>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</si>
  <si>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</si>
  <si>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</si>
  <si>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</si>
  <si>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</si>
  <si>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</si>
  <si>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</si>
  <si>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</si>
  <si>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</si>
  <si>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</si>
  <si>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</si>
  <si>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</si>
  <si>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</si>
  <si>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</si>
  <si>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</si>
  <si>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</si>
  <si>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</si>
  <si>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</si>
  <si>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</si>
  <si>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</si>
  <si>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</si>
  <si>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</si>
  <si>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</si>
  <si>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</si>
  <si>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</si>
  <si>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</si>
  <si>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</si>
  <si>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</si>
  <si>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</si>
  <si>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</si>
  <si>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</si>
  <si>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</si>
  <si>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</si>
  <si>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</si>
  <si>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</si>
  <si>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</si>
  <si>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</si>
  <si>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</si>
  <si>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</si>
  <si>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</si>
  <si>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</si>
  <si>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</si>
  <si>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</si>
  <si>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</si>
  <si>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</si>
  <si>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</si>
  <si>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</si>
  <si>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</si>
  <si>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</si>
  <si>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</si>
  <si>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</si>
  <si>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</si>
  <si>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</si>
  <si>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</si>
  <si>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</si>
  <si>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</si>
  <si>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</si>
  <si>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</si>
  <si>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</si>
  <si>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</si>
  <si>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</si>
  <si>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</si>
  <si>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</si>
  <si>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</si>
  <si>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</si>
  <si>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</si>
  <si>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</si>
  <si>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</si>
  <si>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</si>
  <si>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</si>
  <si>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</si>
  <si>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</si>
  <si>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</si>
  <si>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</si>
  <si>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</si>
  <si>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</si>
  <si>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</si>
  <si>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</si>
  <si>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</si>
  <si>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</si>
  <si>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</si>
  <si>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</si>
  <si>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</si>
  <si>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</si>
  <si>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</si>
  <si>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</si>
  <si>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</si>
  <si>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</si>
  <si>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</si>
  <si>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</si>
  <si>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</si>
  <si>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</si>
  <si>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</si>
  <si>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</si>
  <si>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</si>
  <si>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</si>
  <si>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</si>
  <si>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</si>
  <si>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</si>
  <si>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</si>
  <si>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</si>
  <si>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</si>
  <si>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</si>
  <si>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</si>
  <si>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</si>
  <si>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</si>
  <si>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</si>
  <si>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</si>
  <si>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</si>
  <si>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</si>
  <si>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</si>
  <si>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</si>
  <si>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</si>
  <si>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</si>
  <si>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</si>
  <si>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</si>
  <si>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</si>
  <si>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</si>
  <si>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</si>
  <si>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</si>
  <si>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</si>
  <si>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</si>
  <si>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</si>
  <si>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</si>
  <si>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</si>
  <si>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</si>
  <si>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</si>
  <si>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</si>
  <si>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</si>
  <si>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</si>
  <si>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</si>
  <si>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</si>
  <si>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</si>
  <si>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</si>
  <si>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</si>
  <si>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</si>
  <si>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</si>
  <si>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</si>
  <si>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</si>
  <si>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</si>
  <si>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</si>
  <si>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</si>
  <si>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</si>
  <si>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</si>
  <si>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</si>
  <si>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</si>
  <si>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</si>
  <si>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</si>
  <si>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</si>
  <si>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</si>
  <si>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</si>
  <si>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</si>
  <si>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</si>
  <si>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</si>
  <si>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</si>
  <si>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</si>
  <si>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</si>
  <si>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</si>
  <si>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</si>
  <si>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</si>
  <si>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</si>
  <si>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</si>
  <si>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</si>
  <si>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</si>
  <si>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</si>
  <si>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</si>
  <si>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</si>
  <si>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</si>
  <si>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</si>
  <si>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</si>
  <si>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</si>
  <si>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</si>
  <si>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</si>
  <si>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</si>
  <si>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</si>
  <si>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</si>
  <si>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</si>
  <si>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</si>
  <si>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</si>
  <si>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</si>
  <si>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</si>
  <si>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</si>
  <si>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</si>
  <si>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</si>
  <si>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</si>
  <si>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</si>
  <si>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</si>
  <si>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</si>
  <si>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</si>
  <si>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</si>
  <si>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</si>
  <si>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</si>
  <si>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</si>
  <si>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</si>
  <si>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</si>
  <si>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</si>
  <si>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</si>
  <si>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</si>
  <si>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</si>
  <si>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</si>
  <si>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</si>
  <si>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</si>
  <si>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</si>
  <si>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</si>
  <si>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</si>
  <si>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</si>
  <si>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</si>
  <si>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</si>
  <si>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</si>
  <si>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</si>
  <si>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</si>
  <si>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</si>
  <si>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</si>
  <si>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</si>
  <si>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</si>
  <si>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</si>
  <si>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</si>
  <si>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</si>
  <si>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</si>
  <si>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</si>
  <si>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</si>
  <si>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</si>
  <si>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</si>
  <si>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</si>
  <si>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</si>
  <si>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</si>
  <si>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</si>
  <si>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</si>
  <si>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</si>
  <si>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</si>
  <si>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</si>
  <si>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</si>
  <si>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</si>
  <si>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</si>
  <si>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</si>
  <si>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</si>
  <si>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</si>
  <si>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</si>
  <si>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</si>
  <si>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</si>
  <si>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</si>
  <si>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</si>
  <si>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</si>
  <si>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</si>
  <si>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</si>
  <si>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</si>
  <si>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</si>
  <si>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</si>
  <si>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</si>
  <si>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</si>
  <si>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</si>
  <si>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</si>
  <si>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</si>
  <si>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</si>
  <si>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</si>
  <si>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</si>
  <si>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</si>
  <si>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</si>
  <si>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</si>
  <si>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</si>
  <si>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</si>
  <si>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</si>
  <si>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</si>
  <si>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</si>
  <si>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</si>
  <si>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</si>
  <si>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</si>
  <si>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</si>
  <si>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</si>
  <si>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</si>
  <si>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</si>
  <si>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</si>
  <si>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</si>
  <si>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</si>
  <si>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</si>
  <si>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</si>
  <si>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</si>
  <si>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</si>
  <si>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</si>
  <si>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</si>
  <si>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</si>
  <si>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</si>
  <si>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</si>
  <si>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</si>
  <si>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</si>
  <si>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</si>
  <si>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</si>
  <si>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</si>
  <si>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</si>
  <si>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</si>
  <si>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</si>
  <si>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</si>
  <si>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</si>
  <si>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</si>
  <si>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</si>
  <si>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</si>
  <si>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</si>
  <si>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</si>
  <si>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</si>
  <si>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</si>
  <si>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</si>
  <si>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</si>
  <si>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</si>
  <si>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</si>
  <si>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</si>
  <si>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</si>
  <si>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</si>
  <si>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</si>
  <si>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</si>
  <si>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</si>
  <si>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</si>
  <si>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</si>
  <si>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</si>
  <si>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</si>
  <si>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</si>
  <si>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</si>
  <si>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</si>
  <si>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</si>
  <si>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</si>
  <si>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</si>
  <si>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</si>
  <si>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</si>
  <si>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</si>
  <si>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</si>
  <si>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</si>
  <si>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</si>
  <si>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</si>
  <si>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</si>
  <si>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</si>
  <si>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</si>
  <si>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</si>
  <si>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</si>
  <si>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</si>
  <si>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</si>
  <si>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</si>
  <si>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</si>
  <si>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</si>
  <si>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</si>
  <si>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</si>
  <si>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</si>
  <si>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</si>
  <si>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</si>
  <si>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</si>
  <si>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</si>
  <si>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</si>
  <si>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</si>
  <si>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</si>
  <si>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</si>
  <si>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</si>
  <si>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</si>
  <si>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</si>
  <si>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</si>
  <si>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</si>
  <si>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</si>
  <si>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</si>
  <si>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</si>
  <si>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</si>
  <si>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</si>
  <si>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</si>
  <si>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</si>
  <si>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</si>
  <si>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</si>
  <si>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</si>
  <si>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</si>
  <si>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</si>
  <si>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</si>
  <si>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</si>
  <si>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</si>
  <si>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</si>
  <si>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</si>
  <si>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</si>
  <si>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</si>
  <si>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</si>
  <si>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</si>
  <si>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</si>
  <si>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</si>
  <si>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</si>
  <si>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</si>
  <si>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</si>
  <si>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</si>
  <si>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</si>
  <si>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</si>
  <si>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</si>
  <si>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</si>
  <si>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</si>
  <si>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</si>
  <si>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</si>
  <si>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</si>
  <si>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</si>
  <si>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</si>
  <si>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</si>
  <si>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</si>
  <si>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</si>
  <si>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</si>
  <si>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</si>
  <si>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</si>
  <si>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</si>
  <si>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</si>
  <si>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</si>
  <si>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</si>
  <si>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</si>
  <si>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</si>
  <si>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</si>
  <si>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</si>
  <si>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</si>
  <si>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</si>
  <si>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</si>
  <si>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</si>
  <si>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</si>
  <si>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</si>
  <si>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</si>
  <si>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</si>
  <si>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</si>
  <si>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</si>
  <si>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</si>
  <si>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</si>
  <si>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</si>
  <si>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</si>
  <si>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</si>
  <si>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</si>
  <si>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</si>
  <si>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</si>
  <si>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</si>
  <si>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</si>
  <si>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</si>
  <si>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</si>
  <si>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</si>
  <si>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</si>
  <si>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</si>
  <si>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</si>
  <si>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</si>
  <si>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</si>
  <si>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</si>
  <si>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</si>
  <si>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</si>
  <si>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</si>
  <si>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</si>
  <si>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</si>
  <si>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</si>
  <si>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</si>
  <si>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</si>
  <si>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</si>
  <si>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</si>
  <si>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</si>
  <si>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</si>
  <si>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</si>
  <si>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</si>
  <si>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</si>
  <si>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</si>
  <si>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</si>
  <si>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</si>
  <si>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</si>
  <si>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</si>
  <si>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</si>
  <si>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</si>
  <si>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</si>
  <si>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</si>
  <si>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</si>
  <si>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</si>
  <si>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</si>
  <si>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</si>
  <si>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</si>
  <si>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</si>
  <si>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</si>
  <si>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</si>
  <si>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</si>
  <si>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</si>
  <si>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</si>
  <si>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</si>
  <si>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</si>
  <si>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</si>
  <si>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</si>
  <si>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</si>
  <si>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</si>
  <si>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</si>
  <si>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</si>
  <si>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</si>
  <si>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</si>
  <si>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</si>
  <si>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</si>
  <si>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</si>
  <si>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</si>
  <si>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</si>
  <si>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</si>
  <si>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</si>
  <si>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</si>
  <si>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</si>
  <si>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</si>
  <si>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</si>
  <si>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</si>
  <si>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</si>
  <si>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</si>
  <si>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</si>
  <si>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</si>
  <si>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</si>
  <si>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</si>
  <si>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</si>
  <si>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</si>
  <si>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</si>
  <si>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</si>
  <si>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</si>
  <si>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</si>
  <si>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</si>
  <si>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</si>
  <si>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</si>
  <si>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</si>
  <si>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</si>
  <si>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</si>
  <si>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</si>
  <si>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</si>
  <si>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</si>
  <si>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</si>
  <si>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</si>
  <si>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</si>
  <si>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</si>
  <si>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</si>
  <si>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</si>
  <si>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</si>
  <si>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</si>
  <si>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</si>
  <si>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</si>
  <si>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</si>
  <si>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</si>
  <si>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</si>
  <si>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</si>
  <si>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</si>
  <si>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</si>
  <si>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</si>
  <si>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</si>
  <si>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</si>
  <si>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</si>
  <si>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</si>
  <si>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</si>
  <si>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</si>
  <si>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</si>
  <si>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</si>
  <si>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</si>
  <si>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</si>
  <si>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</si>
  <si>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</si>
  <si>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</si>
  <si>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</si>
  <si>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</si>
  <si>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</si>
  <si>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</si>
  <si>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</si>
  <si>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</si>
  <si>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</si>
  <si>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</si>
  <si>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</si>
  <si>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</si>
  <si>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</si>
  <si>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</si>
  <si>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</si>
  <si>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</si>
  <si>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</si>
  <si>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</si>
  <si>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</si>
  <si>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</si>
  <si>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</si>
  <si>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</si>
  <si>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</si>
  <si>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</si>
  <si>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</si>
  <si>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</si>
  <si>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</si>
  <si>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</si>
  <si>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</si>
  <si>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</si>
  <si>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</si>
  <si>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</si>
  <si>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</si>
  <si>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</si>
  <si>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</si>
  <si>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</si>
  <si>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</si>
  <si>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</si>
  <si>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</si>
  <si>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</si>
  <si>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</si>
  <si>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</si>
  <si>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</si>
  <si>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</si>
  <si>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</si>
  <si>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</si>
  <si>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</si>
  <si>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</si>
  <si>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</si>
  <si>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</si>
  <si>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</si>
  <si>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</si>
  <si>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</si>
  <si>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</si>
  <si>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</si>
  <si>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</si>
  <si>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</si>
  <si>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</si>
  <si>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</si>
  <si>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</si>
  <si>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</si>
  <si>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</si>
  <si>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</si>
  <si>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</si>
  <si>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</si>
  <si>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</si>
  <si>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</si>
  <si>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</si>
  <si>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</si>
  <si>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</si>
  <si>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</si>
  <si>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</si>
  <si>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</si>
  <si>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</si>
  <si>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</si>
  <si>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</si>
  <si>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</si>
  <si>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</si>
  <si>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</si>
  <si>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</si>
  <si>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</si>
  <si>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</si>
  <si>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</si>
  <si>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</si>
  <si>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</si>
  <si>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</si>
  <si>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</si>
  <si>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</si>
  <si>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</si>
  <si>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</si>
  <si>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</si>
  <si>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</si>
  <si>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</si>
  <si>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</si>
  <si>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</si>
  <si>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</si>
  <si>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</si>
  <si>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</si>
  <si>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</si>
  <si>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</si>
  <si>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</si>
  <si>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</si>
  <si>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</si>
  <si>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</si>
  <si>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</si>
  <si>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</si>
  <si>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</si>
  <si>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</si>
  <si>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</si>
  <si>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</si>
  <si>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</si>
  <si>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</si>
  <si>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</si>
  <si>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</si>
  <si>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</si>
  <si>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</si>
  <si>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</si>
  <si>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</si>
  <si>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</si>
  <si>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</si>
  <si>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</si>
  <si>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</si>
  <si>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</si>
  <si>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</si>
  <si>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</si>
  <si>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</si>
  <si>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</si>
  <si>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</si>
  <si>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</si>
  <si>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</si>
  <si>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</si>
  <si>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</si>
  <si>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</si>
  <si>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</si>
  <si>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</si>
  <si>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</si>
  <si>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</si>
  <si>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</si>
  <si>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</si>
  <si>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</si>
  <si>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</si>
  <si>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</si>
  <si>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</si>
  <si>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</si>
  <si>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</si>
  <si>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</si>
  <si>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</si>
  <si>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</si>
  <si>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</si>
  <si>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</si>
  <si>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</si>
  <si>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</si>
  <si>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</si>
  <si>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</si>
  <si>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</si>
  <si>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</si>
  <si>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</si>
  <si>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</si>
  <si>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</si>
  <si>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</si>
  <si>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</si>
  <si>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</si>
  <si>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</si>
  <si>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</si>
  <si>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</si>
  <si>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</si>
  <si>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</si>
  <si>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</si>
  <si>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</si>
  <si>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</si>
  <si>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</si>
  <si>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</si>
  <si>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</si>
  <si>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</si>
  <si>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</si>
  <si>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</si>
  <si>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</si>
  <si>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</si>
  <si>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</si>
  <si>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</si>
  <si>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</si>
  <si>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</si>
  <si>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</si>
  <si>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</si>
  <si>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</si>
  <si>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</si>
  <si>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</si>
  <si>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</si>
  <si>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</si>
  <si>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</si>
  <si>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</si>
  <si>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</si>
  <si>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</si>
  <si>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</si>
  <si>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</si>
  <si>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</si>
  <si>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</si>
  <si>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</si>
  <si>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</si>
  <si>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</si>
  <si>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</si>
  <si>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</si>
  <si>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</si>
  <si>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</si>
  <si>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</si>
  <si>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</si>
  <si>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</si>
  <si>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</si>
  <si>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</si>
  <si>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</si>
  <si>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</si>
  <si>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</si>
  <si>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</si>
  <si>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</si>
  <si>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</si>
  <si>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</si>
  <si>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</si>
  <si>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</si>
  <si>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</si>
  <si>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</si>
  <si>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</si>
  <si>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</si>
  <si>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</si>
  <si>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</si>
  <si>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</si>
  <si>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</si>
  <si>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</si>
  <si>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</si>
  <si>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</si>
  <si>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</si>
  <si>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</si>
  <si>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</si>
  <si>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</si>
  <si>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</si>
  <si>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</si>
  <si>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</si>
  <si>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</si>
  <si>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</si>
  <si>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</si>
  <si>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</si>
  <si>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</si>
  <si>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</si>
  <si>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</si>
  <si>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</si>
  <si>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</si>
  <si>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</si>
  <si>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</si>
  <si>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</si>
  <si>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</si>
  <si>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</si>
  <si>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</si>
  <si>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</si>
  <si>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</si>
  <si>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</si>
  <si>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</si>
  <si>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</si>
  <si>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</si>
  <si>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</si>
  <si>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</si>
  <si>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</si>
  <si>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</si>
  <si>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</si>
  <si>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</si>
  <si>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</si>
  <si>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</si>
  <si>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</si>
  <si>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</si>
  <si>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</si>
  <si>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</si>
  <si>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</si>
  <si>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</si>
  <si>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</si>
  <si>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</si>
  <si>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</si>
  <si>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</si>
  <si>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</si>
  <si>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</si>
  <si>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</si>
  <si>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</si>
  <si>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</si>
  <si>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</si>
  <si>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</si>
  <si>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</si>
  <si>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</si>
  <si>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</si>
  <si>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</si>
  <si>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</si>
  <si>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</si>
  <si>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</si>
  <si>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</si>
  <si>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</si>
  <si>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</si>
  <si>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</si>
  <si>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</si>
  <si>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</si>
  <si>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</si>
  <si>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</si>
  <si>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</si>
  <si>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</si>
  <si>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</si>
  <si>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</si>
  <si>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</si>
  <si>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</si>
  <si>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</si>
  <si>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</si>
  <si>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</si>
  <si>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</si>
  <si>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</si>
  <si>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</si>
  <si>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</si>
  <si>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</si>
  <si>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</si>
  <si>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</si>
  <si>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</si>
  <si>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</si>
  <si>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</si>
  <si>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</si>
  <si>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</si>
  <si>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</si>
  <si>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</si>
  <si>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</si>
  <si>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</si>
  <si>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</si>
  <si>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</si>
  <si>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</si>
  <si>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</si>
  <si>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</si>
  <si>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</si>
  <si>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</si>
  <si>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</si>
  <si>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</si>
  <si>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</si>
  <si>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</si>
  <si>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</si>
  <si>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</si>
  <si>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</si>
  <si>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</si>
  <si>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</si>
  <si>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</si>
  <si>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</si>
  <si>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</si>
  <si>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</si>
  <si>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</si>
  <si>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</si>
  <si>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</si>
  <si>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</si>
  <si>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</si>
  <si>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</si>
  <si>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</si>
  <si>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</si>
  <si>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</si>
  <si>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</si>
  <si>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</si>
  <si>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</si>
  <si>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</si>
  <si>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</si>
  <si>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</si>
  <si>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</si>
  <si>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</si>
  <si>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</si>
  <si>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</si>
  <si>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</si>
  <si>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</si>
  <si>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</si>
  <si>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</si>
  <si>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</si>
  <si>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</si>
  <si>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</si>
  <si>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</si>
  <si>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</si>
  <si>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</si>
  <si>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</si>
  <si>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</si>
  <si>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</si>
  <si>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</si>
  <si>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</si>
  <si>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</si>
  <si>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</si>
  <si>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</si>
  <si>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</si>
  <si>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</si>
  <si>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</si>
  <si>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</si>
  <si>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</si>
  <si>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</si>
  <si>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</si>
  <si>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</si>
  <si>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</si>
  <si>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</si>
  <si>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</si>
  <si>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</si>
  <si>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</si>
  <si>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</si>
  <si>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</si>
  <si>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</si>
  <si>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</si>
  <si>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</si>
  <si>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</si>
  <si>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</si>
  <si>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</si>
  <si>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</si>
  <si>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</si>
  <si>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</si>
  <si>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</si>
  <si>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</si>
  <si>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</si>
  <si>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</si>
  <si>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</si>
  <si>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</si>
  <si>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</si>
  <si>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1B-4-5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</si>
  <si>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</si>
  <si>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</si>
  <si>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</si>
  <si>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</si>
  <si>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</si>
  <si>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</si>
  <si>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</si>
  <si>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</si>
  <si>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</si>
  <si>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1B-4-4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</si>
  <si>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</si>
  <si>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</si>
  <si>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</si>
  <si>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</si>
  <si>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</si>
  <si>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</si>
  <si>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</si>
  <si>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</si>
  <si>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</si>
  <si>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</si>
  <si>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</si>
  <si>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</si>
  <si>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</si>
  <si>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</si>
  <si>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</si>
  <si>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</si>
  <si>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</si>
  <si>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</si>
  <si>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</si>
  <si>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</si>
  <si>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</si>
  <si>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</si>
  <si>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</si>
  <si>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</si>
  <si>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</si>
  <si>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</si>
  <si>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</si>
  <si>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</si>
  <si>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</si>
  <si>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</si>
  <si>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</si>
  <si>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</si>
  <si>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</si>
  <si>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</si>
  <si>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</si>
  <si>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</si>
  <si>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</si>
  <si>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</si>
  <si>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</si>
  <si>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</si>
  <si>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</si>
  <si>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</si>
  <si>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</si>
  <si>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</si>
  <si>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</si>
  <si>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</si>
  <si>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</si>
  <si>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</si>
  <si>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</si>
  <si>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</si>
  <si>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</si>
  <si>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</si>
  <si>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</si>
  <si>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</si>
  <si>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</si>
  <si>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</si>
  <si>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</si>
  <si>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</si>
  <si>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</si>
  <si>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</si>
  <si>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</si>
  <si>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</si>
  <si>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</si>
  <si>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</si>
  <si>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</si>
  <si>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</si>
  <si>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</si>
  <si>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</si>
  <si>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</si>
  <si>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</si>
  <si>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</si>
  <si>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</si>
  <si>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</si>
  <si>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</si>
  <si>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</si>
  <si>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</si>
  <si>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</si>
  <si>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</si>
  <si>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</si>
  <si>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</si>
  <si>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</si>
  <si>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</si>
  <si>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</si>
  <si>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</si>
  <si>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</si>
  <si>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</si>
  <si>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</si>
  <si>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</si>
  <si>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</si>
  <si>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</si>
  <si>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</si>
  <si>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</si>
  <si>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</si>
  <si>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</si>
  <si>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</si>
  <si>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</si>
  <si>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</si>
  <si>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</si>
  <si>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</si>
  <si>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</si>
  <si>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</si>
  <si>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</si>
  <si>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</si>
  <si>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</si>
  <si>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</si>
  <si>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</si>
  <si>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</si>
  <si>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</si>
  <si>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</si>
  <si>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</si>
  <si>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</si>
  <si>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</si>
  <si>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</si>
  <si>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</si>
  <si>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</si>
  <si>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</si>
  <si>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</si>
  <si>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</si>
  <si>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</si>
  <si>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</si>
  <si>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</si>
  <si>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</si>
  <si>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</si>
  <si>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</si>
  <si>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</si>
  <si>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</si>
  <si>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</si>
  <si>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</si>
  <si>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</si>
  <si>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</si>
  <si>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</si>
  <si>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</si>
  <si>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</si>
  <si>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</si>
  <si>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</si>
  <si>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</si>
  <si>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</si>
  <si>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</si>
  <si>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</si>
  <si>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</si>
  <si>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</si>
  <si>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</si>
  <si>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</si>
  <si>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</si>
  <si>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</si>
  <si>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</si>
  <si>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</si>
  <si>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</si>
  <si>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</si>
  <si>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</si>
  <si>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</si>
  <si>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</si>
  <si>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</si>
  <si>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</si>
  <si>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</si>
  <si>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</si>
  <si>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</si>
  <si>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</si>
  <si>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</si>
  <si>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</si>
  <si>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</si>
  <si>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</si>
  <si>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</si>
  <si>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</si>
  <si>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</si>
  <si>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</si>
  <si>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</si>
  <si>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</si>
  <si>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</si>
  <si>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</si>
  <si>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</si>
  <si>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</si>
  <si>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</si>
  <si>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</si>
  <si>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</si>
  <si>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</si>
  <si>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</si>
  <si>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</si>
  <si>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</si>
  <si>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</si>
  <si>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</si>
  <si>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</si>
  <si>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</si>
  <si>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</si>
  <si>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</si>
  <si>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</si>
  <si>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</si>
  <si>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</si>
  <si>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</si>
  <si>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</si>
  <si>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</si>
  <si>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</si>
  <si>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</si>
  <si>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</si>
  <si>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</si>
  <si>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</si>
  <si>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</si>
  <si>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</si>
  <si>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</si>
  <si>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</si>
  <si>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</si>
  <si>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</si>
  <si>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</si>
  <si>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</si>
  <si>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</si>
  <si>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</si>
  <si>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</si>
  <si>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</si>
  <si>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</si>
  <si>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</si>
  <si>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</si>
  <si>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</si>
  <si>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</si>
  <si>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</si>
  <si>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</si>
  <si>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</si>
  <si>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</si>
  <si>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</si>
  <si>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</si>
  <si>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</si>
  <si>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</si>
  <si>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</si>
  <si>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</si>
  <si>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</si>
  <si>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</si>
  <si>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</si>
  <si>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</si>
  <si>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</si>
  <si>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</si>
  <si>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</si>
  <si>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</si>
  <si>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</si>
  <si>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</si>
  <si>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</si>
  <si>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</si>
  <si>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</si>
  <si>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</si>
  <si>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</si>
  <si>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</si>
  <si>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</si>
  <si>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</si>
  <si>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</si>
  <si>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</si>
  <si>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</si>
  <si>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</si>
  <si>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</si>
  <si>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</si>
  <si>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</si>
  <si>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</si>
  <si>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</si>
  <si>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</si>
  <si>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</si>
  <si>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</si>
  <si>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</si>
  <si>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</si>
  <si>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</si>
  <si>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</si>
  <si>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</si>
  <si>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</si>
  <si>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</si>
  <si>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</si>
  <si>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</si>
  <si>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</si>
  <si>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</si>
  <si>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</si>
  <si>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</si>
  <si>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</si>
  <si>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</si>
  <si>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</si>
  <si>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</si>
  <si>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</si>
  <si>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</si>
  <si>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</si>
  <si>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</si>
  <si>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</si>
  <si>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</si>
  <si>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</si>
  <si>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</si>
  <si>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</si>
  <si>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</si>
  <si>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</si>
  <si>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</si>
  <si>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</si>
  <si>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</si>
  <si>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</si>
  <si>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</si>
  <si>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</si>
  <si>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</si>
  <si>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</si>
  <si>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</si>
  <si>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</si>
  <si>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</si>
  <si>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</si>
  <si>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</si>
  <si>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</si>
  <si>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</si>
  <si>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</si>
  <si>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</si>
  <si>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</si>
  <si>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</si>
  <si>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</si>
  <si>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</si>
  <si>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</si>
  <si>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</si>
  <si>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</si>
  <si>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</si>
  <si>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</si>
  <si>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</si>
  <si>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</si>
  <si>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</si>
  <si>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</si>
  <si>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</si>
  <si>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</si>
  <si>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</si>
  <si>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</si>
  <si>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</si>
  <si>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</si>
  <si>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</si>
  <si>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</si>
  <si>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</si>
  <si>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</si>
  <si>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</si>
  <si>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</si>
  <si>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</si>
  <si>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</si>
  <si>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</si>
  <si>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</si>
  <si>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</si>
  <si>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</si>
  <si>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</si>
  <si>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</si>
  <si>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</si>
  <si>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</si>
  <si>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</si>
  <si>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</si>
  <si>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</si>
  <si>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</si>
  <si>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</si>
  <si>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</si>
  <si>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</si>
  <si>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</si>
  <si>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</si>
  <si>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</si>
  <si>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</si>
  <si>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</si>
  <si>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</si>
  <si>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</si>
  <si>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</si>
  <si>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</si>
  <si>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</si>
  <si>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</si>
  <si>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</si>
  <si>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</si>
  <si>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</si>
  <si>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</si>
  <si>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</si>
  <si>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</si>
  <si>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</si>
  <si>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</si>
  <si>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</si>
  <si>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</si>
  <si>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</si>
  <si>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</si>
  <si>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</si>
  <si>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</si>
  <si>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</si>
  <si>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</si>
  <si>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</si>
  <si>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</si>
  <si>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</si>
  <si>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</si>
  <si>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</si>
  <si>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</si>
  <si>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</si>
  <si>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</si>
  <si>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</si>
  <si>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</si>
  <si>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</si>
  <si>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</si>
  <si>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</si>
  <si>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</si>
  <si>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</si>
  <si>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</si>
  <si>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</si>
  <si>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</si>
  <si>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</si>
  <si>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</si>
  <si>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</si>
  <si>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</si>
  <si>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</si>
  <si>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</si>
  <si>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</si>
  <si>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</si>
  <si>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</si>
  <si>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</si>
  <si>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</si>
  <si>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</si>
  <si>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</si>
  <si>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</si>
  <si>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</si>
  <si>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</si>
  <si>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</si>
  <si>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</si>
  <si>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</si>
  <si>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</si>
  <si>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</si>
  <si>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</si>
  <si>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</si>
  <si>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</si>
  <si>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</si>
  <si>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</si>
  <si>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</si>
  <si>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</si>
  <si>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</si>
  <si>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</si>
  <si>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</si>
  <si>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</si>
  <si>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</si>
  <si>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</si>
  <si>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</si>
  <si>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</si>
  <si>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</si>
  <si>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</si>
  <si>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</si>
  <si>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</si>
  <si>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</si>
  <si>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</si>
  <si>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</si>
  <si>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</si>
  <si>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</si>
  <si>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</si>
  <si>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</si>
  <si>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</si>
  <si>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</si>
  <si>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</si>
  <si>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</si>
  <si>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</si>
  <si>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</si>
  <si>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</si>
  <si>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</si>
  <si>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</si>
  <si>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</si>
  <si>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</si>
  <si>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</si>
  <si>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</si>
  <si>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</si>
  <si>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</si>
  <si>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</si>
  <si>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</si>
  <si>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</si>
  <si>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</si>
  <si>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</si>
  <si>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</si>
  <si>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</si>
  <si>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</si>
  <si>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</si>
  <si>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</si>
  <si>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</si>
  <si>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</si>
  <si>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</si>
  <si>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</si>
  <si>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</si>
  <si>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</si>
  <si>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</si>
  <si>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</si>
  <si>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</si>
  <si>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</si>
  <si>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</si>
  <si>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</si>
  <si>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</si>
  <si>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</si>
  <si>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</si>
  <si>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</si>
  <si>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</si>
  <si>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</si>
  <si>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</si>
  <si>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</si>
  <si>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</si>
  <si>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</si>
  <si>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</si>
  <si>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</si>
  <si>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</si>
  <si>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</si>
  <si>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</si>
  <si>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</si>
  <si>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</si>
  <si>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</si>
  <si>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</si>
  <si>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</si>
  <si>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</si>
  <si>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</si>
  <si>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</si>
  <si>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</si>
  <si>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</si>
  <si>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</si>
  <si>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</si>
  <si>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</si>
  <si>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</si>
  <si>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</si>
  <si>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</si>
  <si>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</si>
  <si>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</si>
  <si>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</si>
  <si>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</si>
  <si>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</si>
  <si>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</si>
  <si>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</si>
  <si>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</si>
  <si>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</si>
  <si>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</si>
  <si>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</si>
  <si>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</si>
  <si>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</si>
  <si>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</si>
  <si>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</si>
  <si>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</si>
  <si>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</si>
  <si>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</si>
  <si>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</si>
  <si>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</si>
  <si>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</si>
  <si>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</si>
  <si>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</si>
  <si>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</si>
  <si>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</si>
  <si>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</si>
  <si>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</si>
  <si>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</si>
  <si>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</si>
  <si>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</si>
  <si>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</si>
  <si>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</si>
  <si>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</si>
  <si>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</si>
  <si>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</si>
  <si>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</si>
  <si>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</si>
  <si>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</si>
  <si>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</si>
  <si>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</si>
  <si>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</si>
  <si>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</si>
  <si>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</si>
  <si>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</si>
  <si>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</si>
  <si>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</si>
  <si>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</si>
  <si>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</si>
  <si>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</si>
  <si>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</si>
  <si>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</si>
  <si>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</si>
  <si>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</si>
  <si>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</si>
  <si>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</si>
  <si>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</si>
  <si>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</si>
  <si>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</si>
  <si>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</si>
  <si>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</si>
  <si>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</si>
  <si>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</si>
  <si>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</si>
  <si>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</si>
  <si>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</si>
  <si>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</si>
  <si>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</si>
  <si>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</si>
  <si>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</si>
  <si>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</si>
  <si>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</si>
  <si>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</si>
  <si>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</si>
  <si>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</si>
  <si>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</si>
  <si>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</si>
  <si>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</si>
  <si>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</si>
  <si>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</si>
  <si>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</si>
  <si>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</si>
  <si>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</si>
  <si>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</si>
  <si>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</si>
  <si>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</si>
  <si>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</si>
  <si>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</si>
  <si>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</si>
  <si>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</si>
  <si>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</si>
  <si>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</si>
  <si>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</si>
  <si>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</si>
  <si>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</si>
  <si>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</si>
  <si>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</si>
  <si>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</si>
  <si>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</si>
  <si>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</si>
  <si>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</si>
  <si>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</si>
  <si>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</si>
  <si>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</si>
  <si>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</si>
  <si>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</si>
  <si>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</si>
  <si>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</si>
  <si>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</si>
  <si>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</si>
  <si>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</si>
  <si>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</si>
  <si>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</si>
  <si>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</si>
  <si>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</si>
  <si>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</si>
  <si>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</si>
  <si>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</si>
  <si>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</si>
  <si>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</si>
  <si>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</si>
  <si>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</si>
  <si>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</si>
  <si>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</si>
  <si>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</si>
  <si>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</si>
  <si>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</si>
  <si>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</si>
  <si>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</si>
  <si>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</si>
  <si>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</si>
  <si>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</si>
  <si>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</si>
  <si>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</si>
  <si>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</si>
  <si>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</si>
  <si>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</si>
  <si>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</si>
  <si>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</si>
  <si>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</si>
  <si>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</si>
  <si>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</si>
  <si>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</si>
  <si>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</si>
  <si>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</si>
  <si>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</si>
  <si>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</si>
  <si>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</si>
  <si>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</si>
  <si>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</si>
  <si>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</si>
  <si>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</si>
  <si>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</si>
  <si>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</si>
  <si>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</si>
  <si>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</si>
  <si>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</si>
  <si>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</si>
  <si>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</si>
  <si>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</si>
  <si>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</si>
  <si>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</si>
  <si>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</si>
  <si>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</si>
  <si>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</si>
  <si>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</si>
  <si>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</si>
  <si>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</si>
  <si>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</si>
  <si>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</si>
  <si>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</si>
  <si>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</si>
  <si>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</si>
  <si>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</si>
  <si>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</si>
  <si>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</si>
  <si>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</si>
  <si>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</si>
  <si>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</si>
  <si>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</si>
  <si>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</si>
  <si>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</si>
  <si>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</si>
  <si>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</si>
  <si>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</si>
  <si>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</si>
  <si>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</si>
  <si>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</si>
  <si>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</si>
  <si>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</si>
  <si>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</si>
  <si>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</si>
  <si>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</si>
  <si>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</si>
  <si>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</si>
  <si>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</si>
  <si>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</si>
  <si>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</si>
  <si>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</si>
  <si>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</si>
  <si>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</si>
  <si>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</si>
  <si>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</si>
  <si>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</si>
  <si>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</si>
  <si>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</si>
  <si>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</si>
  <si>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</si>
  <si>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</si>
  <si>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</si>
  <si>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</si>
  <si>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</si>
  <si>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</si>
  <si>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</si>
  <si>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</si>
  <si>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</si>
  <si>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</si>
  <si>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</si>
  <si>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</si>
  <si>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</si>
  <si>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</si>
  <si>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</si>
  <si>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</si>
  <si>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</si>
  <si>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</si>
  <si>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</si>
  <si>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</si>
  <si>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</si>
  <si>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</si>
  <si>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</si>
  <si>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</si>
  <si>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</si>
  <si>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</si>
  <si>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</si>
  <si>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</si>
  <si>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</si>
  <si>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</si>
  <si>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</si>
  <si>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</si>
  <si>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</si>
  <si>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</si>
  <si>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</si>
  <si>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</si>
  <si>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</si>
  <si>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</si>
  <si>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</si>
  <si>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</si>
  <si>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</si>
  <si>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</si>
  <si>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</si>
  <si>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</si>
  <si>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</si>
  <si>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</si>
  <si>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</si>
  <si>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</si>
  <si>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</si>
  <si>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</si>
  <si>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</si>
  <si>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</si>
  <si>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</si>
  <si>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</si>
  <si>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</si>
  <si>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</si>
  <si>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</si>
  <si>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</si>
  <si>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</si>
  <si>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</si>
  <si>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</si>
  <si>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</si>
  <si>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</si>
  <si>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</si>
  <si>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</si>
  <si>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</si>
  <si>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</si>
  <si>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</si>
  <si>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</si>
  <si>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</si>
  <si>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</si>
  <si>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</si>
  <si>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</si>
  <si>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</si>
  <si>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</si>
  <si>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</si>
  <si>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</si>
  <si>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</si>
  <si>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</si>
  <si>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</si>
  <si>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</si>
  <si>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</si>
  <si>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</si>
  <si>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</si>
  <si>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</si>
  <si>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</si>
  <si>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</si>
  <si>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</si>
  <si>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</si>
  <si>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</si>
  <si>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</si>
  <si>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</si>
  <si>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</si>
  <si>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</si>
  <si>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</si>
  <si>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</si>
  <si>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</si>
  <si>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</si>
  <si>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</si>
  <si>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</si>
  <si>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</si>
  <si>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</si>
  <si>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</si>
  <si>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</si>
  <si>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</si>
  <si>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</si>
  <si>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</si>
  <si>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</si>
  <si>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</si>
  <si>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</si>
  <si>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</si>
  <si>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</si>
  <si>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</si>
  <si>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</si>
  <si>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</si>
  <si>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</si>
  <si>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</si>
  <si>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</si>
  <si>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</si>
  <si>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</si>
  <si>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</si>
  <si>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</si>
  <si>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</si>
  <si>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</si>
  <si>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</si>
  <si>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</si>
  <si>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</si>
  <si>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</si>
  <si>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</si>
  <si>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</si>
  <si>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</si>
  <si>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</si>
  <si>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</si>
  <si>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</si>
  <si>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</si>
  <si>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</si>
  <si>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</si>
  <si>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</si>
  <si>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</si>
  <si>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</si>
  <si>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</si>
  <si>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</si>
  <si>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</si>
  <si>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</si>
  <si>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</si>
  <si>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</si>
  <si>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</si>
  <si>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</si>
  <si>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</si>
  <si>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</si>
  <si>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</si>
  <si>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</si>
  <si>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</si>
  <si>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</si>
  <si>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</si>
  <si>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</si>
  <si>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</si>
  <si>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</si>
  <si>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</si>
  <si>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</si>
  <si>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</si>
  <si>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</si>
  <si>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</si>
  <si>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</si>
  <si>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</si>
  <si>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</si>
  <si>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</si>
  <si>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</si>
  <si>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</si>
  <si>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</si>
  <si>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</si>
  <si>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</si>
  <si>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</si>
  <si>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</si>
  <si>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</si>
  <si>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</si>
  <si>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</si>
  <si>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</si>
  <si>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</si>
  <si>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</si>
  <si>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</si>
  <si>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</si>
  <si>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</si>
  <si>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</si>
  <si>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</si>
  <si>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</si>
  <si>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</si>
  <si>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</si>
  <si>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</si>
  <si>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</si>
  <si>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</si>
  <si>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</si>
  <si>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</si>
  <si>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</si>
  <si>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</si>
  <si>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</si>
  <si>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</si>
  <si>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</si>
  <si>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</si>
  <si>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</si>
  <si>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</si>
  <si>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</si>
  <si>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</si>
  <si>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</si>
  <si>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</si>
  <si>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</si>
  <si>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</si>
  <si>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</si>
  <si>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</si>
  <si>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</si>
  <si>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</si>
  <si>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</si>
  <si>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</si>
  <si>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</si>
  <si>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</si>
  <si>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</si>
  <si>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</si>
  <si>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</si>
  <si>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</si>
  <si>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</si>
  <si>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</si>
  <si>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</si>
  <si>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</si>
  <si>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</si>
  <si>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</si>
  <si>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</si>
  <si>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</si>
  <si>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</si>
  <si>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</si>
  <si>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</si>
  <si>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</si>
  <si>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</si>
  <si>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</si>
  <si>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</si>
  <si>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</si>
  <si>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</si>
  <si>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</si>
  <si>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</si>
  <si>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</si>
  <si>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</si>
  <si>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</si>
  <si>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</si>
  <si>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</si>
  <si>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</si>
  <si>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</si>
  <si>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</si>
  <si>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</si>
  <si>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</si>
  <si>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</si>
  <si>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</si>
  <si>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</si>
  <si>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</si>
  <si>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</si>
  <si>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</si>
  <si>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</si>
  <si>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</si>
  <si>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</si>
  <si>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</si>
  <si>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</si>
  <si>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</si>
  <si>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</si>
  <si>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</si>
  <si>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</si>
  <si>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</si>
  <si>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</si>
  <si>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</si>
  <si>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</si>
  <si>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</si>
  <si>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</si>
  <si>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</si>
  <si>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</si>
  <si>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</si>
  <si>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</si>
  <si>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</si>
  <si>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</si>
  <si>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</si>
  <si>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</si>
  <si>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</si>
  <si>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</si>
  <si>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</si>
  <si>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</si>
  <si>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</si>
  <si>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</si>
  <si>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</si>
  <si>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</si>
  <si>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</si>
  <si>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</si>
  <si>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</si>
  <si>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</si>
  <si>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</si>
  <si>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</si>
  <si>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</si>
  <si>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</si>
  <si>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</si>
  <si>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</si>
  <si>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</si>
  <si>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</si>
  <si>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</si>
  <si>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</si>
  <si>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</si>
  <si>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</si>
  <si>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</si>
  <si>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</si>
  <si>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</si>
  <si>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</si>
  <si>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</si>
  <si>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</si>
  <si>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</si>
  <si>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</si>
  <si>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</si>
  <si>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</si>
  <si>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</si>
  <si>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</si>
  <si>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</si>
  <si>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</si>
  <si>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</si>
  <si>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</si>
  <si>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</si>
  <si>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</si>
  <si>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</si>
  <si>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</si>
  <si>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</si>
  <si>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</si>
  <si>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</si>
  <si>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</si>
  <si>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</si>
  <si>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</si>
  <si>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</si>
  <si>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</si>
  <si>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</si>
  <si>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</si>
  <si>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</si>
  <si>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</si>
  <si>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</si>
  <si>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</si>
  <si>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</si>
  <si>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</si>
  <si>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</si>
  <si>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</si>
  <si>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</si>
  <si>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</si>
  <si>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</si>
  <si>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</si>
  <si>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</si>
  <si>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</si>
  <si>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</si>
  <si>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</si>
  <si>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</si>
  <si>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</si>
  <si>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</si>
  <si>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</si>
  <si>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</si>
  <si>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</si>
  <si>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</si>
  <si>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</si>
  <si>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</si>
  <si>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</si>
  <si>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</si>
  <si>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</si>
  <si>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</si>
  <si>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</si>
  <si>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</si>
  <si>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</si>
  <si>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</si>
  <si>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</si>
  <si>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</si>
  <si>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</si>
  <si>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</si>
  <si>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</si>
  <si>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</si>
  <si>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</si>
  <si>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</si>
  <si>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</si>
  <si>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</si>
  <si>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</si>
  <si>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</si>
  <si>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</si>
  <si>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</si>
  <si>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</si>
  <si>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</si>
  <si>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</si>
  <si>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</si>
  <si>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</si>
  <si>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</si>
  <si>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</si>
  <si>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</si>
  <si>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</si>
  <si>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</si>
  <si>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</si>
  <si>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</si>
  <si>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</si>
  <si>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</si>
  <si>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</si>
  <si>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</si>
  <si>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</si>
  <si>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</si>
  <si>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</si>
  <si>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</si>
  <si>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</si>
  <si>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</si>
  <si>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</si>
  <si>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</si>
  <si>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</si>
  <si>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</si>
  <si>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</si>
  <si>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</si>
  <si>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</si>
  <si>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</si>
  <si>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</si>
  <si>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</si>
  <si>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</si>
  <si>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</si>
  <si>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</si>
  <si>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</si>
  <si>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</si>
  <si>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</si>
  <si>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</si>
  <si>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</si>
  <si>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</si>
  <si>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</si>
  <si>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</si>
  <si>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</si>
  <si>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</si>
  <si>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</si>
  <si>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</si>
  <si>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</si>
  <si>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</si>
  <si>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</si>
  <si>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</si>
  <si>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</si>
  <si>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</si>
  <si>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</si>
  <si>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</si>
  <si>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</si>
  <si>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</si>
  <si>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</si>
  <si>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</si>
  <si>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</si>
  <si>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</si>
  <si>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</si>
  <si>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</si>
  <si>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</si>
  <si>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</si>
  <si>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</si>
  <si>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</si>
  <si>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</si>
  <si>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</si>
  <si>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</si>
  <si>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</si>
  <si>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</si>
  <si>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</si>
  <si>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</si>
  <si>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</si>
  <si>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</si>
  <si>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</si>
  <si>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</si>
  <si>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</si>
  <si>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</si>
  <si>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</si>
  <si>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</si>
  <si>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</si>
  <si>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</si>
  <si>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</si>
  <si>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</si>
  <si>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</si>
  <si>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</si>
  <si>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</si>
  <si>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</si>
  <si>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</si>
  <si>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</si>
  <si>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</si>
  <si>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</si>
  <si>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</si>
  <si>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</si>
  <si>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</si>
  <si>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</si>
  <si>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</si>
  <si>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</si>
  <si>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</si>
  <si>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</si>
  <si>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</si>
  <si>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</si>
  <si>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</si>
  <si>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</si>
  <si>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</si>
  <si>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</si>
  <si>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</si>
  <si>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</si>
  <si>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</si>
  <si>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</si>
  <si>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</si>
  <si>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</si>
  <si>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</si>
  <si>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</si>
  <si>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</si>
  <si>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</si>
  <si>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</si>
  <si>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</si>
  <si>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</si>
  <si>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</si>
  <si>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</si>
  <si>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</si>
  <si>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</si>
  <si>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</si>
  <si>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</si>
  <si>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</si>
  <si>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</si>
  <si>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</si>
  <si>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</si>
  <si>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</si>
  <si>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</si>
  <si>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</si>
  <si>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</si>
  <si>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</si>
  <si>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</si>
  <si>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</si>
  <si>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</si>
  <si>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</si>
  <si>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</si>
  <si>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</si>
  <si>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</si>
  <si>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</si>
  <si>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</si>
  <si>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</si>
  <si>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</si>
  <si>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</si>
  <si>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</si>
  <si>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</si>
  <si>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</si>
  <si>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</si>
  <si>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</si>
  <si>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</si>
  <si>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</si>
  <si>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</si>
  <si>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</si>
  <si>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</si>
  <si>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</si>
  <si>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</si>
  <si>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</si>
  <si>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</si>
  <si>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</si>
  <si>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</si>
  <si>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</si>
  <si>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</si>
  <si>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</si>
  <si>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</si>
  <si>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</si>
  <si>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</si>
  <si>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</si>
  <si>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</si>
  <si>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</si>
  <si>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</si>
  <si>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</si>
  <si>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</si>
  <si>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</si>
  <si>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</si>
  <si>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</si>
  <si>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</si>
  <si>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</si>
  <si>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</si>
  <si>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</si>
  <si>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</si>
  <si>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</si>
  <si>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</si>
  <si>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</si>
  <si>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</si>
  <si>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</si>
  <si>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</si>
  <si>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</si>
  <si>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</si>
  <si>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</si>
  <si>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</si>
  <si>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</si>
  <si>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</si>
  <si>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</si>
  <si>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</si>
  <si>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</si>
  <si>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</si>
  <si>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</si>
  <si>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</si>
  <si>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</si>
  <si>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</si>
  <si>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</si>
  <si>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</si>
  <si>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</si>
  <si>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</si>
  <si>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</si>
  <si>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</si>
  <si>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</si>
  <si>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</si>
  <si>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</si>
  <si>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</si>
  <si>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</si>
  <si>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</si>
  <si>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</si>
  <si>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</si>
  <si>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</si>
  <si>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</si>
  <si>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</si>
  <si>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</si>
  <si>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</si>
  <si>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</si>
  <si>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</si>
  <si>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</si>
  <si>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</si>
  <si>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</si>
  <si>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</si>
  <si>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</si>
  <si>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</si>
  <si>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</si>
  <si>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</si>
  <si>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</si>
  <si>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</si>
  <si>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</si>
  <si>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</si>
  <si>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</si>
  <si>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</si>
  <si>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</si>
  <si>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</si>
  <si>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</si>
  <si>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</si>
  <si>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</si>
  <si>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</si>
  <si>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</si>
  <si>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</si>
  <si>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</si>
  <si>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</si>
  <si>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</si>
  <si>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</si>
  <si>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</si>
  <si>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</si>
  <si>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</si>
  <si>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</si>
  <si>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</si>
  <si>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</si>
  <si>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</si>
  <si>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</si>
  <si>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</si>
  <si>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</si>
  <si>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</si>
  <si>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</si>
  <si>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</si>
  <si>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</si>
  <si>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</si>
  <si>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</si>
  <si>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</si>
  <si>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</si>
  <si>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</si>
  <si>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</si>
  <si>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</si>
  <si>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</si>
  <si>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</si>
  <si>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</si>
  <si>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</si>
  <si>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</si>
  <si>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</si>
  <si>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</si>
  <si>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</si>
  <si>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</si>
  <si>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</si>
  <si>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</si>
  <si>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</si>
  <si>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</si>
  <si>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</si>
  <si>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</si>
  <si>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</si>
  <si>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</si>
  <si>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</si>
  <si>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</si>
  <si>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</si>
  <si>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</si>
  <si>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</si>
  <si>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</si>
  <si>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</si>
  <si>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</si>
  <si>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</si>
  <si>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</si>
  <si>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</si>
  <si>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</si>
  <si>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</si>
  <si>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</si>
  <si>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</si>
  <si>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</si>
  <si>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</si>
  <si>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</si>
  <si>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</si>
  <si>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</si>
  <si>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</si>
  <si>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</si>
  <si>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</si>
  <si>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</si>
  <si>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</si>
  <si>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</si>
  <si>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</si>
  <si>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</si>
  <si>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</si>
  <si>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</si>
  <si>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</si>
  <si>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</si>
  <si>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</si>
  <si>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</si>
  <si>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</si>
  <si>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</si>
  <si>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</si>
  <si>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</si>
  <si>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</si>
  <si>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</si>
  <si>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</si>
  <si>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</si>
  <si>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</si>
  <si>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</si>
  <si>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</si>
  <si>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</si>
  <si>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</si>
  <si>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</si>
  <si>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</si>
  <si>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</si>
  <si>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</si>
  <si>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</si>
  <si>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</si>
  <si>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</si>
  <si>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</si>
  <si>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</si>
  <si>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</si>
  <si>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</si>
  <si>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</si>
  <si>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</si>
  <si>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</si>
  <si>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</si>
  <si>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</si>
  <si>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</si>
  <si>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</si>
  <si>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</si>
  <si>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</si>
  <si>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</si>
  <si>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</si>
  <si>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</si>
  <si>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</si>
  <si>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</si>
  <si>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</si>
  <si>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</si>
  <si>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</si>
  <si>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</si>
  <si>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</si>
  <si>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</si>
  <si>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</si>
  <si>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</si>
  <si>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</si>
  <si>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</si>
  <si>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</si>
  <si>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</si>
  <si>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</si>
  <si>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</si>
  <si>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</si>
  <si>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</si>
  <si>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</si>
  <si>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</si>
  <si>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</si>
  <si>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</si>
  <si>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</si>
  <si>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</si>
  <si>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</si>
  <si>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</si>
  <si>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</si>
  <si>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</si>
  <si>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</si>
  <si>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</si>
  <si>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</si>
  <si>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</si>
  <si>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</si>
  <si>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</si>
  <si>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</si>
  <si>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</si>
  <si>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</si>
  <si>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</si>
  <si>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</si>
  <si>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</si>
  <si>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</si>
  <si>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</si>
  <si>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</si>
  <si>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</si>
  <si>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</si>
  <si>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</si>
  <si>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</si>
  <si>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</si>
  <si>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</si>
  <si>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</si>
  <si>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</si>
  <si>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</si>
  <si>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</si>
  <si>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</si>
  <si>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</si>
  <si>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</si>
  <si>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</si>
  <si>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</si>
  <si>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</si>
  <si>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</si>
  <si>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</si>
  <si>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</si>
  <si>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</si>
  <si>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</si>
  <si>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</si>
  <si>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</si>
  <si>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</si>
  <si>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</si>
  <si>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</si>
  <si>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</si>
  <si>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</si>
  <si>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</si>
  <si>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</si>
  <si>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</si>
  <si>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</si>
  <si>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</si>
  <si>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</si>
  <si>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</si>
  <si>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</si>
  <si>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</si>
  <si>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</si>
  <si>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</si>
  <si>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</si>
  <si>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</si>
  <si>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</si>
  <si>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</si>
  <si>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</si>
  <si>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</si>
  <si>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</si>
  <si>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</si>
  <si>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</si>
  <si>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</si>
  <si>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</si>
  <si>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</si>
  <si>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</si>
  <si>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</si>
  <si>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</si>
  <si>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</si>
  <si>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</si>
  <si>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</si>
  <si>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</si>
  <si>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</si>
  <si>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</si>
  <si>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</si>
  <si>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</si>
  <si>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</si>
  <si>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</si>
  <si>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</si>
  <si>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</si>
  <si>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</si>
  <si>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</si>
  <si>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</si>
  <si>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</si>
  <si>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</si>
  <si>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</si>
  <si>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</si>
  <si>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</si>
  <si>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</si>
  <si>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</si>
  <si>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</si>
  <si>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</si>
  <si>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</si>
  <si>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</si>
  <si>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</si>
  <si>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</si>
  <si>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</si>
  <si>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</si>
  <si>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</si>
  <si>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</si>
  <si>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</si>
  <si>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</si>
  <si>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</si>
  <si>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</si>
  <si>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</si>
  <si>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</si>
  <si>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</si>
  <si>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</si>
  <si>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</si>
  <si>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</si>
  <si>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</si>
  <si>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</si>
  <si>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</si>
  <si>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</si>
  <si>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</si>
  <si>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</si>
  <si>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</si>
  <si>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</si>
  <si>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</si>
  <si>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</si>
  <si>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</si>
  <si>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</si>
  <si>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</si>
  <si>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</si>
  <si>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</si>
  <si>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</si>
  <si>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</si>
  <si>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</si>
  <si>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</si>
  <si>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</si>
  <si>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</si>
  <si>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</si>
  <si>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</si>
  <si>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</si>
  <si>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</si>
  <si>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</si>
  <si>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</si>
  <si>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</si>
  <si>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</si>
  <si>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</si>
  <si>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</si>
  <si>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</si>
  <si>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</si>
  <si>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</si>
  <si>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</si>
  <si>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</si>
  <si>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</si>
  <si>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</si>
  <si>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</si>
  <si>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</si>
  <si>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</si>
  <si>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</si>
  <si>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</si>
  <si>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</si>
  <si>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</si>
  <si>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</si>
  <si>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</si>
  <si>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</si>
  <si>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</si>
  <si>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</si>
  <si>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</si>
  <si>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</si>
  <si>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</si>
  <si>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</si>
  <si>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</si>
  <si>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</si>
  <si>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</si>
  <si>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</si>
  <si>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</si>
  <si>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</si>
  <si>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</si>
  <si>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</si>
  <si>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</si>
  <si>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</si>
  <si>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</si>
  <si>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</si>
  <si>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</si>
  <si>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</si>
  <si>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</si>
  <si>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</si>
  <si>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</si>
  <si>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</si>
  <si>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</si>
  <si>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</si>
  <si>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</si>
  <si>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</si>
  <si>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</si>
  <si>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</si>
  <si>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</si>
  <si>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</si>
  <si>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</si>
  <si>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</si>
  <si>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</si>
  <si>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</si>
  <si>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</si>
  <si>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</si>
  <si>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</si>
  <si>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</si>
  <si>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</si>
  <si>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</si>
  <si>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</si>
  <si>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</si>
  <si>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</si>
  <si>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</si>
  <si>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</si>
  <si>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</si>
  <si>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</si>
  <si>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</si>
  <si>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</si>
  <si>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</si>
  <si>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</si>
  <si>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</si>
  <si>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</si>
  <si>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</si>
  <si>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</si>
  <si>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</si>
  <si>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</si>
  <si>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</si>
  <si>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</si>
  <si>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</si>
  <si>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</si>
  <si>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</si>
  <si>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</si>
  <si>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</si>
  <si>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</si>
  <si>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</si>
  <si>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</si>
  <si>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</si>
  <si>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</si>
  <si>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</si>
  <si>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</si>
  <si>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</si>
  <si>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</si>
  <si>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</si>
  <si>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</si>
  <si>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</si>
  <si>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</si>
  <si>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</si>
  <si>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</si>
  <si>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</si>
  <si>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</si>
  <si>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</si>
  <si>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</si>
  <si>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</si>
  <si>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</si>
  <si>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</si>
  <si>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</si>
  <si>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</si>
  <si>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</si>
  <si>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</si>
  <si>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</si>
  <si>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</si>
  <si>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</si>
  <si>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</si>
  <si>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</si>
  <si>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</si>
  <si>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</si>
  <si>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</si>
  <si>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</si>
  <si>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</si>
  <si>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</si>
  <si>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</si>
  <si>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</si>
  <si>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</si>
  <si>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</si>
  <si>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</si>
  <si>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</si>
  <si>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</si>
  <si>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</si>
  <si>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</si>
  <si>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</si>
  <si>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</si>
  <si>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</si>
  <si>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</si>
  <si>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</si>
  <si>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</si>
  <si>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</si>
  <si>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</si>
  <si>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</si>
  <si>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</si>
  <si>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</si>
  <si>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</si>
  <si>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</si>
  <si>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</si>
  <si>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</si>
  <si>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</si>
  <si>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</si>
  <si>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</si>
  <si>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</si>
  <si>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</si>
  <si>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</si>
  <si>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</si>
  <si>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</si>
  <si>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</si>
  <si>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</si>
  <si>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</si>
  <si>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</si>
  <si>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</si>
  <si>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</si>
  <si>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</si>
  <si>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</si>
  <si>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</si>
  <si>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</si>
  <si>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</si>
  <si>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</si>
  <si>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</si>
  <si>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</si>
  <si>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</si>
  <si>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</si>
  <si>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</si>
  <si>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</si>
  <si>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</si>
  <si>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</si>
  <si>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</si>
  <si>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</si>
  <si>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</si>
  <si>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</si>
  <si>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</si>
  <si>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</si>
  <si>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</si>
  <si>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</si>
  <si>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</si>
  <si>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</si>
  <si>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</si>
  <si>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</si>
  <si>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</si>
  <si>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</si>
  <si>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</si>
  <si>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</si>
  <si>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</si>
  <si>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</si>
  <si>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</si>
  <si>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</si>
  <si>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</si>
  <si>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</si>
  <si>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</si>
  <si>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</si>
  <si>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</si>
  <si>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</si>
  <si>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</si>
  <si>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</si>
  <si>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</si>
  <si>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</si>
  <si>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</si>
  <si>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</si>
  <si>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</si>
  <si>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</si>
  <si>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</si>
  <si>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</si>
  <si>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</si>
  <si>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</si>
  <si>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</si>
  <si>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</si>
  <si>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</si>
  <si>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</si>
  <si>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</si>
  <si>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</si>
  <si>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</si>
  <si>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</si>
  <si>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</si>
  <si>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</si>
  <si>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</si>
  <si>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</si>
  <si>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</si>
  <si>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</si>
  <si>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</si>
  <si>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</si>
  <si>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</si>
  <si>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</si>
  <si>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</si>
  <si>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</si>
  <si>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</si>
  <si>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</si>
  <si>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</si>
  <si>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</si>
  <si>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</si>
  <si>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</si>
  <si>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</si>
  <si>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</si>
  <si>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</si>
  <si>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</si>
  <si>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</si>
  <si>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</si>
  <si>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</si>
  <si>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</si>
  <si>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</si>
  <si>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</si>
  <si>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</si>
  <si>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</si>
  <si>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</si>
  <si>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</si>
  <si>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</si>
  <si>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</si>
  <si>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</si>
  <si>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</si>
  <si>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</si>
  <si>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</si>
  <si>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</si>
  <si>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</si>
  <si>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</si>
  <si>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</si>
  <si>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</si>
  <si>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</si>
  <si>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</si>
  <si>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</si>
  <si>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</si>
  <si>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</si>
  <si>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</si>
  <si>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</si>
  <si>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</si>
  <si>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</si>
  <si>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</si>
  <si>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</si>
  <si>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</si>
  <si>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</si>
  <si>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</si>
  <si>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</si>
  <si>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</si>
  <si>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</si>
  <si>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</si>
  <si>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</si>
  <si>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</si>
  <si>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</si>
  <si>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</si>
  <si>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</si>
  <si>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</si>
  <si>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</si>
  <si>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</si>
  <si>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</si>
  <si>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</si>
  <si>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</si>
  <si>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</si>
  <si>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</si>
  <si>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</si>
  <si>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</si>
  <si>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</si>
  <si>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</si>
  <si>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</si>
  <si>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</si>
  <si>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</si>
  <si>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</si>
  <si>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</si>
  <si>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</si>
  <si>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</si>
  <si>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</si>
  <si>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</si>
  <si>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</si>
  <si>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</si>
  <si>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</si>
  <si>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</si>
  <si>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</si>
  <si>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</si>
  <si>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</si>
  <si>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</si>
  <si>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</si>
  <si>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</si>
  <si>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</si>
  <si>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</si>
  <si>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</si>
  <si>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</si>
  <si>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</si>
  <si>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</si>
  <si>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</si>
  <si>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</si>
  <si>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</si>
  <si>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</si>
  <si>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</si>
  <si>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</si>
  <si>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</si>
  <si>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</si>
  <si>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</si>
  <si>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</si>
  <si>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</si>
  <si>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</si>
  <si>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</si>
  <si>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</si>
  <si>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</si>
  <si>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</si>
  <si>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</si>
  <si>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</si>
  <si>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</si>
  <si>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</si>
  <si>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</si>
  <si>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</si>
  <si>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</si>
  <si>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</si>
  <si>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</si>
  <si>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</si>
  <si>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</si>
  <si>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</si>
  <si>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</si>
  <si>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</si>
  <si>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</si>
  <si>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</si>
  <si>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</si>
  <si>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</si>
  <si>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</si>
  <si>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</si>
  <si>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</si>
  <si>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</si>
  <si>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</si>
  <si>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</si>
  <si>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</si>
  <si>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</si>
  <si>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</si>
  <si>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</si>
  <si>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</si>
  <si>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</si>
  <si>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</si>
  <si>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</si>
  <si>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</si>
  <si>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</si>
  <si>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</si>
  <si>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</si>
  <si>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</si>
  <si>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</si>
  <si>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</si>
  <si>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</si>
  <si>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</si>
  <si>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</si>
  <si>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</si>
  <si>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</si>
  <si>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</si>
  <si>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</si>
  <si>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</si>
  <si>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</si>
  <si>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</si>
  <si>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</si>
  <si>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</si>
  <si>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</si>
  <si>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</si>
  <si>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</si>
  <si>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</si>
  <si>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</si>
  <si>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</si>
  <si>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</si>
  <si>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</si>
  <si>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</si>
  <si>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</si>
  <si>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</si>
  <si>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</si>
  <si>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</si>
  <si>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</si>
  <si>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</si>
  <si>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</si>
  <si>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</si>
  <si>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</si>
  <si>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</si>
  <si>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</si>
  <si>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</si>
  <si>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</si>
  <si>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</si>
  <si>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</si>
  <si>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</si>
  <si>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</si>
  <si>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</si>
  <si>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</si>
  <si>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</si>
  <si>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</si>
  <si>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</si>
  <si>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</si>
  <si>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</si>
  <si>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</si>
  <si>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</si>
  <si>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</si>
  <si>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</si>
  <si>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</si>
  <si>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</si>
  <si>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</si>
  <si>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</si>
  <si>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</si>
  <si>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</si>
  <si>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</si>
  <si>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</si>
  <si>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</si>
  <si>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</si>
  <si>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</si>
  <si>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</si>
  <si>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</si>
  <si>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</si>
  <si>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</si>
  <si>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</si>
  <si>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</si>
  <si>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</si>
  <si>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</si>
  <si>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</si>
  <si>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</si>
  <si>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</si>
  <si>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</si>
  <si>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</si>
  <si>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</si>
  <si>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</si>
  <si>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</si>
  <si>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</si>
  <si>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</si>
  <si>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</si>
  <si>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</si>
  <si>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</si>
  <si>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</si>
  <si>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</si>
  <si>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</si>
  <si>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</si>
  <si>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</si>
  <si>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</si>
  <si>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</si>
  <si>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</si>
  <si>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</si>
  <si>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</si>
  <si>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</si>
  <si>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</si>
  <si>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</si>
  <si>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</si>
  <si>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</si>
  <si>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</si>
  <si>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</si>
  <si>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</si>
  <si>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</si>
  <si>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</si>
  <si>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</si>
  <si>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</si>
  <si>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</si>
  <si>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</si>
  <si>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</si>
  <si>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</si>
  <si>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</si>
  <si>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</si>
  <si>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</si>
  <si>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</si>
  <si>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</si>
  <si>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</si>
  <si>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</si>
  <si>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</si>
  <si>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</si>
  <si>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</si>
  <si>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</si>
  <si>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</si>
  <si>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</si>
  <si>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</si>
  <si>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</si>
  <si>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</si>
  <si>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</si>
  <si>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</si>
  <si>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</si>
  <si>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</si>
  <si>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</si>
  <si>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</si>
  <si>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</si>
  <si>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</si>
  <si>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</si>
  <si>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</si>
  <si>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</si>
  <si>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</si>
  <si>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</si>
  <si>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</si>
  <si>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</si>
  <si>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</si>
  <si>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</si>
  <si>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</si>
  <si>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</si>
  <si>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</si>
  <si>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</si>
  <si>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</si>
  <si>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</si>
  <si>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</si>
  <si>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</si>
  <si>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</si>
  <si>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</si>
  <si>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</si>
  <si>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</si>
  <si>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</si>
  <si>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</si>
  <si>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</si>
  <si>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</si>
  <si>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</si>
  <si>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</si>
  <si>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</si>
  <si>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</si>
  <si>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</si>
  <si>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</si>
  <si>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</si>
  <si>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</si>
  <si>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</si>
  <si>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</si>
  <si>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</si>
  <si>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</si>
  <si>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</si>
  <si>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</si>
  <si>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</si>
  <si>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</si>
  <si>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</si>
  <si>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</si>
  <si>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</si>
  <si>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</si>
  <si>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</si>
  <si>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</si>
  <si>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</si>
  <si>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</si>
  <si>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</si>
  <si>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</si>
  <si>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</si>
  <si>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</si>
  <si>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</si>
  <si>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</si>
  <si>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</si>
  <si>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</si>
  <si>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</si>
  <si>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</si>
  <si>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</si>
  <si>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</si>
  <si>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</si>
  <si>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</si>
  <si>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</si>
  <si>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</si>
  <si>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</si>
  <si>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</si>
  <si>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</si>
  <si>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</si>
  <si>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</si>
  <si>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</si>
  <si>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</si>
  <si>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</si>
  <si>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</si>
  <si>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</si>
  <si>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</si>
  <si>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</si>
  <si>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</si>
  <si>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</si>
  <si>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</si>
  <si>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</si>
  <si>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</si>
  <si>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</si>
  <si>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</si>
  <si>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</si>
  <si>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</si>
  <si>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</si>
  <si>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</si>
  <si>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</si>
  <si>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</si>
  <si>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</si>
  <si>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</si>
  <si>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</si>
  <si>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</si>
  <si>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</si>
  <si>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</si>
  <si>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</si>
  <si>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</si>
  <si>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</si>
  <si>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</si>
  <si>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</si>
  <si>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</si>
  <si>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</si>
  <si>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</si>
  <si>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</si>
  <si>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</si>
  <si>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</si>
  <si>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</si>
  <si>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</si>
  <si>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</si>
  <si>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</si>
  <si>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</si>
  <si>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</si>
  <si>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</si>
  <si>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</si>
  <si>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</si>
  <si>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</si>
  <si>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</si>
  <si>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</si>
  <si>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</si>
  <si>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</si>
  <si>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</si>
  <si>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</si>
  <si>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</si>
  <si>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</si>
  <si>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</si>
  <si>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</si>
  <si>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</si>
  <si>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</si>
  <si>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</si>
  <si>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</si>
  <si>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</si>
  <si>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</si>
  <si>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</si>
  <si>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</si>
  <si>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</si>
  <si>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</si>
  <si>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</si>
  <si>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</si>
  <si>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</si>
  <si>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</si>
  <si>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</si>
  <si>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</si>
  <si>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</si>
  <si>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</si>
  <si>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</si>
  <si>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</si>
  <si>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</si>
  <si>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</si>
  <si>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</si>
  <si>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</si>
  <si>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</si>
  <si>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</si>
  <si>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</si>
  <si>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</si>
  <si>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</si>
  <si>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</si>
  <si>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</si>
  <si>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</si>
  <si>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</si>
  <si>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</si>
  <si>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</si>
  <si>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</si>
  <si>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</si>
  <si>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</si>
  <si>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</si>
  <si>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</si>
  <si>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</si>
  <si>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</si>
  <si>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</si>
  <si>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</si>
  <si>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</si>
  <si>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</si>
  <si>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</si>
  <si>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</si>
  <si>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</si>
  <si>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</si>
  <si>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</si>
  <si>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</si>
  <si>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</si>
  <si>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</si>
  <si>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</si>
  <si>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</si>
  <si>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</si>
  <si>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</si>
  <si>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</si>
  <si>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</si>
  <si>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</si>
  <si>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</si>
  <si>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</si>
  <si>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</si>
  <si>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</si>
  <si>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</si>
  <si>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</si>
  <si>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</si>
  <si>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</si>
  <si>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</si>
  <si>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</si>
  <si>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</si>
  <si>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</si>
  <si>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</si>
  <si>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</si>
  <si>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</si>
  <si>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</si>
  <si>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</si>
  <si>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</si>
  <si>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</si>
  <si>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</si>
  <si>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</si>
  <si>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</si>
  <si>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</si>
  <si>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</si>
  <si>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</si>
  <si>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</si>
  <si>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</si>
  <si>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</si>
  <si>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</si>
  <si>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</si>
  <si>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</si>
  <si>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</si>
  <si>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</si>
  <si>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</si>
  <si>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</si>
  <si>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</si>
  <si>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</si>
  <si>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</si>
  <si>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</si>
  <si>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</si>
  <si>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</si>
  <si>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</si>
  <si>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</si>
  <si>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</si>
  <si>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</si>
  <si>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</si>
  <si>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</si>
  <si>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</si>
  <si>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</si>
  <si>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</si>
  <si>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</si>
  <si>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</si>
  <si>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</si>
  <si>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</si>
  <si>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</si>
  <si>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</si>
  <si>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</si>
  <si>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</si>
  <si>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</si>
  <si>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</si>
  <si>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</si>
  <si>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</si>
  <si>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</si>
  <si>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</si>
  <si>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</si>
  <si>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</si>
  <si>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</si>
  <si>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</si>
  <si>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</si>
  <si>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</si>
  <si>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</si>
  <si>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</si>
  <si>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</si>
  <si>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</si>
  <si>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</si>
  <si>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</si>
  <si>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</si>
  <si>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</si>
  <si>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</si>
  <si>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</si>
  <si>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</si>
  <si>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</si>
  <si>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</si>
  <si>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</si>
  <si>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</si>
  <si>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</si>
  <si>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</si>
  <si>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</si>
  <si>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</si>
  <si>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</si>
  <si>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</si>
  <si>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</si>
  <si>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</si>
  <si>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</si>
  <si>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</si>
  <si>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</si>
  <si>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</si>
  <si>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</si>
  <si>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</si>
  <si>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</si>
  <si>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</si>
  <si>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</si>
  <si>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</si>
  <si>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</si>
  <si>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</si>
  <si>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</si>
  <si>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</si>
  <si>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</si>
  <si>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</si>
  <si>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</si>
  <si>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</si>
  <si>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</si>
  <si>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</si>
  <si>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</si>
  <si>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</si>
  <si>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</si>
  <si>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</si>
  <si>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</si>
  <si>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</si>
  <si>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</si>
  <si>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</si>
  <si>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</si>
  <si>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</si>
  <si>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</si>
  <si>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</si>
  <si>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</si>
  <si>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</si>
  <si>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</si>
  <si>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</si>
  <si>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</si>
  <si>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</si>
  <si>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</si>
  <si>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</si>
  <si>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</si>
  <si>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</si>
  <si>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</si>
  <si>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</si>
  <si>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</si>
  <si>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</si>
  <si>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</si>
  <si>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</si>
  <si>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</si>
  <si>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</si>
  <si>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</si>
  <si>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</si>
  <si>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</si>
  <si>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</si>
  <si>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</si>
  <si>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</si>
  <si>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</si>
  <si>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</si>
  <si>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</si>
  <si>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</si>
  <si>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</si>
  <si>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</si>
  <si>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</si>
  <si>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</si>
  <si>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</si>
  <si>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</si>
  <si>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</si>
  <si>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</si>
  <si>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</si>
  <si>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</si>
  <si>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</si>
  <si>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</si>
  <si>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</si>
  <si>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</si>
  <si>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</si>
  <si>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</si>
  <si>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</si>
  <si>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</si>
  <si>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</si>
  <si>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</si>
  <si>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</si>
  <si>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</si>
  <si>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</si>
  <si>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</si>
  <si>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</si>
  <si>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</si>
  <si>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</si>
  <si>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</si>
  <si>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</si>
  <si>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</si>
  <si>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</si>
  <si>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</si>
  <si>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</si>
  <si>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</si>
  <si>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</si>
  <si>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</si>
  <si>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</si>
  <si>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</si>
  <si>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</si>
  <si>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</si>
  <si>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</si>
  <si>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</si>
  <si>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</si>
  <si>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</si>
  <si>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</si>
  <si>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</si>
  <si>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</si>
  <si>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</si>
  <si>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</si>
  <si>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</si>
  <si>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</si>
  <si>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</si>
  <si>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</si>
  <si>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</si>
  <si>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</si>
  <si>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</si>
  <si>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</si>
  <si>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</si>
  <si>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</si>
  <si>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</si>
  <si>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</si>
  <si>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</si>
  <si>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</si>
  <si>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</si>
  <si>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</si>
  <si>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</si>
  <si>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</si>
  <si>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</si>
  <si>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</si>
  <si>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</si>
  <si>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</si>
  <si>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</si>
  <si>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</si>
  <si>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</si>
  <si>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</si>
  <si>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</si>
  <si>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</si>
  <si>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</si>
  <si>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</si>
  <si>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</si>
  <si>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</si>
  <si>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</si>
  <si>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</si>
  <si>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</si>
  <si>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</si>
  <si>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</si>
  <si>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</si>
  <si>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</si>
  <si>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</si>
  <si>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</si>
  <si>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</si>
  <si>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</si>
  <si>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</si>
  <si>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</si>
  <si>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</si>
  <si>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</si>
  <si>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</si>
  <si>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</si>
  <si>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</si>
  <si>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</si>
  <si>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</si>
  <si>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</si>
  <si>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</si>
  <si>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</si>
  <si>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</si>
  <si>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</si>
  <si>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</si>
  <si>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</si>
  <si>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</si>
  <si>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</si>
  <si>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</si>
  <si>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</si>
  <si>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</si>
  <si>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</si>
  <si>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</si>
  <si>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</si>
  <si>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</si>
  <si>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</si>
  <si>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</si>
  <si>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</si>
  <si>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</si>
  <si>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</si>
  <si>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</si>
  <si>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</si>
  <si>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</si>
  <si>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</si>
  <si>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</si>
  <si>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</si>
  <si>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</si>
  <si>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</si>
  <si>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</si>
  <si>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</si>
  <si>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</si>
  <si>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</si>
  <si>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</si>
  <si>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</si>
  <si>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</si>
  <si>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</si>
  <si>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</si>
  <si>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</si>
  <si>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</si>
  <si>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</si>
  <si>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</si>
  <si>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</si>
  <si>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</si>
  <si>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</si>
  <si>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</si>
  <si>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</si>
  <si>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</si>
  <si>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</si>
  <si>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</si>
  <si>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</si>
  <si>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</si>
  <si>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</si>
  <si>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</si>
  <si>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</si>
  <si>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</si>
  <si>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</si>
  <si>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</si>
  <si>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</si>
  <si>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</si>
  <si>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</si>
  <si>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</si>
  <si>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</si>
  <si>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</si>
  <si>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</si>
  <si>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</si>
  <si>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</si>
  <si>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</si>
  <si>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</si>
  <si>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</si>
  <si>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</si>
  <si>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</si>
  <si>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</si>
  <si>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</si>
  <si>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</si>
  <si>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</si>
  <si>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</si>
  <si>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</si>
  <si>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</si>
  <si>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</si>
  <si>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</si>
  <si>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</si>
  <si>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</si>
  <si>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</si>
  <si>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</si>
  <si>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</si>
  <si>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</si>
  <si>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</si>
  <si>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</si>
  <si>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</si>
  <si>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</si>
  <si>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</si>
  <si>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</si>
  <si>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</si>
  <si>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</si>
  <si>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</si>
  <si>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</si>
  <si>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</si>
  <si>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</si>
  <si>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</si>
  <si>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</si>
  <si>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</si>
  <si>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</si>
  <si>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</si>
  <si>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</si>
  <si>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</si>
  <si>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</si>
  <si>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</si>
  <si>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</si>
  <si>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</si>
  <si>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</si>
  <si>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</si>
  <si>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</si>
  <si>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</si>
  <si>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</si>
  <si>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</si>
  <si>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</si>
  <si>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</si>
  <si>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</si>
  <si>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</si>
  <si>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</si>
  <si>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</si>
  <si>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</si>
  <si>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</si>
  <si>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</si>
  <si>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</si>
  <si>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</si>
  <si>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</si>
  <si>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</si>
  <si>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</si>
  <si>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</si>
  <si>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</si>
  <si>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</si>
  <si>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</si>
  <si>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</si>
  <si>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</si>
  <si>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</si>
  <si>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</si>
  <si>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</si>
  <si>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</si>
  <si>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</si>
  <si>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</si>
  <si>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</si>
  <si>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</si>
  <si>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</si>
  <si>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</si>
  <si>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</si>
  <si>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</si>
  <si>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</si>
  <si>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</si>
  <si>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</si>
  <si>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</si>
  <si>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</si>
  <si>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</si>
  <si>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</si>
  <si>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</si>
  <si>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</si>
  <si>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</si>
  <si>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</si>
  <si>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</si>
  <si>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</si>
  <si>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</si>
  <si>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</si>
  <si>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</si>
  <si>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</si>
  <si>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</si>
  <si>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</si>
  <si>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</si>
  <si>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</si>
  <si>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</si>
  <si>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</si>
  <si>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</si>
  <si>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</si>
  <si>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</si>
  <si>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</si>
  <si>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</si>
  <si>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</si>
  <si>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</si>
  <si>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</si>
  <si>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</si>
  <si>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</si>
  <si>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</si>
  <si>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</si>
  <si>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</si>
  <si>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</si>
  <si>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</si>
  <si>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</si>
  <si>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</si>
  <si>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</si>
  <si>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</si>
  <si>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</si>
  <si>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</si>
  <si>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</si>
  <si>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</si>
  <si>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</si>
  <si>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</si>
  <si>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</si>
  <si>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</si>
  <si>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</si>
  <si>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</si>
  <si>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</si>
  <si>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</si>
  <si>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</si>
  <si>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</si>
  <si>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</si>
  <si>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</si>
  <si>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</si>
  <si>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</si>
  <si>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</si>
  <si>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</si>
  <si>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</si>
  <si>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</si>
  <si>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</si>
  <si>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</si>
  <si>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</si>
  <si>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</si>
  <si>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</si>
  <si>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</si>
  <si>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</si>
  <si>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</si>
  <si>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</si>
  <si>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</si>
  <si>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</si>
  <si>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</si>
  <si>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</si>
  <si>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</si>
  <si>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</si>
  <si>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</si>
  <si>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</si>
  <si>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</si>
  <si>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</si>
  <si>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</si>
  <si>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</si>
  <si>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</si>
  <si>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</si>
  <si>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</si>
  <si>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</si>
  <si>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</si>
  <si>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</si>
  <si>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</si>
  <si>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</si>
  <si>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</si>
  <si>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</si>
  <si>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</si>
  <si>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</si>
  <si>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</si>
  <si>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</si>
  <si>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</si>
  <si>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</si>
  <si>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</si>
  <si>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</si>
  <si>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</si>
  <si>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</si>
  <si>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</si>
  <si>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</si>
  <si>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</si>
  <si>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</si>
  <si>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</si>
  <si>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</si>
  <si>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</si>
  <si>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</si>
  <si>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</si>
  <si>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</si>
  <si>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</si>
  <si>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</si>
  <si>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</si>
  <si>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</si>
  <si>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</si>
  <si>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</si>
  <si>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</si>
  <si>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</si>
  <si>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</si>
  <si>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</si>
  <si>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</si>
  <si>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</si>
  <si>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</si>
  <si>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</si>
  <si>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</si>
  <si>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</si>
  <si>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</si>
  <si>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</si>
  <si>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</si>
  <si>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</si>
  <si>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</si>
  <si>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</si>
  <si>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</si>
  <si>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</si>
  <si>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</si>
  <si>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</si>
  <si>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</si>
  <si>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</si>
  <si>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</si>
  <si>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</si>
  <si>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</si>
  <si>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</si>
  <si>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</si>
  <si>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</si>
  <si>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</si>
  <si>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</si>
  <si>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</si>
  <si>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</si>
  <si>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</si>
  <si>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</si>
  <si>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</si>
  <si>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</si>
  <si>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</si>
  <si>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</si>
  <si>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</si>
  <si>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</si>
  <si>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</si>
  <si>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</si>
  <si>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</si>
  <si>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</si>
  <si>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</si>
  <si>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</si>
  <si>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</si>
  <si>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</si>
  <si>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</si>
  <si>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</si>
  <si>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</si>
  <si>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</si>
  <si>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</si>
  <si>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</si>
  <si>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</si>
  <si>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</si>
  <si>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</si>
  <si>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</si>
  <si>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</si>
  <si>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</si>
  <si>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</si>
  <si>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</si>
  <si>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</si>
  <si>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</si>
  <si>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</si>
  <si>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</si>
  <si>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</si>
  <si>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</si>
  <si>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</si>
  <si>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</si>
  <si>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</si>
  <si>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</si>
  <si>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</si>
  <si>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</si>
  <si>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</si>
  <si>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</si>
  <si>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</si>
  <si>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</si>
  <si>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</si>
  <si>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</si>
  <si>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</si>
  <si>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</si>
  <si>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</si>
  <si>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</si>
  <si>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</si>
  <si>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</si>
  <si>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</si>
  <si>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</si>
  <si>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</si>
  <si>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</si>
  <si>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</si>
  <si>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</si>
  <si>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</si>
  <si>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</si>
  <si>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</si>
  <si>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</si>
  <si>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</si>
  <si>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</si>
  <si>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</si>
  <si>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</si>
  <si>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</si>
  <si>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</si>
  <si>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</si>
  <si>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</si>
  <si>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</si>
  <si>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</si>
  <si>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</si>
  <si>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</si>
  <si>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</si>
  <si>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</si>
  <si>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</si>
  <si>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</si>
  <si>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</si>
  <si>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</si>
  <si>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</si>
  <si>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</si>
  <si>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</si>
  <si>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</si>
  <si>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</si>
  <si>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</si>
  <si>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</si>
  <si>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</si>
  <si>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</si>
  <si>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</si>
  <si>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</si>
  <si>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</si>
  <si>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</si>
  <si>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</si>
  <si>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</si>
  <si>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</si>
  <si>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</si>
  <si>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</si>
  <si>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</si>
  <si>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</si>
  <si>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</si>
  <si>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</si>
  <si>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</si>
  <si>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</si>
  <si>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</si>
  <si>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</si>
  <si>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</si>
  <si>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</si>
  <si>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</si>
  <si>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</si>
  <si>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</si>
  <si>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</si>
  <si>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</si>
  <si>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</si>
  <si>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</si>
  <si>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</si>
  <si>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</si>
  <si>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</si>
  <si>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</si>
  <si>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</si>
  <si>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</si>
  <si>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</si>
  <si>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</si>
  <si>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</si>
  <si>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</si>
  <si>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</si>
  <si>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</si>
  <si>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</si>
  <si>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</si>
  <si>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</si>
  <si>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</si>
  <si>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</si>
  <si>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</si>
  <si>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</si>
  <si>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</si>
  <si>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</si>
  <si>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</si>
  <si>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</si>
  <si>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</si>
  <si>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</si>
  <si>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</si>
  <si>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</si>
  <si>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</si>
  <si>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</si>
  <si>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</si>
  <si>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</si>
  <si>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</si>
  <si>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</si>
  <si>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</si>
  <si>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</si>
  <si>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</si>
  <si>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</si>
  <si>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</si>
  <si>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</si>
  <si>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</si>
  <si>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</si>
  <si>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</si>
  <si>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</si>
  <si>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</si>
  <si>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</si>
  <si>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</si>
  <si>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</si>
  <si>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</si>
  <si>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</si>
  <si>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</si>
  <si>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</si>
  <si>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</si>
  <si>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</si>
  <si>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</si>
  <si>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</si>
  <si>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</si>
  <si>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</si>
  <si>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</si>
  <si>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</si>
  <si>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</si>
  <si>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</si>
  <si>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</si>
  <si>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</si>
  <si>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</si>
  <si>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</si>
  <si>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</si>
  <si>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</si>
  <si>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</si>
  <si>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</si>
  <si>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</si>
  <si>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</si>
  <si>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</si>
  <si>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</si>
  <si>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</si>
  <si>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</si>
  <si>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</si>
  <si>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</si>
  <si>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</si>
  <si>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</si>
  <si>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</si>
  <si>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</si>
  <si>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</si>
  <si>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</si>
  <si>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</si>
  <si>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</si>
  <si>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</si>
  <si>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</si>
  <si>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</si>
  <si>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</si>
  <si>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</si>
  <si>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</si>
  <si>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</si>
  <si>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</si>
  <si>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</si>
  <si>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</si>
  <si>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</si>
  <si>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</si>
  <si>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</si>
  <si>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</si>
  <si>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</si>
  <si>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</si>
  <si>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</si>
  <si>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</si>
  <si>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</si>
  <si>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</si>
  <si>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</si>
  <si>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</si>
  <si>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</si>
  <si>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</si>
  <si>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</si>
  <si>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</si>
  <si>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</si>
  <si>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</si>
  <si>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</si>
  <si>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</si>
  <si>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</si>
  <si>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</si>
  <si>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</si>
  <si>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</si>
  <si>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</si>
  <si>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</si>
  <si>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</si>
  <si>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</si>
  <si>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</si>
  <si>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</si>
  <si>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</si>
  <si>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</si>
  <si>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</si>
  <si>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</si>
  <si>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</si>
  <si>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</si>
  <si>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</si>
  <si>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</si>
  <si>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</si>
  <si>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</si>
  <si>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</si>
  <si>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</si>
  <si>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</si>
  <si>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</si>
  <si>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</si>
  <si>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</si>
  <si>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</si>
  <si>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</si>
  <si>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</si>
  <si>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</si>
  <si>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</si>
  <si>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</si>
  <si>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</si>
  <si>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</si>
  <si>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</si>
  <si>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</si>
  <si>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</si>
  <si>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</si>
  <si>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</si>
  <si>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</si>
  <si>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</si>
  <si>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</si>
  <si>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</si>
  <si>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</si>
  <si>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</si>
  <si>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</si>
  <si>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</si>
  <si>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</si>
  <si>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</si>
  <si>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</si>
  <si>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</si>
  <si>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</si>
  <si>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</si>
  <si>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</si>
  <si>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</si>
  <si>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</si>
  <si>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</si>
  <si>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</si>
  <si>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</si>
  <si>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</si>
  <si>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</si>
  <si>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</si>
  <si>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</si>
  <si>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</si>
  <si>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</si>
  <si>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</si>
  <si>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</si>
  <si>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</si>
  <si>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</si>
  <si>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</si>
  <si>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</si>
  <si>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</si>
  <si>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</si>
  <si>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</si>
  <si>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</si>
  <si>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</si>
  <si>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</si>
  <si>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</si>
  <si>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</si>
  <si>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</si>
  <si>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</si>
  <si>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</si>
  <si>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</si>
  <si>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</si>
  <si>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</si>
  <si>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</si>
  <si>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</si>
  <si>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</si>
  <si>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</si>
  <si>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</si>
  <si>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</si>
  <si>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</si>
  <si>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</si>
  <si>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</si>
  <si>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</si>
  <si>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</si>
  <si>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</si>
  <si>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</si>
  <si>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</si>
  <si>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</si>
  <si>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</si>
  <si>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</si>
  <si>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</si>
  <si>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</si>
  <si>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</si>
  <si>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</si>
  <si>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</si>
  <si>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</si>
  <si>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</si>
  <si>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</si>
  <si>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</si>
  <si>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</si>
  <si>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</si>
  <si>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</si>
  <si>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</si>
  <si>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</si>
  <si>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</si>
  <si>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</si>
  <si>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</si>
  <si>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</si>
  <si>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</si>
  <si>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</si>
  <si>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</si>
  <si>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</si>
  <si>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</si>
  <si>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</si>
  <si>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</si>
  <si>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</si>
  <si>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</si>
  <si>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</si>
  <si>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</si>
  <si>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</si>
  <si>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</si>
  <si>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</si>
  <si>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</si>
  <si>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</si>
  <si>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</si>
  <si>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</si>
  <si>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</si>
  <si>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</si>
  <si>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</si>
  <si>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</si>
  <si>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</si>
  <si>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</si>
  <si>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</si>
  <si>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</si>
  <si>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</si>
  <si>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</si>
  <si>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</si>
  <si>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</si>
  <si>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</si>
  <si>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</si>
  <si>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</si>
  <si>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</si>
  <si>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</si>
  <si>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</si>
  <si>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</si>
  <si>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</si>
  <si>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</si>
  <si>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</si>
  <si>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</si>
  <si>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</si>
  <si>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</si>
  <si>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</si>
  <si>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</si>
  <si>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</si>
  <si>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</si>
  <si>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</si>
  <si>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</si>
  <si>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</si>
  <si>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</si>
  <si>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</si>
  <si>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</si>
  <si>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</si>
  <si>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</si>
  <si>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</si>
  <si>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</si>
  <si>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</si>
  <si>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</si>
  <si>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</si>
  <si>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</si>
  <si>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</si>
  <si>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</si>
  <si>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</si>
  <si>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</si>
  <si>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</si>
  <si>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</si>
  <si>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</si>
  <si>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</si>
  <si>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</si>
  <si>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</si>
  <si>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</si>
  <si>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</si>
  <si>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</si>
  <si>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</si>
  <si>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</si>
  <si>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</si>
  <si>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</si>
  <si>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</si>
  <si>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</si>
  <si>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</si>
  <si>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</si>
  <si>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</si>
  <si>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</si>
  <si>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</si>
  <si>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</si>
  <si>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</si>
  <si>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</si>
  <si>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</si>
  <si>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</si>
  <si>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</si>
  <si>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</si>
  <si>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</si>
  <si>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</si>
  <si>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</si>
  <si>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</si>
  <si>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</si>
  <si>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</si>
  <si>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</si>
  <si>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</si>
  <si>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</si>
  <si>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</si>
  <si>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</si>
  <si>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</si>
  <si>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</si>
  <si>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</si>
  <si>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</si>
  <si>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</si>
  <si>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</si>
  <si>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</si>
  <si>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</si>
  <si>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</si>
  <si>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</si>
  <si>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</si>
  <si>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</si>
  <si>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</si>
  <si>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</si>
  <si>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</si>
  <si>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</si>
  <si>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</si>
  <si>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</si>
  <si>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</si>
  <si>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</si>
  <si>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</si>
  <si>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</si>
  <si>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</si>
  <si>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</si>
  <si>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</si>
  <si>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</si>
  <si>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</si>
  <si>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</si>
  <si>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</si>
  <si>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</si>
  <si>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</si>
  <si>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</si>
  <si>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</si>
  <si>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</si>
  <si>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</si>
  <si>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</si>
  <si>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</si>
  <si>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</si>
  <si>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</si>
  <si>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</si>
  <si>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</si>
  <si>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</si>
  <si>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</si>
  <si>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</si>
  <si>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</si>
  <si>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</si>
  <si>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</si>
  <si>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</si>
  <si>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</si>
  <si>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</si>
  <si>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</si>
  <si>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</si>
  <si>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</si>
  <si>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</si>
  <si>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</si>
  <si>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</si>
  <si>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</si>
  <si>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</si>
  <si>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</si>
  <si>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</si>
  <si>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</si>
  <si>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</si>
  <si>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</si>
  <si>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</si>
  <si>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</si>
  <si>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</si>
  <si>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</si>
  <si>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</si>
  <si>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</si>
  <si>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</si>
  <si>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</si>
  <si>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</si>
  <si>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</si>
  <si>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</si>
  <si>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</si>
  <si>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</si>
  <si>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</si>
  <si>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</si>
  <si>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</si>
  <si>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</si>
  <si>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</si>
  <si>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</si>
  <si>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</si>
  <si>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</si>
  <si>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</si>
  <si>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</si>
  <si>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</si>
  <si>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</si>
  <si>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</si>
  <si>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</si>
  <si>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</si>
  <si>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</si>
  <si>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</si>
  <si>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</si>
  <si>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</si>
  <si>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</si>
  <si>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</si>
  <si>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</si>
  <si>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</si>
  <si>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</si>
  <si>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</si>
  <si>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</si>
  <si>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</si>
  <si>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</si>
  <si>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</si>
  <si>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</si>
  <si>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</si>
  <si>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</si>
  <si>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</si>
  <si>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</si>
  <si>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</si>
  <si>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</si>
  <si>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</si>
  <si>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</si>
  <si>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</si>
  <si>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</si>
  <si>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</si>
  <si>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</si>
  <si>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</si>
  <si>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</si>
  <si>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</si>
  <si>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</si>
  <si>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</si>
  <si>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</si>
  <si>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</si>
  <si>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</si>
  <si>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</si>
  <si>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</si>
  <si>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</si>
  <si>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</si>
  <si>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</si>
  <si>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</si>
  <si>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</si>
  <si>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</si>
  <si>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</si>
  <si>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</si>
  <si>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</si>
  <si>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</si>
  <si>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</si>
  <si>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</si>
  <si>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</si>
  <si>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</si>
  <si>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</si>
  <si>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</si>
  <si>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</si>
  <si>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</si>
  <si>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</si>
  <si>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</si>
  <si>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</si>
  <si>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</si>
  <si>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</si>
  <si>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</si>
  <si>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</si>
  <si>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</si>
  <si>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</si>
  <si>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</si>
  <si>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</si>
  <si>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</si>
  <si>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</si>
  <si>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</si>
  <si>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</si>
  <si>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</si>
  <si>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</si>
  <si>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</si>
  <si>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</si>
  <si>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</si>
  <si>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</si>
  <si>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</si>
  <si>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</si>
  <si>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</si>
  <si>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</si>
  <si>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</si>
  <si>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</si>
  <si>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</si>
  <si>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</si>
  <si>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</si>
  <si>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</si>
  <si>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</si>
  <si>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</si>
  <si>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</si>
  <si>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</si>
  <si>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</si>
  <si>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</si>
  <si>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</si>
  <si>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</si>
  <si>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</si>
  <si>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</si>
  <si>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</si>
  <si>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</si>
  <si>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</si>
  <si>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</si>
  <si>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</si>
  <si>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</si>
  <si>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</si>
  <si>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</si>
  <si>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</si>
  <si>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</si>
  <si>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</si>
  <si>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</si>
  <si>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</si>
  <si>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</si>
  <si>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</si>
  <si>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</si>
  <si>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</si>
  <si>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</si>
  <si>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</si>
  <si>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</si>
  <si>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</si>
  <si>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</si>
  <si>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</si>
  <si>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</si>
  <si>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</si>
  <si>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</si>
  <si>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</si>
  <si>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</si>
  <si>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</si>
  <si>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</si>
  <si>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</si>
  <si>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</si>
  <si>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</si>
  <si>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</si>
  <si>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</si>
  <si>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</si>
  <si>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</si>
  <si>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</si>
  <si>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</si>
  <si>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</si>
  <si>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</si>
  <si>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</si>
  <si>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</si>
  <si>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</si>
  <si>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</si>
  <si>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</si>
  <si>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</si>
  <si>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</si>
  <si>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</si>
  <si>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</si>
  <si>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</si>
  <si>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</si>
  <si>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</si>
  <si>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</si>
  <si>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</si>
  <si>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</si>
  <si>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</si>
  <si>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</si>
  <si>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</si>
  <si>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</si>
  <si>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</si>
  <si>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</si>
  <si>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</si>
  <si>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</si>
  <si>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</si>
  <si>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</si>
  <si>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</si>
  <si>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</si>
  <si>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</si>
  <si>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</si>
  <si>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</si>
  <si>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</si>
  <si>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</si>
  <si>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</si>
  <si>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</si>
  <si>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</si>
  <si>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</si>
  <si>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</si>
  <si>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</si>
  <si>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</si>
  <si>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</si>
  <si>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</si>
  <si>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</si>
  <si>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</si>
  <si>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</si>
  <si>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</si>
  <si>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</si>
  <si>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</si>
  <si>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</si>
  <si>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</si>
  <si>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</si>
  <si>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</si>
  <si>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</si>
  <si>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</si>
  <si>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</si>
  <si>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</si>
  <si>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</si>
  <si>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</si>
  <si>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</si>
  <si>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</si>
  <si>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</si>
  <si>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</si>
  <si>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</si>
  <si>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</si>
  <si>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</si>
  <si>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</si>
  <si>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</si>
  <si>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</si>
  <si>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</si>
  <si>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</si>
  <si>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</si>
  <si>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</si>
  <si>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</si>
  <si>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</si>
  <si>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</si>
  <si>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</si>
  <si>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</si>
  <si>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</si>
  <si>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</si>
  <si>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</si>
  <si>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</si>
  <si>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</si>
  <si>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</si>
  <si>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</si>
  <si>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</si>
  <si>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</si>
  <si>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</si>
  <si>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</si>
  <si>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</si>
  <si>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</si>
  <si>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</si>
  <si>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</si>
  <si>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</si>
  <si>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</si>
  <si>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</si>
  <si>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</si>
  <si>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</si>
  <si>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</si>
  <si>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</si>
  <si>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</si>
  <si>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</si>
  <si>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</si>
  <si>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</si>
  <si>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</si>
  <si>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</si>
  <si>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</si>
  <si>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</si>
  <si>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</si>
  <si>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</si>
  <si>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</si>
  <si>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</si>
  <si>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</si>
  <si>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</si>
  <si>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</si>
  <si>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</si>
  <si>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</si>
  <si>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</si>
  <si>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</si>
  <si>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</si>
  <si>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</si>
  <si>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</si>
  <si>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</si>
  <si>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</si>
  <si>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</si>
  <si>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</si>
  <si>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</si>
  <si>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</si>
  <si>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</si>
  <si>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</si>
  <si>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</si>
  <si>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</si>
  <si>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</si>
  <si>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</si>
  <si>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</si>
  <si>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</si>
  <si>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</si>
  <si>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</si>
  <si>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</si>
  <si>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</si>
  <si>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</si>
  <si>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</si>
  <si>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</si>
  <si>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</si>
  <si>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</si>
  <si>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</si>
  <si>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</si>
  <si>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</si>
  <si>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</si>
  <si>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</si>
  <si>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</si>
  <si>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</si>
  <si>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</si>
  <si>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</si>
  <si>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</si>
  <si>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</si>
  <si>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</si>
  <si>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</si>
  <si>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</si>
  <si>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</si>
  <si>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</si>
  <si>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</si>
  <si>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</si>
  <si>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</si>
  <si>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</si>
  <si>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</si>
  <si>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</si>
  <si>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</si>
  <si>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</si>
  <si>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</si>
  <si>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</si>
  <si>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</si>
  <si>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</si>
  <si>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</si>
  <si>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</si>
  <si>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</si>
  <si>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</si>
  <si>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</si>
  <si>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</si>
  <si>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</si>
  <si>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</si>
  <si>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</si>
  <si>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</si>
  <si>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</si>
  <si>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</si>
  <si>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</si>
  <si>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</si>
  <si>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</si>
  <si>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</si>
  <si>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</si>
  <si>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</si>
  <si>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</si>
  <si>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</si>
  <si>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</si>
  <si>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</si>
  <si>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</si>
  <si>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</si>
  <si>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</si>
  <si>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</si>
  <si>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</si>
  <si>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</si>
  <si>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</si>
  <si>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</si>
  <si>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</si>
  <si>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</si>
  <si>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</si>
  <si>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</si>
  <si>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</si>
  <si>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</si>
  <si>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</si>
  <si>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</si>
  <si>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</si>
  <si>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</si>
  <si>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</si>
  <si>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</si>
  <si>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</si>
  <si>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</si>
  <si>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</si>
  <si>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</si>
  <si>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</si>
  <si>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</si>
  <si>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</si>
  <si>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</si>
  <si>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</si>
  <si>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</si>
  <si>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</si>
  <si>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</si>
  <si>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</si>
  <si>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</si>
  <si>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</si>
  <si>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</si>
  <si>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</si>
  <si>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</si>
  <si>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</si>
  <si>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</si>
  <si>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</si>
  <si>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</si>
  <si>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</si>
  <si>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</si>
  <si>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</si>
  <si>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</si>
  <si>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</si>
  <si>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</si>
  <si>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</si>
  <si>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</si>
  <si>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</si>
  <si>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</si>
  <si>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</si>
  <si>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</si>
  <si>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</si>
  <si>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</si>
  <si>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</si>
  <si>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</si>
  <si>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</si>
  <si>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</si>
  <si>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</si>
  <si>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</si>
  <si>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</si>
  <si>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</si>
  <si>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</si>
  <si>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</si>
  <si>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</si>
  <si>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</si>
  <si>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</si>
  <si>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</si>
  <si>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</si>
  <si>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</si>
  <si>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</si>
  <si>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</si>
  <si>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</si>
  <si>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</si>
  <si>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</si>
  <si>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</si>
  <si>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</si>
  <si>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</si>
  <si>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</si>
  <si>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</si>
  <si>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</si>
  <si>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</si>
  <si>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</si>
  <si>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</si>
  <si>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</si>
  <si>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</si>
  <si>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</si>
  <si>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</si>
  <si>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</si>
  <si>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</si>
  <si>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</si>
  <si>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</si>
  <si>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</si>
  <si>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</si>
  <si>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</si>
  <si>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</si>
  <si>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</si>
  <si>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</si>
  <si>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</si>
  <si>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</si>
  <si>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</si>
  <si>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</si>
  <si>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</si>
  <si>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</si>
  <si>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</si>
  <si>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</si>
  <si>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</si>
  <si>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</si>
  <si>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</si>
  <si>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</si>
  <si>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</si>
  <si>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</si>
  <si>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</si>
  <si>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</si>
  <si>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</si>
  <si>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</si>
  <si>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</si>
  <si>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</si>
  <si>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</si>
  <si>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</si>
  <si>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</si>
  <si>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</si>
  <si>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</si>
  <si>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</si>
  <si>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</si>
  <si>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</si>
  <si>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</si>
  <si>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</si>
  <si>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</si>
  <si>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</si>
  <si>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</si>
  <si>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</si>
  <si>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</si>
  <si>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</si>
  <si>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</si>
  <si>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</si>
  <si>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</si>
  <si>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</si>
  <si>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</si>
  <si>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</si>
  <si>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</si>
  <si>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</si>
  <si>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</si>
  <si>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</si>
  <si>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</si>
  <si>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</si>
  <si>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</si>
  <si>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</si>
  <si>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</si>
  <si>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</si>
  <si>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</si>
  <si>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</si>
  <si>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</si>
  <si>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</si>
  <si>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</si>
  <si>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</si>
  <si>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</si>
  <si>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</si>
  <si>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</si>
  <si>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</si>
  <si>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</si>
  <si>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</si>
  <si>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</si>
  <si>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</si>
  <si>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</si>
  <si>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</si>
  <si>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</si>
  <si>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</si>
  <si>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</si>
  <si>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</si>
  <si>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</si>
  <si>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</si>
  <si>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</si>
  <si>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</si>
  <si>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</si>
  <si>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</si>
  <si>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</si>
  <si>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</si>
  <si>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</si>
  <si>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</si>
  <si>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</si>
  <si>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</si>
  <si>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</si>
  <si>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</si>
  <si>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</si>
  <si>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</si>
  <si>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</si>
  <si>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</si>
  <si>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</si>
  <si>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</si>
  <si>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</si>
  <si>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</si>
  <si>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</si>
  <si>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</si>
  <si>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</si>
  <si>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</si>
  <si>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</si>
  <si>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</si>
  <si>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</si>
  <si>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</si>
  <si>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</si>
  <si>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</si>
  <si>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</si>
  <si>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</si>
  <si>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</si>
  <si>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</si>
  <si>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</si>
  <si>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</si>
  <si>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</si>
  <si>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</si>
  <si>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</si>
  <si>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</si>
  <si>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</si>
  <si>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</si>
  <si>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</si>
  <si>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</si>
  <si>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</si>
  <si>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</si>
  <si>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</si>
  <si>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</si>
  <si>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</si>
  <si>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</si>
  <si>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</si>
  <si>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</si>
  <si>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</si>
  <si>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</si>
  <si>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</si>
  <si>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</si>
  <si>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</si>
  <si>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</si>
  <si>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</si>
  <si>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</si>
  <si>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</si>
  <si>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</si>
  <si>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</si>
  <si>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</si>
  <si>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</si>
  <si>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</si>
  <si>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</si>
  <si>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</si>
  <si>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</si>
  <si>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</si>
  <si>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</si>
  <si>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</si>
  <si>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</si>
  <si>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</si>
  <si>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</si>
  <si>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</si>
  <si>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</si>
  <si>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</si>
  <si>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</si>
  <si>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</si>
  <si>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</si>
  <si>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</si>
  <si>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</si>
  <si>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</si>
  <si>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</si>
  <si>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</si>
  <si>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</si>
  <si>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</si>
  <si>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</si>
  <si>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</si>
  <si>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</si>
  <si>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</si>
  <si>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</si>
  <si>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</si>
  <si>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</si>
  <si>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</si>
  <si>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</si>
  <si>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</si>
  <si>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</si>
  <si>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</si>
  <si>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</si>
  <si>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</si>
  <si>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</si>
  <si>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</si>
  <si>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</si>
  <si>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</si>
  <si>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</si>
  <si>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</si>
  <si>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</si>
  <si>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</si>
  <si>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</si>
  <si>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</si>
  <si>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</si>
  <si>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</si>
  <si>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</si>
  <si>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</si>
  <si>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</si>
  <si>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</si>
  <si>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</si>
  <si>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</si>
  <si>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</si>
  <si>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</si>
  <si>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</si>
  <si>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</si>
  <si>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</si>
  <si>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</si>
  <si>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</si>
  <si>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</si>
  <si>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</si>
  <si>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</si>
  <si>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</si>
  <si>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</si>
  <si>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</si>
  <si>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</si>
  <si>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</si>
  <si>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</si>
  <si>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</si>
  <si>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</si>
  <si>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</si>
  <si>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</si>
  <si>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</si>
  <si>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</si>
  <si>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</si>
  <si>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</si>
  <si>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</si>
  <si>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</si>
  <si>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</si>
  <si>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</si>
  <si>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</si>
  <si>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</si>
  <si>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</si>
  <si>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</si>
  <si>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</si>
  <si>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</si>
  <si>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</si>
  <si>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</si>
  <si>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</si>
  <si>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</si>
  <si>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</si>
  <si>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</si>
  <si>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</si>
  <si>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</si>
  <si>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</si>
  <si>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</si>
  <si>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</si>
  <si>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</si>
  <si>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</si>
  <si>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</si>
  <si>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</si>
  <si>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</si>
  <si>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</si>
  <si>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</si>
  <si>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</si>
  <si>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</si>
  <si>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</si>
  <si>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</si>
  <si>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</si>
  <si>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</si>
  <si>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</si>
  <si>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</si>
  <si>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</si>
  <si>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</si>
  <si>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</si>
  <si>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</si>
  <si>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</si>
  <si>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</si>
  <si>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</si>
  <si>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</si>
  <si>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</si>
  <si>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</si>
  <si>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</si>
  <si>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</si>
  <si>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</si>
  <si>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</si>
  <si>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</si>
  <si>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</si>
  <si>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</si>
  <si>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</si>
  <si>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</si>
  <si>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</si>
  <si>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</si>
  <si>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</si>
  <si>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</si>
  <si>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</si>
  <si>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</si>
  <si>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</si>
  <si>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</si>
  <si>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</si>
  <si>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</si>
  <si>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</si>
  <si>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</si>
  <si>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</si>
  <si>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</si>
  <si>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</si>
  <si>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</si>
  <si>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</si>
  <si>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</si>
  <si>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</si>
  <si>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</si>
  <si>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</si>
  <si>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</si>
  <si>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</si>
  <si>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</si>
  <si>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</si>
  <si>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</si>
  <si>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</si>
  <si>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</si>
  <si>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</si>
  <si>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</si>
  <si>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</si>
  <si>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</si>
  <si>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</si>
  <si>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</si>
  <si>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</si>
  <si>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</si>
  <si>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</si>
  <si>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</si>
  <si>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</si>
  <si>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</si>
  <si>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</si>
  <si>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</si>
  <si>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</si>
  <si>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</si>
  <si>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</si>
  <si>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</si>
  <si>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</si>
  <si>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</si>
  <si>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</si>
  <si>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</si>
  <si>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</si>
  <si>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</si>
  <si>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</si>
  <si>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</si>
  <si>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</si>
  <si>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</si>
  <si>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</si>
  <si>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</si>
  <si>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</si>
  <si>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</si>
  <si>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</si>
  <si>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</si>
  <si>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</si>
  <si>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</si>
  <si>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</si>
  <si>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</si>
  <si>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</si>
  <si>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</si>
  <si>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</si>
  <si>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</si>
  <si>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</si>
  <si>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</si>
  <si>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</si>
  <si>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</si>
  <si>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</si>
  <si>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</si>
  <si>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</si>
  <si>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</si>
  <si>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</si>
  <si>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</si>
  <si>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</si>
  <si>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</si>
  <si>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</si>
  <si>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</si>
  <si>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</si>
  <si>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</si>
  <si>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</si>
  <si>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</si>
  <si>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</si>
  <si>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</si>
  <si>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</si>
  <si>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</si>
  <si>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</si>
  <si>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</si>
  <si>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</si>
  <si>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</si>
  <si>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</si>
  <si>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</si>
  <si>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</si>
  <si>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</si>
  <si>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</si>
  <si>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</si>
  <si>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</si>
  <si>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</si>
  <si>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</si>
  <si>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</si>
  <si>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</si>
  <si>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</si>
  <si>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</si>
  <si>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</si>
  <si>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</si>
  <si>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</si>
  <si>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</si>
  <si>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</si>
  <si>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</si>
  <si>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</si>
  <si>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</si>
  <si>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</si>
  <si>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</si>
  <si>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</si>
  <si>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</si>
  <si>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</si>
  <si>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</si>
  <si>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</si>
  <si>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</si>
  <si>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</si>
  <si>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</si>
  <si>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</si>
  <si>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</si>
  <si>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</si>
  <si>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</si>
  <si>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</si>
  <si>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</si>
  <si>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</si>
  <si>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</si>
  <si>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</si>
  <si>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</si>
  <si>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</si>
  <si>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</si>
  <si>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</si>
  <si>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</si>
  <si>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</si>
  <si>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</si>
  <si>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</si>
  <si>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</si>
  <si>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</si>
  <si>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</si>
  <si>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</si>
  <si>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</si>
  <si>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</si>
  <si>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</si>
  <si>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</si>
  <si>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</si>
  <si>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</si>
  <si>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</si>
  <si>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</si>
  <si>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</si>
  <si>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</si>
  <si>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</si>
  <si>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</si>
  <si>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</si>
  <si>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</si>
  <si>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</si>
  <si>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</si>
  <si>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</si>
  <si>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</si>
  <si>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</si>
  <si>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</si>
  <si>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</si>
  <si>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</si>
  <si>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</si>
  <si>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</si>
  <si>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</si>
  <si>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</si>
  <si>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</si>
  <si>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</si>
  <si>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</si>
  <si>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</si>
  <si>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</si>
  <si>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</si>
  <si>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</si>
  <si>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</si>
  <si>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</si>
  <si>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</si>
  <si>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</si>
  <si>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</si>
  <si>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</si>
  <si>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</si>
  <si>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</si>
  <si>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</si>
  <si>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</si>
  <si>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</si>
  <si>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</si>
  <si>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</si>
  <si>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</si>
  <si>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</si>
  <si>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</si>
  <si>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</si>
  <si>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</si>
  <si>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</si>
  <si>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</si>
  <si>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</si>
  <si>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</si>
  <si>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</si>
  <si>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</si>
  <si>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</si>
  <si>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</si>
  <si>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</si>
  <si>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</si>
  <si>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</si>
  <si>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</si>
  <si>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</si>
  <si>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</si>
  <si>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</si>
  <si>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</si>
  <si>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</si>
  <si>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</si>
  <si>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</si>
  <si>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</si>
  <si>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</si>
  <si>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</si>
  <si>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</si>
  <si>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</si>
  <si>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</si>
  <si>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</si>
  <si>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</si>
  <si>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</si>
  <si>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</si>
  <si>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</si>
  <si>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</si>
  <si>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</si>
  <si>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</si>
  <si>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</si>
  <si>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</si>
  <si>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</si>
  <si>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</si>
  <si>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</si>
  <si>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</si>
  <si>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</si>
  <si>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</si>
  <si>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</si>
  <si>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</si>
  <si>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</si>
  <si>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</si>
  <si>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</si>
  <si>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</si>
  <si>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</si>
  <si>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</si>
  <si>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</si>
  <si>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</si>
  <si>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</si>
  <si>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</si>
  <si>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</si>
  <si>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</si>
  <si>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</si>
  <si>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</si>
  <si>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</si>
  <si>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</si>
  <si>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</si>
  <si>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</si>
  <si>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</si>
  <si>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</si>
  <si>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</si>
  <si>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</si>
  <si>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</si>
  <si>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</si>
  <si>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</si>
  <si>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</si>
  <si>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</si>
  <si>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</si>
  <si>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</si>
  <si>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</si>
  <si>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</si>
  <si>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</si>
  <si>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</si>
  <si>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</si>
  <si>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</si>
  <si>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</si>
  <si>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</si>
  <si>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</si>
  <si>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</si>
  <si>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</si>
  <si>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</si>
  <si>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</si>
  <si>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</si>
  <si>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</si>
  <si>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</si>
  <si>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</si>
  <si>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</si>
  <si>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</si>
  <si>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</si>
  <si>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</si>
  <si>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</si>
  <si>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</si>
  <si>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</si>
  <si>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</si>
  <si>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</si>
  <si>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</si>
  <si>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</si>
  <si>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</si>
  <si>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</si>
  <si>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</si>
  <si>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</si>
  <si>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</si>
  <si>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</si>
  <si>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</si>
  <si>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</si>
  <si>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</si>
  <si>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</si>
  <si>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</si>
  <si>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</si>
  <si>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</si>
  <si>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</si>
  <si>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</si>
  <si>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</si>
  <si>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</si>
  <si>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</si>
  <si>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</si>
  <si>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</si>
  <si>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</si>
  <si>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</si>
  <si>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</si>
  <si>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</si>
  <si>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</si>
  <si>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</si>
  <si>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</si>
  <si>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</si>
  <si>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</si>
  <si>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</si>
  <si>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</si>
  <si>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</si>
  <si>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</si>
  <si>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</si>
  <si>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</si>
  <si>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</si>
  <si>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</si>
  <si>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</si>
  <si>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</si>
  <si>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</si>
  <si>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</si>
  <si>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</si>
  <si>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</si>
  <si>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</si>
  <si>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</si>
  <si>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</si>
  <si>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</si>
  <si>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</si>
  <si>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</si>
  <si>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</si>
  <si>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</si>
  <si>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</si>
  <si>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</si>
  <si>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</si>
  <si>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</si>
  <si>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</si>
  <si>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</si>
  <si>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</si>
  <si>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</si>
  <si>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</si>
  <si>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</si>
  <si>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</si>
  <si>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</si>
  <si>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</si>
  <si>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</si>
  <si>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</si>
  <si>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</si>
  <si>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</si>
  <si>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</si>
  <si>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</si>
  <si>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</si>
  <si>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</si>
  <si>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</si>
  <si>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</si>
  <si>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</si>
  <si>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</si>
  <si>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</si>
  <si>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</si>
  <si>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</si>
  <si>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</si>
  <si>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</si>
  <si>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</si>
  <si>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</si>
  <si>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</si>
  <si>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</si>
  <si>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</si>
  <si>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</si>
  <si>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</si>
  <si>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</si>
  <si>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</si>
  <si>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</si>
  <si>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</si>
  <si>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</si>
  <si>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</si>
  <si>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</si>
  <si>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</si>
  <si>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</si>
  <si>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</si>
  <si>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</si>
  <si>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</si>
  <si>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</si>
  <si>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</si>
  <si>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</si>
  <si>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</si>
  <si>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</si>
  <si>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</si>
  <si>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</si>
  <si>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</si>
  <si>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</si>
  <si>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</si>
  <si>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</si>
  <si>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</si>
  <si>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</si>
  <si>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</si>
  <si>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</si>
  <si>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</si>
  <si>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</si>
  <si>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</si>
  <si>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</si>
  <si>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</si>
  <si>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</si>
  <si>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</si>
  <si>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</si>
  <si>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</si>
  <si>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</si>
  <si>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</si>
  <si>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</si>
  <si>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</si>
  <si>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</si>
  <si>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</si>
  <si>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</si>
  <si>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</si>
  <si>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</si>
  <si>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</si>
  <si>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</si>
  <si>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</si>
  <si>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</si>
  <si>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</si>
  <si>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</si>
  <si>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</si>
  <si>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</si>
  <si>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</si>
  <si>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</si>
  <si>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</si>
  <si>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</si>
  <si>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</si>
  <si>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</si>
  <si>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</si>
  <si>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</si>
  <si>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</si>
  <si>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</si>
  <si>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</si>
  <si>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</si>
  <si>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</si>
  <si>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</si>
  <si>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</si>
  <si>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</si>
  <si>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</si>
  <si>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</si>
  <si>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</si>
  <si>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</si>
  <si>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</si>
  <si>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</si>
  <si>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</si>
  <si>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</si>
  <si>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</si>
  <si>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</si>
  <si>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</si>
  <si>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</si>
  <si>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</si>
  <si>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</si>
  <si>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</si>
  <si>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</si>
  <si>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</si>
  <si>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</si>
  <si>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</si>
  <si>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</si>
  <si>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</si>
  <si>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</si>
  <si>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</si>
  <si>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</si>
  <si>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</si>
  <si>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</si>
  <si>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</si>
  <si>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</si>
  <si>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</si>
  <si>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</si>
  <si>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</si>
  <si>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</si>
  <si>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</si>
  <si>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</si>
  <si>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</si>
  <si>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</si>
  <si>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</si>
  <si>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</si>
  <si>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</si>
  <si>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</si>
  <si>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</si>
  <si>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</si>
  <si>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</si>
  <si>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</si>
  <si>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</si>
  <si>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</si>
  <si>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</si>
  <si>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</si>
  <si>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</si>
  <si>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</si>
  <si>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</si>
  <si>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</si>
  <si>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</si>
  <si>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</si>
  <si>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</si>
  <si>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</si>
  <si>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</si>
  <si>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</si>
  <si>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</si>
  <si>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</si>
  <si>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</si>
  <si>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</si>
  <si>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</si>
  <si>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</si>
  <si>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</si>
  <si>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</si>
  <si>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</si>
  <si>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</si>
  <si>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</si>
  <si>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</si>
  <si>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</si>
  <si>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</si>
  <si>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</si>
  <si>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</si>
  <si>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</si>
  <si>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</si>
  <si>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</si>
  <si>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</si>
  <si>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</si>
  <si>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</si>
  <si>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</si>
  <si>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</si>
  <si>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</si>
  <si>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</si>
  <si>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</si>
  <si>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</si>
  <si>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</si>
  <si>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</si>
  <si>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</si>
  <si>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</si>
  <si>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</si>
  <si>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</si>
  <si>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</si>
  <si>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</si>
  <si>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</si>
  <si>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</si>
  <si>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</si>
  <si>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</si>
  <si>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</si>
  <si>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</si>
  <si>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</si>
  <si>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</si>
  <si>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</si>
  <si>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</si>
  <si>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</si>
  <si>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</si>
  <si>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</si>
  <si>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</si>
  <si>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</si>
  <si>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</si>
  <si>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</si>
  <si>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</si>
  <si>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</si>
  <si>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</si>
  <si>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</si>
  <si>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</si>
  <si>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</si>
  <si>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</si>
  <si>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</si>
  <si>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</si>
  <si>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</si>
  <si>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</si>
  <si>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</si>
  <si>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</si>
  <si>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</si>
  <si>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</si>
  <si>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</si>
  <si>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</si>
  <si>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</si>
  <si>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</si>
  <si>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</si>
  <si>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</si>
  <si>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</si>
  <si>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</si>
  <si>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</si>
  <si>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</si>
  <si>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</si>
  <si>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</si>
  <si>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</si>
  <si>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</si>
  <si>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</si>
  <si>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</si>
  <si>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</si>
  <si>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</si>
  <si>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</si>
  <si>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</si>
  <si>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</si>
  <si>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</si>
  <si>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</si>
  <si>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</si>
  <si>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</si>
  <si>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</si>
  <si>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</si>
  <si>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</si>
  <si>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</si>
  <si>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</si>
  <si>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</si>
  <si>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</si>
  <si>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</si>
  <si>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</si>
  <si>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</si>
  <si>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</si>
  <si>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</si>
  <si>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</si>
  <si>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</si>
  <si>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</si>
  <si>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</si>
  <si>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</si>
  <si>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</si>
  <si>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</si>
  <si>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</si>
  <si>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</si>
  <si>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</si>
  <si>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</si>
  <si>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</si>
  <si>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</si>
  <si>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</si>
  <si>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</si>
  <si>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</si>
  <si>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</si>
  <si>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</si>
  <si>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</si>
  <si>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</si>
  <si>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</si>
  <si>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</si>
  <si>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</si>
  <si>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</si>
  <si>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</si>
  <si>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</si>
  <si>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</si>
  <si>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</si>
  <si>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</si>
  <si>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</si>
  <si>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</si>
  <si>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</si>
  <si>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</si>
  <si>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</si>
  <si>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</si>
  <si>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</si>
  <si>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</si>
  <si>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</si>
  <si>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</si>
  <si>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</si>
  <si>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</si>
  <si>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</si>
  <si>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</si>
  <si>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</si>
  <si>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</si>
  <si>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</si>
  <si>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</si>
  <si>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</si>
  <si>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</si>
  <si>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</si>
  <si>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</si>
  <si>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</si>
  <si>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</si>
  <si>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</si>
  <si>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</si>
  <si>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</si>
  <si>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</si>
  <si>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</si>
  <si>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</si>
  <si>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</si>
  <si>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</si>
  <si>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</si>
  <si>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</si>
  <si>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</si>
  <si>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</si>
  <si>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</si>
  <si>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</si>
  <si>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</si>
  <si>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</si>
  <si>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</si>
  <si>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</si>
  <si>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</si>
  <si>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</si>
  <si>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</si>
  <si>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</si>
  <si>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</si>
  <si>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</si>
  <si>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</si>
  <si>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</si>
  <si>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</si>
  <si>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</si>
  <si>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</si>
  <si>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</si>
  <si>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</si>
  <si>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</si>
  <si>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</si>
  <si>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</si>
  <si>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</si>
  <si>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</si>
  <si>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</si>
  <si>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</si>
  <si>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</si>
  <si>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</si>
  <si>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</si>
  <si>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</si>
  <si>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</si>
  <si>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</si>
  <si>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</si>
  <si>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</si>
  <si>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</si>
  <si>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</si>
  <si>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</si>
  <si>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</si>
  <si>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</si>
  <si>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</si>
  <si>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</si>
  <si>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</si>
  <si>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</si>
  <si>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</si>
  <si>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</si>
  <si>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</si>
  <si>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</si>
  <si>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</si>
  <si>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</si>
  <si>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</si>
  <si>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</si>
  <si>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</si>
  <si>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</si>
  <si>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</si>
  <si>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</si>
  <si>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</si>
  <si>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</si>
  <si>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</si>
  <si>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</si>
  <si>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</si>
  <si>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</si>
  <si>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</si>
  <si>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</si>
  <si>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</si>
  <si>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</si>
  <si>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</si>
  <si>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</si>
  <si>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</si>
  <si>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</si>
  <si>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</si>
  <si>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</si>
  <si>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</si>
  <si>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</si>
  <si>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</si>
  <si>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</si>
  <si>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</si>
  <si>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</si>
  <si>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</si>
  <si>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</si>
  <si>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</si>
  <si>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</si>
  <si>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</si>
  <si>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</si>
  <si>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</si>
  <si>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</si>
  <si>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</si>
  <si>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</si>
  <si>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</si>
  <si>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</si>
  <si>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</si>
  <si>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</si>
  <si>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</si>
  <si>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</si>
  <si>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</si>
  <si>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</si>
  <si>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</si>
  <si>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</si>
  <si>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</si>
  <si>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</si>
  <si>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</si>
  <si>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</si>
  <si>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</si>
  <si>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</si>
  <si>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</si>
  <si>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</si>
  <si>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</si>
  <si>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</si>
  <si>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</si>
  <si>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</si>
  <si>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</si>
  <si>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</si>
  <si>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</si>
  <si>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</si>
  <si>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</si>
  <si>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</si>
  <si>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</si>
  <si>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</si>
  <si>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</si>
  <si>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</si>
  <si>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</si>
  <si>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</si>
  <si>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</si>
  <si>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</si>
  <si>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</si>
  <si>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</si>
  <si>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</si>
  <si>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</si>
  <si>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</si>
  <si>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</si>
  <si>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</si>
  <si>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</si>
  <si>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</si>
  <si>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</si>
  <si>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</si>
  <si>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</si>
  <si>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</si>
  <si>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</si>
  <si>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</si>
  <si>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</si>
  <si>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</si>
  <si>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</si>
  <si>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</si>
  <si>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</si>
  <si>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</si>
  <si>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</si>
  <si>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</si>
  <si>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</si>
  <si>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</si>
  <si>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</si>
  <si>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</si>
  <si>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</si>
  <si>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</si>
  <si>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</si>
  <si>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</si>
  <si>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</si>
  <si>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</si>
  <si>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</si>
  <si>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</si>
  <si>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</si>
  <si>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</si>
  <si>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</si>
  <si>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</si>
  <si>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</si>
  <si>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</si>
  <si>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</si>
  <si>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</si>
  <si>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</si>
  <si>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</si>
  <si>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</si>
  <si>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</si>
  <si>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</si>
  <si>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</si>
  <si>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</si>
  <si>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</si>
  <si>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</si>
  <si>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</si>
  <si>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</si>
  <si>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</si>
  <si>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</si>
  <si>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</si>
  <si>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</si>
  <si>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</si>
  <si>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</si>
  <si>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</si>
  <si>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</si>
  <si>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</si>
  <si>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</si>
  <si>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</si>
  <si>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</si>
  <si>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</si>
  <si>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</si>
  <si>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</si>
  <si>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</si>
  <si>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</si>
  <si>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</si>
  <si>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</si>
  <si>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</si>
  <si>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</si>
  <si>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</si>
  <si>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</si>
  <si>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</si>
  <si>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</si>
  <si>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</si>
  <si>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</si>
  <si>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</si>
  <si>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</si>
  <si>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</si>
  <si>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</si>
  <si>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</si>
  <si>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</si>
  <si>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</si>
  <si>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</si>
  <si>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</si>
  <si>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</si>
  <si>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</si>
  <si>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</si>
  <si>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</si>
  <si>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</si>
  <si>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</si>
  <si>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</si>
  <si>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</si>
  <si>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</si>
  <si>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</si>
  <si>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</si>
  <si>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</si>
  <si>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</si>
  <si>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</si>
  <si>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</si>
  <si>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</si>
  <si>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</si>
  <si>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</si>
  <si>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</si>
  <si>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</si>
  <si>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</si>
  <si>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</si>
  <si>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</si>
  <si>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</si>
  <si>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</si>
  <si>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</si>
  <si>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</si>
  <si>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</si>
  <si>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</si>
  <si>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</si>
  <si>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</si>
  <si>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</si>
  <si>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</si>
  <si>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</si>
  <si>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</si>
  <si>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</si>
  <si>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</si>
  <si>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</si>
  <si>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</si>
  <si>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</si>
  <si>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</si>
  <si>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</si>
  <si>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</si>
  <si>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</si>
  <si>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</si>
  <si>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</si>
  <si>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</si>
  <si>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</si>
  <si>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</si>
  <si>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</si>
  <si>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</si>
  <si>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</si>
  <si>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</si>
  <si>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</si>
  <si>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</si>
  <si>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</si>
  <si>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</si>
  <si>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</si>
  <si>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</si>
  <si>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</si>
  <si>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</si>
  <si>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</si>
  <si>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</si>
  <si>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</si>
  <si>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</si>
  <si>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</si>
  <si>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</si>
  <si>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</si>
  <si>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</si>
  <si>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</si>
  <si>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</si>
  <si>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</si>
  <si>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</si>
  <si>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</si>
  <si>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</si>
  <si>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</si>
  <si>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</si>
  <si>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</si>
  <si>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</si>
  <si>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</si>
  <si>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</si>
  <si>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</si>
  <si>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</si>
  <si>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</si>
  <si>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</si>
  <si>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</si>
  <si>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</si>
  <si>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</si>
  <si>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</si>
  <si>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</si>
  <si>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</si>
  <si>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</si>
  <si>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</si>
  <si>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</si>
  <si>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</si>
  <si>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</si>
  <si>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</si>
  <si>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</si>
  <si>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</si>
  <si>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</si>
  <si>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</si>
  <si>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</si>
  <si>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</si>
  <si>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</si>
  <si>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</si>
  <si>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</si>
  <si>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</si>
  <si>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</si>
  <si>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</si>
  <si>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</si>
  <si>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</si>
  <si>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</si>
  <si>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</si>
  <si>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</si>
  <si>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</si>
  <si>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</si>
  <si>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</si>
  <si>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</si>
  <si>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</si>
  <si>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</si>
  <si>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</si>
  <si>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</si>
  <si>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</si>
  <si>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</si>
  <si>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</si>
  <si>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</si>
  <si>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</si>
  <si>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</si>
  <si>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</si>
  <si>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</si>
  <si>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</si>
  <si>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</si>
  <si>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</si>
  <si>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</si>
  <si>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</si>
  <si>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</si>
  <si>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</si>
  <si>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</si>
  <si>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</si>
  <si>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</si>
  <si>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</si>
  <si>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</si>
  <si>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</si>
  <si>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</si>
  <si>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</si>
  <si>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</si>
  <si>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</si>
  <si>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</si>
  <si>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</si>
  <si>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</si>
  <si>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</si>
  <si>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</si>
  <si>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</si>
  <si>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</si>
  <si>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</si>
  <si>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</si>
  <si>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</si>
  <si>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</si>
  <si>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</si>
  <si>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</si>
  <si>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</si>
  <si>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</si>
  <si>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</si>
  <si>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</si>
  <si>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</si>
  <si>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</si>
  <si>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</si>
  <si>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</si>
  <si>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</si>
  <si>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</si>
  <si>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</si>
  <si>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</si>
  <si>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</si>
  <si>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</si>
  <si>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</si>
  <si>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</si>
  <si>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</si>
  <si>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</si>
  <si>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</si>
  <si>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</si>
  <si>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</si>
  <si>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</si>
  <si>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</si>
  <si>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</si>
  <si>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</si>
  <si>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</si>
  <si>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</si>
  <si>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</si>
  <si>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</si>
  <si>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</si>
  <si>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</si>
  <si>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</si>
  <si>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</si>
  <si>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</si>
  <si>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</si>
  <si>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</si>
  <si>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</si>
  <si>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</si>
  <si>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</si>
  <si>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</si>
  <si>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</si>
  <si>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</si>
  <si>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</si>
  <si>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</si>
  <si>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</si>
  <si>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</si>
  <si>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</si>
  <si>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</si>
  <si>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</si>
  <si>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</si>
  <si>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</si>
  <si>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</si>
  <si>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</si>
  <si>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</si>
  <si>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</si>
  <si>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</si>
  <si>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</si>
  <si>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</si>
  <si>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</si>
  <si>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</si>
  <si>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</si>
  <si>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</si>
  <si>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</si>
  <si>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</si>
  <si>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</si>
  <si>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</si>
  <si>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</si>
  <si>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</si>
  <si>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</si>
  <si>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</si>
  <si>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</si>
  <si>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</si>
  <si>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</si>
  <si>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</si>
  <si>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</si>
  <si>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</si>
  <si>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</si>
  <si>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</si>
  <si>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</si>
  <si>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</si>
  <si>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</si>
  <si>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</si>
  <si>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</si>
  <si>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</si>
  <si>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</si>
  <si>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</si>
  <si>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</si>
  <si>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</si>
  <si>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</si>
  <si>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</si>
  <si>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</si>
  <si>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</si>
  <si>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</si>
  <si>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</si>
  <si>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</si>
  <si>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</si>
  <si>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</si>
  <si>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</si>
  <si>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</si>
  <si>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</si>
  <si>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</si>
  <si>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</si>
  <si>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</si>
  <si>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</si>
  <si>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</si>
  <si>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</si>
  <si>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</si>
  <si>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</si>
  <si>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</si>
  <si>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</si>
  <si>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</si>
  <si>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</si>
  <si>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</si>
  <si>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</si>
  <si>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</si>
  <si>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</si>
  <si>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</si>
  <si>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</si>
  <si>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</si>
  <si>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</si>
  <si>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</si>
  <si>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</si>
  <si>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</si>
  <si>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</si>
  <si>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</si>
  <si>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</si>
  <si>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</si>
  <si>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</si>
  <si>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</si>
  <si>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</si>
  <si>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</si>
  <si>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</si>
  <si>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</si>
  <si>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</si>
  <si>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</si>
  <si>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</si>
  <si>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</si>
  <si>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</si>
  <si>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</si>
  <si>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</si>
  <si>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</si>
  <si>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</si>
  <si>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</si>
  <si>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</si>
  <si>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</si>
  <si>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</si>
  <si>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</si>
  <si>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</si>
  <si>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</si>
  <si>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</si>
  <si>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</si>
  <si>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</si>
  <si>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</si>
  <si>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</si>
  <si>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</si>
  <si>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</si>
  <si>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</si>
  <si>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</si>
  <si>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</si>
  <si>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</si>
  <si>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</si>
  <si>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</si>
  <si>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</si>
  <si>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</si>
  <si>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</si>
  <si>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</si>
  <si>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</si>
  <si>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</si>
  <si>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</si>
  <si>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</si>
  <si>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</si>
  <si>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</si>
  <si>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</si>
  <si>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</si>
  <si>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</si>
  <si>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</si>
  <si>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</si>
  <si>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</si>
  <si>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</si>
  <si>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</si>
  <si>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</si>
  <si>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</si>
  <si>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</si>
  <si>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</si>
  <si>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</si>
  <si>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</si>
  <si>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</si>
  <si>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</si>
  <si>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</si>
  <si>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</si>
  <si>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</si>
  <si>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</si>
  <si>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</si>
  <si>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</si>
  <si>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</si>
  <si>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</si>
  <si>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</si>
  <si>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</si>
  <si>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</si>
  <si>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</si>
  <si>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</si>
  <si>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</si>
  <si>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</si>
  <si>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</si>
  <si>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</si>
  <si>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</si>
  <si>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</si>
  <si>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</si>
  <si>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</si>
  <si>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</si>
  <si>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</si>
  <si>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</si>
  <si>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</si>
  <si>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</si>
  <si>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</si>
  <si>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</si>
  <si>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</si>
  <si>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</si>
  <si>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</si>
  <si>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</si>
  <si>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</si>
  <si>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</si>
  <si>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</si>
  <si>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</si>
  <si>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</si>
  <si>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</si>
  <si>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</si>
  <si>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</si>
  <si>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</si>
  <si>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</si>
  <si>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</si>
  <si>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</si>
  <si>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</si>
  <si>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</si>
  <si>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</si>
  <si>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</si>
  <si>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</si>
  <si>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</si>
  <si>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</si>
  <si>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</si>
  <si>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</si>
  <si>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여기서부터 다시 작성 필요합니다 ㅠㅠ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</si>
  <si>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</si>
  <si>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</si>
  <si>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</si>
  <si>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</si>
  <si>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</si>
  <si>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</si>
  <si>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</si>
  <si>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</si>
  <si>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</si>
  <si>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</si>
  <si>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</si>
  <si>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</si>
  <si>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</si>
  <si>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</si>
  <si>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</si>
  <si>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</si>
  <si>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</si>
  <si>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</si>
  <si>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</si>
  <si>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</si>
  <si>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</si>
  <si>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</si>
  <si>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</si>
  <si>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</si>
  <si>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</si>
  <si>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</si>
  <si>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</si>
  <si>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</si>
  <si>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</si>
  <si>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</si>
  <si>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</si>
  <si>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</si>
  <si>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</si>
  <si>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</si>
  <si>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</si>
  <si>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</si>
  <si>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</si>
  <si>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</si>
  <si>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</si>
  <si>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</si>
  <si>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</si>
  <si>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</si>
  <si>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</si>
  <si>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</si>
  <si>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</si>
  <si>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</si>
  <si>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</si>
  <si>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</si>
  <si>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</si>
  <si>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</si>
  <si>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</si>
  <si>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</si>
  <si>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</si>
  <si>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</si>
  <si>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</si>
  <si>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</si>
  <si>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</si>
  <si>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</si>
  <si>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</si>
  <si>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</si>
  <si>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</si>
  <si>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</si>
  <si>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</si>
  <si>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</si>
  <si>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</si>
  <si>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</si>
  <si>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</si>
  <si>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</si>
  <si>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</si>
  <si>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</si>
  <si>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</si>
  <si>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</si>
  <si>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</si>
  <si>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</si>
  <si>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</si>
  <si>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</si>
  <si>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</si>
  <si>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</si>
  <si>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</si>
  <si>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</si>
  <si>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</si>
  <si>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</si>
  <si>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</si>
  <si>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</si>
  <si>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</si>
  <si>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</si>
  <si>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</si>
  <si>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</si>
  <si>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</si>
  <si>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</si>
  <si>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</si>
  <si>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</si>
  <si>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</si>
  <si>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</si>
  <si>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</si>
  <si>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</si>
  <si>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</si>
  <si>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</si>
  <si>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</si>
  <si>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</si>
  <si>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</si>
  <si>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</si>
  <si>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</si>
  <si>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</si>
  <si>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</si>
  <si>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</si>
  <si>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</si>
  <si>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</si>
  <si>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</si>
  <si>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</si>
  <si>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</si>
  <si>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</si>
  <si>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</si>
  <si>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</si>
  <si>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</si>
  <si>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</si>
  <si>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</si>
  <si>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</si>
  <si>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</si>
  <si>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</si>
  <si>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</si>
  <si>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</si>
  <si>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</si>
  <si>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</si>
  <si>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</si>
  <si>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</si>
  <si>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</si>
  <si>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</si>
  <si>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</si>
  <si>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</si>
  <si>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</si>
  <si>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</si>
  <si>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</si>
  <si>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</si>
  <si>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</si>
  <si>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</si>
  <si>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</si>
  <si>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</si>
  <si>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</si>
  <si>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</si>
  <si>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</si>
  <si>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</si>
  <si>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</si>
  <si>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</si>
  <si>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</si>
  <si>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</si>
  <si>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</si>
  <si>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</si>
  <si>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</si>
  <si>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</si>
  <si>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</si>
  <si>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</si>
  <si>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</si>
  <si>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</si>
  <si>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</si>
  <si>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</si>
  <si>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</si>
  <si>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</si>
  <si>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</si>
  <si>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</si>
  <si>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</si>
  <si>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</si>
  <si>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</si>
  <si>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</si>
  <si>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</si>
  <si>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</si>
  <si>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</si>
  <si>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</si>
  <si>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</si>
  <si>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</si>
  <si>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</si>
  <si>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</si>
  <si>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</si>
  <si>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</si>
  <si>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</si>
  <si>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</si>
  <si>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</si>
  <si>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</si>
  <si>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</si>
  <si>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</si>
  <si>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</si>
  <si>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</si>
  <si>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</si>
  <si>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</si>
  <si>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</si>
  <si>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</si>
  <si>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</si>
  <si>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</si>
  <si>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</si>
  <si>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</si>
  <si>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</si>
  <si>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</si>
  <si>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</si>
  <si>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</si>
  <si>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</si>
  <si>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</si>
  <si>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</si>
  <si>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</si>
  <si>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</si>
  <si>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</si>
  <si>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</si>
  <si>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</si>
  <si>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</si>
  <si>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</si>
  <si>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</si>
  <si>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</si>
  <si>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</si>
  <si>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</si>
  <si>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</si>
  <si>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</si>
  <si>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</si>
  <si>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</si>
  <si>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</si>
  <si>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</si>
  <si>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</si>
  <si>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</si>
  <si>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</si>
  <si>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</si>
  <si>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</si>
  <si>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</si>
  <si>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</si>
  <si>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</si>
  <si>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</si>
  <si>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</si>
  <si>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</si>
  <si>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</si>
  <si>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</si>
  <si>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</si>
  <si>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</si>
  <si>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</si>
  <si>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</si>
  <si>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</si>
  <si>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</si>
  <si>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</si>
  <si>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</si>
  <si>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</si>
  <si>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</si>
  <si>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</si>
  <si>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</si>
  <si>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</si>
  <si>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</si>
  <si>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</si>
  <si>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</si>
  <si>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</si>
  <si>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</si>
  <si>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</si>
  <si>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</si>
  <si>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</si>
  <si>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</si>
  <si>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</si>
  <si>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</si>
  <si>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</si>
  <si>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</si>
  <si>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</si>
  <si>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</si>
  <si>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</si>
  <si>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</si>
  <si>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</si>
  <si>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</si>
  <si>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</si>
  <si>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</si>
  <si>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</si>
  <si>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</si>
  <si>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</si>
  <si>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</si>
  <si>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</si>
  <si>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</si>
  <si>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</si>
  <si>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</si>
  <si>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</si>
  <si>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</si>
  <si>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</si>
  <si>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</si>
  <si>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</si>
  <si>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</si>
  <si>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</si>
  <si>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</si>
  <si>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</si>
  <si>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</si>
  <si>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</si>
  <si>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</si>
  <si>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</si>
  <si>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</si>
  <si>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</si>
  <si>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</si>
  <si>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</si>
  <si>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</si>
  <si>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</si>
  <si>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</si>
  <si>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</si>
  <si>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</si>
  <si>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</si>
  <si>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</si>
  <si>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</si>
  <si>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</si>
  <si>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</si>
  <si>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</si>
  <si>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</si>
  <si>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</si>
  <si>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</si>
  <si>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</si>
  <si>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</si>
  <si>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</si>
  <si>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</si>
  <si>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</si>
  <si>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</si>
  <si>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</si>
  <si>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</si>
  <si>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</si>
  <si>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</si>
  <si>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</si>
  <si>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</si>
  <si>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</si>
  <si>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</si>
  <si>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</si>
  <si>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</si>
  <si>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</si>
  <si>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</si>
  <si>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</si>
  <si>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</si>
  <si>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</si>
  <si>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</si>
  <si>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</si>
  <si>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</si>
  <si>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</si>
  <si>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</si>
  <si>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</si>
  <si>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</si>
  <si>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</si>
  <si>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</si>
  <si>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</si>
  <si>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</si>
  <si>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</si>
  <si>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</si>
  <si>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</si>
  <si>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</si>
  <si>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</si>
  <si>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</si>
  <si>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</si>
  <si>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</si>
  <si>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</si>
  <si>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</si>
  <si>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</si>
  <si>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</si>
  <si>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</si>
  <si>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</si>
  <si>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</si>
  <si>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</si>
  <si>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</si>
  <si>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</si>
  <si>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</si>
  <si>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</si>
  <si>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</si>
  <si>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</si>
  <si>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</si>
  <si>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</si>
  <si>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</si>
  <si>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</si>
  <si>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</si>
  <si>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</si>
  <si>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</si>
  <si>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</si>
  <si>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</si>
  <si>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</si>
  <si>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</si>
  <si>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</si>
  <si>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</si>
  <si>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</si>
  <si>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</si>
  <si>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</si>
  <si>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</si>
  <si>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</si>
  <si>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</si>
  <si>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</si>
  <si>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</si>
  <si>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</si>
  <si>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</si>
  <si>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</si>
  <si>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</si>
  <si>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</si>
  <si>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</si>
  <si>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</si>
  <si>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</si>
  <si>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</si>
  <si>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</si>
  <si>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</si>
  <si>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</si>
  <si>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</si>
  <si>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</si>
  <si>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</si>
  <si>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</si>
  <si>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</si>
  <si>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</si>
  <si>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</si>
  <si>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</si>
  <si>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</si>
  <si>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</si>
  <si>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</si>
  <si>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</si>
  <si>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</si>
  <si>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</si>
  <si>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</si>
  <si>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</si>
  <si>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</si>
  <si>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</si>
  <si>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</si>
  <si>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</si>
  <si>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</si>
  <si>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</si>
  <si>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</si>
  <si>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</si>
  <si>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</si>
  <si>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</si>
  <si>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</si>
  <si>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</si>
  <si>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</si>
  <si>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</si>
  <si>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</si>
  <si>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</si>
  <si>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</si>
  <si>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</si>
  <si>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</si>
  <si>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</si>
  <si>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</si>
  <si>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</si>
  <si>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</si>
  <si>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</si>
  <si>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</si>
  <si>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</si>
  <si>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</si>
  <si>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</si>
  <si>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</si>
  <si>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</si>
  <si>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</si>
  <si>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</si>
  <si>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</si>
  <si>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</si>
  <si>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</si>
  <si>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</si>
  <si>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</si>
  <si>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</si>
  <si>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</si>
  <si>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</si>
  <si>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</si>
  <si>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</si>
  <si>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</si>
  <si>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</si>
  <si>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</si>
  <si>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</si>
  <si>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</si>
  <si>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</si>
  <si>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</si>
  <si>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</si>
  <si>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</si>
  <si>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</si>
  <si>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</si>
  <si>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</si>
  <si>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</si>
  <si>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</si>
  <si>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</si>
  <si>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</si>
  <si>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</si>
  <si>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</si>
  <si>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</si>
  <si>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</si>
  <si>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</si>
  <si>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</si>
  <si>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</si>
  <si>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</si>
  <si>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</si>
  <si>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</si>
  <si>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</si>
  <si>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</si>
  <si>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</si>
  <si>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</si>
  <si>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</si>
  <si>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</si>
  <si>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</si>
  <si>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</si>
  <si>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</si>
  <si>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</si>
  <si>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</si>
  <si>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</si>
  <si>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</si>
  <si>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</si>
  <si>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</si>
  <si>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</si>
  <si>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</si>
  <si>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</si>
  <si>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</si>
  <si>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</si>
  <si>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</si>
  <si>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</si>
  <si>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</si>
  <si>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</si>
  <si>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</si>
  <si>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</si>
  <si>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</si>
  <si>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</si>
  <si>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</si>
  <si>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</si>
  <si>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</si>
  <si>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</si>
  <si>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</si>
  <si>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</si>
  <si>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</si>
  <si>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</si>
  <si>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</si>
  <si>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</si>
  <si>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</si>
  <si>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</si>
  <si>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</si>
  <si>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</si>
  <si>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</si>
  <si>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</si>
  <si>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</si>
  <si>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</si>
  <si>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</si>
  <si>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</si>
  <si>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</si>
  <si>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</si>
  <si>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</si>
  <si>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</si>
  <si>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</si>
  <si>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</si>
  <si>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</si>
  <si>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</si>
  <si>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</si>
  <si>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</si>
  <si>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</si>
  <si>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</si>
  <si>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Date : 2023-11-01 ~ 2023-11-30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</si>
  <si>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</si>
  <si>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</si>
  <si>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</si>
  <si>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</si>
  <si>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</si>
  <si>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</si>
  <si>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</si>
  <si>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</si>
  <si>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</si>
  <si>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</si>
  <si>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</si>
  <si>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</si>
  <si>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</si>
  <si>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</si>
  <si>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</si>
  <si>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</si>
  <si>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</si>
  <si>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</si>
  <si>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</si>
  <si>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</si>
  <si>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</si>
  <si>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</si>
  <si>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</si>
  <si>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</si>
  <si>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</si>
  <si>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</si>
  <si>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</si>
  <si>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</si>
  <si>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</si>
  <si>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</si>
  <si>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</si>
  <si>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</si>
  <si>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</si>
  <si>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</si>
  <si>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</si>
  <si>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</si>
  <si>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</si>
  <si>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</si>
  <si>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</si>
  <si>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</si>
  <si>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</si>
  <si>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</si>
  <si>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</si>
  <si>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</si>
  <si>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</si>
  <si>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</si>
  <si>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</si>
  <si>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</si>
  <si>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</si>
  <si>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</si>
  <si>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</si>
  <si>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</si>
  <si>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</si>
  <si>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</si>
  <si>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</si>
  <si>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</si>
  <si>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</si>
  <si>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</si>
  <si>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</si>
  <si>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</si>
  <si>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</si>
  <si>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</si>
  <si>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</si>
  <si>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</si>
  <si>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</si>
  <si>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</si>
  <si>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</si>
  <si>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</si>
  <si>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</si>
  <si>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</si>
  <si>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</si>
  <si>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</si>
  <si>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</si>
  <si>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</si>
  <si>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</si>
  <si>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</si>
  <si>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</si>
  <si>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</si>
  <si>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</si>
  <si>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</si>
  <si>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</si>
  <si>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</si>
  <si>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</si>
  <si>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</si>
  <si>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</si>
  <si>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</si>
  <si>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</si>
  <si>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</si>
  <si>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</si>
  <si>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</si>
  <si>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</si>
  <si>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</si>
  <si>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</si>
  <si>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</si>
  <si>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</si>
  <si>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</si>
  <si>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</si>
  <si>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</si>
  <si>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</si>
  <si>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</si>
  <si>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</si>
  <si>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</si>
  <si>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</si>
  <si>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</si>
  <si>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</si>
  <si>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</si>
  <si>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</si>
  <si>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</si>
  <si>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</si>
  <si>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</si>
  <si>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</si>
  <si>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</si>
  <si>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</si>
  <si>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</si>
  <si>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</si>
  <si>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</si>
  <si>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</si>
  <si>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</si>
  <si>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</si>
  <si>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</si>
  <si>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 xml:space="preserve"> </t>
    <phoneticPr fontId="12" type="noConversion"/>
  </si>
  <si>
    <t>=E5:E278</t>
    <phoneticPr fontId="12" type="noConversion"/>
  </si>
  <si>
    <t>=AM5:AM278</t>
    <phoneticPr fontId="12" type="noConversion"/>
  </si>
  <si>
    <t>=AD5:AD315</t>
    <phoneticPr fontId="12" type="noConversion"/>
  </si>
  <si>
    <t>=AC5:AC233</t>
    <phoneticPr fontId="12" type="noConversion"/>
  </si>
  <si>
    <t>월간 사용전력량</t>
    <phoneticPr fontId="12" type="noConversion"/>
  </si>
  <si>
    <t>4층</t>
    <phoneticPr fontId="12" type="noConversion"/>
  </si>
  <si>
    <t>5층</t>
    <phoneticPr fontId="12" type="noConversion"/>
  </si>
  <si>
    <t>=AD5:AD250</t>
    <phoneticPr fontId="12" type="noConversion"/>
  </si>
  <si>
    <t>6층</t>
    <phoneticPr fontId="12" type="noConversion"/>
  </si>
  <si>
    <t>7층</t>
    <phoneticPr fontId="12" type="noConversion"/>
  </si>
  <si>
    <t>=A2:A1062</t>
    <phoneticPr fontId="12" type="noConversion"/>
  </si>
  <si>
    <t>개수: 1060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</si>
</sst>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6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</fills>
  <borders count="48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75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0" fontId="0" fillId="9" borderId="0" xfId="0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6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0" fontId="56" fillId="4" borderId="125" xfId="0" applyFont="1" applyFill="1" applyBorder="1" applyAlignment="1">
      <alignment horizontal="center" vertical="center" wrapText="1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8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9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8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0" xfId="2" applyNumberFormat="1" applyFont="1" applyBorder="1" applyAlignment="1">
      <alignment vertical="center"/>
    </xf>
    <xf numFmtId="199" fontId="14" fillId="0" borderId="430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0" xfId="2" applyNumberFormat="1" applyFont="1" applyFill="1" applyBorder="1" applyAlignment="1">
      <alignment vertical="center"/>
    </xf>
    <xf numFmtId="199" fontId="14" fillId="0" borderId="443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3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5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6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4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6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19" xfId="9" applyFont="1" applyBorder="1">
      <alignment vertical="center"/>
    </xf>
    <xf numFmtId="0" fontId="3" fillId="0" borderId="423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2" xfId="9" applyFont="1" applyBorder="1">
      <alignment vertical="center"/>
    </xf>
    <xf numFmtId="0" fontId="3" fillId="0" borderId="421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4" xfId="9" applyFont="1" applyBorder="1">
      <alignment vertical="center"/>
    </xf>
    <xf numFmtId="0" fontId="3" fillId="0" borderId="425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4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9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8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0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2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0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1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9" xfId="2" applyNumberFormat="1" applyFont="1" applyBorder="1">
      <alignment vertical="center"/>
    </xf>
    <xf numFmtId="199" fontId="14" fillId="0" borderId="442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8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6" xfId="2" applyNumberFormat="1" applyFont="1" applyBorder="1">
      <alignment vertical="center"/>
    </xf>
    <xf numFmtId="199" fontId="14" fillId="0" borderId="457" xfId="2" applyNumberFormat="1" applyFont="1" applyBorder="1">
      <alignment vertical="center"/>
    </xf>
    <xf numFmtId="199" fontId="14" fillId="0" borderId="427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1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200" fontId="14" fillId="11" borderId="460" xfId="2" applyNumberFormat="1" applyFont="1" applyFill="1" applyBorder="1">
      <alignment vertical="center"/>
    </xf>
    <xf numFmtId="199" fontId="14" fillId="0" borderId="461" xfId="2" applyNumberFormat="1" applyFont="1" applyBorder="1">
      <alignment vertical="center"/>
    </xf>
    <xf numFmtId="199" fontId="14" fillId="0" borderId="462" xfId="2" applyNumberFormat="1" applyFont="1" applyBorder="1">
      <alignment vertical="center"/>
    </xf>
    <xf numFmtId="200" fontId="14" fillId="11" borderId="463" xfId="2" applyNumberFormat="1" applyFont="1" applyFill="1" applyBorder="1">
      <alignment vertical="center"/>
    </xf>
    <xf numFmtId="199" fontId="14" fillId="0" borderId="464" xfId="2" applyNumberFormat="1" applyFont="1" applyBorder="1">
      <alignment vertical="center"/>
    </xf>
    <xf numFmtId="199" fontId="14" fillId="0" borderId="465" xfId="2" applyNumberFormat="1" applyFont="1" applyBorder="1">
      <alignment vertical="center"/>
    </xf>
    <xf numFmtId="200" fontId="14" fillId="11" borderId="466" xfId="2" applyNumberFormat="1" applyFont="1" applyFill="1" applyBorder="1">
      <alignment vertical="center"/>
    </xf>
    <xf numFmtId="199" fontId="14" fillId="0" borderId="435" xfId="2" applyNumberFormat="1" applyFont="1" applyBorder="1">
      <alignment vertical="center"/>
    </xf>
    <xf numFmtId="199" fontId="14" fillId="0" borderId="430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69" xfId="0" applyFont="1" applyFill="1" applyBorder="1" applyAlignment="1">
      <alignment vertical="center" wrapText="1"/>
    </xf>
    <xf numFmtId="0" fontId="57" fillId="7" borderId="469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0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0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1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2" xfId="0" applyFont="1" applyBorder="1">
      <alignment vertical="center"/>
    </xf>
    <xf numFmtId="0" fontId="58" fillId="0" borderId="474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176" fontId="14" fillId="0" borderId="475" xfId="2" applyNumberFormat="1" applyFont="1" applyBorder="1">
      <alignment vertical="center"/>
    </xf>
    <xf numFmtId="0" fontId="25" fillId="0" borderId="476" xfId="0" applyFont="1" applyBorder="1" applyAlignment="1">
      <alignment horizontal="left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79" fontId="10" fillId="4" borderId="140" xfId="9" applyNumberFormat="1" applyFill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46" fillId="25" borderId="6" xfId="0" applyFont="1" applyFill="1" applyBorder="1" applyAlignment="1">
      <alignment horizontal="center" vertical="center"/>
    </xf>
    <xf numFmtId="0" fontId="102" fillId="0" borderId="136" xfId="0" applyFont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179" fontId="2" fillId="0" borderId="6" xfId="9" applyNumberFormat="1" applyFont="1" applyBorder="1" applyAlignment="1">
      <alignment horizontal="center" vertical="center" wrapText="1"/>
    </xf>
    <xf numFmtId="179" fontId="2" fillId="0" borderId="136" xfId="9" applyNumberFormat="1" applyFont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179" fontId="10" fillId="4" borderId="6" xfId="9" applyNumberForma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8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176" fontId="13" fillId="36" borderId="375" xfId="2" applyNumberFormat="1" applyFont="1" applyFill="1" applyBorder="1" applyAlignment="1">
      <alignment horizontal="center" vertical="center" wrapText="1"/>
    </xf>
    <xf numFmtId="176" fontId="13" fillId="36" borderId="97" xfId="2" applyNumberFormat="1" applyFont="1" applyFill="1" applyBorder="1" applyAlignment="1">
      <alignment horizontal="center" vertical="center" wrapText="1"/>
    </xf>
    <xf numFmtId="0" fontId="56" fillId="0" borderId="0" xfId="0" quotePrefix="1" applyFont="1" applyAlignment="1">
      <alignment horizontal="center" vertical="center"/>
    </xf>
    <xf numFmtId="176" fontId="0" fillId="0" borderId="0" xfId="2" quotePrefix="1" applyNumberFormat="1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36" borderId="0" xfId="0" applyFill="1" applyAlignment="1">
      <alignment vertical="center" wrapText="1"/>
    </xf>
    <xf numFmtId="176" fontId="13" fillId="36" borderId="140" xfId="2" applyNumberFormat="1" applyFont="1" applyFill="1" applyBorder="1" applyAlignment="1">
      <alignment horizontal="center" vertical="center"/>
    </xf>
    <xf numFmtId="201" fontId="14" fillId="36" borderId="189" xfId="2" applyNumberFormat="1" applyFont="1" applyFill="1" applyBorder="1">
      <alignment vertical="center"/>
    </xf>
    <xf numFmtId="201" fontId="14" fillId="36" borderId="75" xfId="2" applyNumberFormat="1" applyFont="1" applyFill="1" applyBorder="1">
      <alignment vertical="center"/>
    </xf>
    <xf numFmtId="0" fontId="45" fillId="36" borderId="136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2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7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323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198" fontId="14" fillId="11" borderId="378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71" fillId="0" borderId="245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408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0" fontId="71" fillId="0" borderId="249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176" fontId="14" fillId="0" borderId="92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0" fontId="71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381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201" fontId="56" fillId="0" borderId="6" xfId="2" applyNumberFormat="1" applyFont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176" fontId="14" fillId="0" borderId="409" xfId="10" applyNumberFormat="1" applyFont="1" applyBorder="1" applyAlignment="1">
      <alignment horizontal="center" vertical="center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13" fillId="16" borderId="0" xfId="0" applyFont="1" applyFill="1" applyAlignment="1">
      <alignment horizontal="center" vertical="center"/>
    </xf>
    <xf numFmtId="0" fontId="56" fillId="0" borderId="174" xfId="0" applyFont="1" applyBorder="1" applyAlignment="1">
      <alignment horizontal="center" vertical="center"/>
    </xf>
    <xf numFmtId="0" fontId="0" fillId="0" borderId="0" xfId="0" quotePrefix="1" applyFill="1">
      <alignment vertical="center"/>
    </xf>
    <xf numFmtId="198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176" fontId="41" fillId="23" borderId="468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7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0" borderId="6" xfId="0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8" fillId="23" borderId="6" xfId="0" applyFont="1" applyFill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3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8" fillId="23" borderId="71" xfId="0" applyFont="1" applyFill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0" fontId="25" fillId="0" borderId="321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76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2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75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41" fillId="6" borderId="202" xfId="0" applyFont="1" applyFill="1" applyBorder="1" applyAlignment="1">
      <alignment horizontal="center" vertical="center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201" fontId="14" fillId="36" borderId="137" xfId="2" applyNumberFormat="1" applyFont="1" applyFill="1" applyBorder="1" applyAlignment="1">
      <alignment horizontal="center" vertical="center"/>
    </xf>
    <xf numFmtId="201" fontId="14" fillId="36" borderId="102" xfId="2" applyNumberFormat="1" applyFont="1" applyFill="1" applyBorder="1" applyAlignment="1">
      <alignment horizontal="center" vertical="center"/>
    </xf>
    <xf numFmtId="201" fontId="14" fillId="36" borderId="140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0" fontId="46" fillId="0" borderId="283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201" fontId="97" fillId="36" borderId="137" xfId="2" applyNumberFormat="1" applyFont="1" applyFill="1" applyBorder="1" applyAlignment="1">
      <alignment horizontal="center" vertical="center"/>
    </xf>
    <xf numFmtId="201" fontId="97" fillId="36" borderId="102" xfId="2" applyNumberFormat="1" applyFont="1" applyFill="1" applyBorder="1" applyAlignment="1">
      <alignment horizontal="center" vertical="center"/>
    </xf>
    <xf numFmtId="201" fontId="97" fillId="36" borderId="140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199" fontId="30" fillId="0" borderId="432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7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41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79"/>
  <sheetViews>
    <sheetView zoomScaleNormal="100" workbookViewId="0">
      <pane xSplit="9" ySplit="4" topLeftCell="K244" activePane="bottomRight" state="frozen"/>
      <selection pane="topRight" activeCell="J1" sqref="J1"/>
      <selection pane="bottomLeft" activeCell="A5" sqref="A5"/>
      <selection pane="bottomRight" activeCell="E247" sqref="E247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37.8984375" style="671" customWidth="1"/>
    <col min="42" max="16384" width="8.796875" style="671"/>
  </cols>
  <sheetData>
    <row r="1" spans="1:41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</row>
    <row r="2" spans="1:41" ht="16.2" thickBot="1" x14ac:dyDescent="0.3">
      <c r="E2" s="3094" t="s">
        <v>9396</v>
      </c>
      <c r="AM2" s="3094" t="s">
        <v>9397</v>
      </c>
      <c r="AO2" s="731" t="s">
        <v>1</v>
      </c>
    </row>
    <row r="3" spans="1:41" ht="33.6" customHeight="1" thickTop="1" thickBot="1" x14ac:dyDescent="0.3">
      <c r="A3" s="2606" t="s">
        <v>2</v>
      </c>
      <c r="B3" s="2629" t="s">
        <v>3</v>
      </c>
      <c r="C3" s="2618" t="s">
        <v>4</v>
      </c>
      <c r="D3" s="2618" t="s">
        <v>5</v>
      </c>
      <c r="E3" s="3093" t="s">
        <v>9272</v>
      </c>
      <c r="F3" s="3383" t="s">
        <v>6</v>
      </c>
      <c r="G3" s="3384"/>
      <c r="H3" s="3350" t="s">
        <v>8743</v>
      </c>
      <c r="I3" s="3351"/>
      <c r="J3" s="3350" t="s">
        <v>8744</v>
      </c>
      <c r="K3" s="3351"/>
      <c r="L3" s="3352" t="s">
        <v>7</v>
      </c>
      <c r="M3" s="3353"/>
      <c r="N3" s="3353"/>
      <c r="O3" s="3353"/>
      <c r="P3" s="3353"/>
      <c r="Q3" s="3353"/>
      <c r="R3" s="3353"/>
      <c r="S3" s="3354"/>
      <c r="T3" s="3385" t="s">
        <v>8</v>
      </c>
      <c r="U3" s="3382"/>
      <c r="V3" s="3355" t="s">
        <v>9</v>
      </c>
      <c r="W3" s="3382"/>
      <c r="X3" s="3355" t="s">
        <v>10</v>
      </c>
      <c r="Y3" s="3382"/>
      <c r="Z3" s="3385" t="s">
        <v>11</v>
      </c>
      <c r="AA3" s="3382"/>
      <c r="AB3" s="3385" t="s">
        <v>12</v>
      </c>
      <c r="AC3" s="3382"/>
      <c r="AD3" s="3385" t="s">
        <v>13</v>
      </c>
      <c r="AE3" s="3382"/>
      <c r="AF3" s="3355" t="s">
        <v>14</v>
      </c>
      <c r="AG3" s="3356"/>
      <c r="AH3" s="3357" t="s">
        <v>8745</v>
      </c>
      <c r="AI3" s="3358"/>
      <c r="AJ3" s="3358"/>
      <c r="AK3" s="3367" t="s">
        <v>8729</v>
      </c>
      <c r="AL3" s="3368"/>
      <c r="AM3" s="3092" t="s">
        <v>6638</v>
      </c>
      <c r="AN3" s="2873" t="s">
        <v>15</v>
      </c>
      <c r="AO3" s="2874" t="s">
        <v>16</v>
      </c>
    </row>
    <row r="4" spans="1:41" ht="16.8" thickTop="1" thickBot="1" x14ac:dyDescent="0.3">
      <c r="A4" s="3339" t="s">
        <v>8746</v>
      </c>
      <c r="B4" s="2876"/>
      <c r="C4" s="2877"/>
      <c r="D4" s="2877"/>
      <c r="E4" s="3054" t="s">
        <v>9273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369" t="s">
        <v>19</v>
      </c>
      <c r="M4" s="3370"/>
      <c r="N4" s="3370"/>
      <c r="O4" s="3371"/>
      <c r="P4" s="3372" t="s">
        <v>20</v>
      </c>
      <c r="Q4" s="3372"/>
      <c r="R4" s="3372"/>
      <c r="S4" s="3373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878" t="s">
        <v>21</v>
      </c>
      <c r="AL4" s="2879" t="s">
        <v>22</v>
      </c>
      <c r="AM4" s="2880"/>
      <c r="AN4" s="2881"/>
      <c r="AO4" s="2882"/>
    </row>
    <row r="5" spans="1:41" ht="46.8" x14ac:dyDescent="0.25">
      <c r="A5" s="2606" t="s">
        <v>24</v>
      </c>
      <c r="B5" s="3104" t="s">
        <v>25</v>
      </c>
      <c r="C5" s="2248"/>
      <c r="D5" s="2248" t="s">
        <v>26</v>
      </c>
      <c r="E5" s="3083">
        <v>50</v>
      </c>
      <c r="F5" s="2249" t="s">
        <v>27</v>
      </c>
      <c r="G5" s="2249"/>
      <c r="H5" s="1935" t="s">
        <v>8747</v>
      </c>
      <c r="I5" s="2250"/>
      <c r="J5" s="1935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4" t="s">
        <v>8748</v>
      </c>
      <c r="O5" s="2014">
        <v>6</v>
      </c>
      <c r="P5" s="2253"/>
      <c r="Q5" s="2254"/>
      <c r="R5" s="2255"/>
      <c r="S5" s="2256"/>
      <c r="T5" s="894" t="s">
        <v>28</v>
      </c>
      <c r="U5" s="2257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131.13064790771907</v>
      </c>
      <c r="AI5" s="732"/>
      <c r="AJ5" s="1302">
        <f t="shared" ref="AJ5:AJ6" si="0">AH5+AI5</f>
        <v>131.13064790771907</v>
      </c>
      <c r="AK5" s="2884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22829.8</v>
      </c>
      <c r="AL5" s="2885"/>
      <c r="AM5" s="2886">
        <f>SUBTOTAL(9,AK5:AL5)</f>
        <v>22829.8</v>
      </c>
      <c r="AN5" s="2620"/>
      <c r="AO5" s="2622"/>
    </row>
    <row r="6" spans="1:41" ht="47.4" thickBot="1" x14ac:dyDescent="0.3">
      <c r="A6" s="2875"/>
      <c r="B6" s="3105"/>
      <c r="C6" s="2258"/>
      <c r="D6" s="2258" t="s">
        <v>32</v>
      </c>
      <c r="E6" s="3084">
        <v>50</v>
      </c>
      <c r="F6" s="735" t="s">
        <v>27</v>
      </c>
      <c r="G6" s="735"/>
      <c r="H6" s="2000"/>
      <c r="I6" s="2259" t="s">
        <v>8749</v>
      </c>
      <c r="J6" s="2000"/>
      <c r="K6" s="2259" t="str">
        <f t="shared" ref="K6:K12" si="1">"7-DaHall 1-"&amp;R6&amp;"-"&amp;Q6&amp;"-"&amp;S6</f>
        <v>7-DaHall 1-PDU-04-150-1</v>
      </c>
      <c r="L6" s="2260"/>
      <c r="M6" s="2261"/>
      <c r="N6" s="895"/>
      <c r="O6" s="2004"/>
      <c r="P6" s="2262">
        <v>380</v>
      </c>
      <c r="Q6" s="2263">
        <v>150</v>
      </c>
      <c r="R6" s="2264" t="s">
        <v>8750</v>
      </c>
      <c r="S6" s="2265">
        <v>1</v>
      </c>
      <c r="T6" s="895"/>
      <c r="U6" s="2264" t="s">
        <v>33</v>
      </c>
      <c r="V6" s="909"/>
      <c r="W6" s="909"/>
      <c r="X6" s="909"/>
      <c r="Y6" s="909"/>
      <c r="Z6" s="909"/>
      <c r="AA6" s="909"/>
      <c r="AB6" s="909"/>
      <c r="AC6" s="2266" t="s">
        <v>34</v>
      </c>
      <c r="AD6" s="909"/>
      <c r="AE6" s="2266" t="s">
        <v>35</v>
      </c>
      <c r="AF6" s="909"/>
      <c r="AG6" s="2266" t="s">
        <v>36</v>
      </c>
      <c r="AH6" s="909"/>
      <c r="AI6" s="2267">
        <f>SUM('7층_부하량(월간_AVG)'!D153:F153)</f>
        <v>142.20926180441759</v>
      </c>
      <c r="AJ6" s="1325">
        <f t="shared" si="0"/>
        <v>142.20926180441759</v>
      </c>
      <c r="AK6" s="2887"/>
      <c r="AL6" s="2888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20193.400000000001</v>
      </c>
      <c r="AM6" s="2889">
        <f t="shared" ref="AM6:AM69" si="2">SUBTOTAL(9,AK6:AL6)</f>
        <v>20193.400000000001</v>
      </c>
      <c r="AN6" s="2621"/>
      <c r="AO6" s="2623"/>
    </row>
    <row r="7" spans="1:41" ht="54" customHeight="1" x14ac:dyDescent="0.25">
      <c r="A7" s="2890" t="s">
        <v>761</v>
      </c>
      <c r="B7" s="3107"/>
      <c r="C7" s="3374"/>
      <c r="D7" s="3376" t="s">
        <v>762</v>
      </c>
      <c r="E7" s="2968"/>
      <c r="F7" s="695"/>
      <c r="G7" s="695" t="s">
        <v>27</v>
      </c>
      <c r="H7" s="1908" t="s">
        <v>8751</v>
      </c>
      <c r="I7" s="1909" t="s">
        <v>8752</v>
      </c>
      <c r="J7" s="1908" t="str">
        <f t="shared" ref="J7:J12" si="3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7" t="s">
        <v>237</v>
      </c>
      <c r="W7" s="2599" t="s">
        <v>238</v>
      </c>
      <c r="X7" s="2597" t="s">
        <v>435</v>
      </c>
      <c r="Y7" s="2599" t="s">
        <v>436</v>
      </c>
      <c r="Z7" s="2597" t="s">
        <v>49</v>
      </c>
      <c r="AA7" s="2599" t="s">
        <v>765</v>
      </c>
      <c r="AB7" s="2597" t="s">
        <v>51</v>
      </c>
      <c r="AC7" s="2599" t="s">
        <v>52</v>
      </c>
      <c r="AD7" s="2597" t="s">
        <v>30</v>
      </c>
      <c r="AE7" s="2599" t="s">
        <v>35</v>
      </c>
      <c r="AF7" s="3378" t="s">
        <v>31</v>
      </c>
      <c r="AG7" s="3380" t="s">
        <v>36</v>
      </c>
      <c r="AH7" s="680"/>
      <c r="AI7" s="673"/>
      <c r="AJ7" s="1317"/>
      <c r="AK7" s="2891"/>
      <c r="AL7" s="2892"/>
      <c r="AM7" s="2893">
        <f t="shared" si="2"/>
        <v>0</v>
      </c>
      <c r="AN7" s="696" t="s">
        <v>766</v>
      </c>
      <c r="AO7" s="697"/>
    </row>
    <row r="8" spans="1:41" ht="47.4" thickBot="1" x14ac:dyDescent="0.3">
      <c r="A8" s="2894"/>
      <c r="B8" s="3108" t="s">
        <v>8753</v>
      </c>
      <c r="C8" s="3375"/>
      <c r="D8" s="3377"/>
      <c r="E8" s="3085">
        <v>2.2000000000000002</v>
      </c>
      <c r="F8" s="2608" t="s">
        <v>27</v>
      </c>
      <c r="G8" s="2608"/>
      <c r="H8" s="1927" t="s">
        <v>8754</v>
      </c>
      <c r="I8" s="1928" t="s">
        <v>8755</v>
      </c>
      <c r="J8" s="1927" t="str">
        <f t="shared" si="3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895" t="s">
        <v>8756</v>
      </c>
      <c r="O8" s="1931">
        <v>37</v>
      </c>
      <c r="P8" s="1932">
        <v>220</v>
      </c>
      <c r="Q8" s="1933">
        <v>30</v>
      </c>
      <c r="R8" s="1061" t="s">
        <v>8757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7" t="s">
        <v>164</v>
      </c>
      <c r="AC8" s="2599" t="s">
        <v>165</v>
      </c>
      <c r="AD8" s="2597" t="s">
        <v>110</v>
      </c>
      <c r="AE8" s="2599" t="s">
        <v>111</v>
      </c>
      <c r="AF8" s="3379"/>
      <c r="AG8" s="3381"/>
      <c r="AH8" s="1068">
        <f>SUM('7층_부하량(월간_AVG)'!D81:F81)</f>
        <v>1.7537656867671527</v>
      </c>
      <c r="AI8" s="1064">
        <f>SUM('7층_부하량(월간_AVG)'!D49:F49)</f>
        <v>1.237209680569701</v>
      </c>
      <c r="AJ8" s="2615">
        <f t="shared" ref="AJ8" si="4">AH8+AI8</f>
        <v>2.990975367336854</v>
      </c>
      <c r="AK8" s="2887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8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6">
        <f t="shared" si="2"/>
        <v>0</v>
      </c>
      <c r="AN8" s="1054" t="s">
        <v>769</v>
      </c>
      <c r="AO8" s="2624"/>
    </row>
    <row r="9" spans="1:41" ht="55.5" customHeight="1" thickTop="1" thickBot="1" x14ac:dyDescent="0.3">
      <c r="A9" s="2875"/>
      <c r="B9" s="3110" t="s">
        <v>756</v>
      </c>
      <c r="C9" s="2146" t="s">
        <v>757</v>
      </c>
      <c r="D9" s="2635" t="s">
        <v>758</v>
      </c>
      <c r="E9" s="2980"/>
      <c r="F9" s="2635"/>
      <c r="G9" s="2635" t="s">
        <v>27</v>
      </c>
      <c r="H9" s="1819" t="s">
        <v>8758</v>
      </c>
      <c r="I9" s="1855" t="s">
        <v>8759</v>
      </c>
      <c r="J9" s="1819" t="str">
        <f t="shared" si="3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0" t="s">
        <v>237</v>
      </c>
      <c r="W9" s="904" t="s">
        <v>238</v>
      </c>
      <c r="X9" s="2897" t="s">
        <v>435</v>
      </c>
      <c r="Y9" s="2898" t="s">
        <v>436</v>
      </c>
      <c r="Z9" s="2897" t="s">
        <v>49</v>
      </c>
      <c r="AA9" s="2898" t="s">
        <v>50</v>
      </c>
      <c r="AB9" s="2897" t="s">
        <v>51</v>
      </c>
      <c r="AC9" s="2898" t="s">
        <v>52</v>
      </c>
      <c r="AD9" s="2897" t="s">
        <v>30</v>
      </c>
      <c r="AE9" s="2898" t="s">
        <v>35</v>
      </c>
      <c r="AF9" s="2150" t="s">
        <v>31</v>
      </c>
      <c r="AG9" s="904" t="s">
        <v>36</v>
      </c>
      <c r="AH9" s="690"/>
      <c r="AI9" s="678"/>
      <c r="AJ9" s="1310"/>
      <c r="AK9" s="2891"/>
      <c r="AL9" s="2892"/>
      <c r="AM9" s="2893">
        <f t="shared" si="2"/>
        <v>0</v>
      </c>
      <c r="AN9" s="2639"/>
      <c r="AO9" s="679"/>
    </row>
    <row r="10" spans="1:41" ht="54.75" customHeight="1" x14ac:dyDescent="0.25">
      <c r="A10" s="2899"/>
      <c r="B10" s="3109" t="s">
        <v>751</v>
      </c>
      <c r="C10" s="2145" t="s">
        <v>752</v>
      </c>
      <c r="D10" s="2603" t="s">
        <v>753</v>
      </c>
      <c r="E10" s="2964"/>
      <c r="F10" s="2603"/>
      <c r="G10" s="2603" t="s">
        <v>27</v>
      </c>
      <c r="H10" s="1811" t="s">
        <v>8760</v>
      </c>
      <c r="I10" s="1843" t="s">
        <v>8761</v>
      </c>
      <c r="J10" s="1811" t="str">
        <f t="shared" si="3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4" t="s">
        <v>233</v>
      </c>
      <c r="O10" s="1815">
        <v>56</v>
      </c>
      <c r="P10" s="1853">
        <v>48</v>
      </c>
      <c r="Q10" s="1854">
        <v>35</v>
      </c>
      <c r="R10" s="2617" t="s">
        <v>234</v>
      </c>
      <c r="S10" s="1844">
        <v>56</v>
      </c>
      <c r="T10" s="2634" t="s">
        <v>754</v>
      </c>
      <c r="U10" s="2617" t="s">
        <v>755</v>
      </c>
      <c r="V10" s="2150" t="s">
        <v>237</v>
      </c>
      <c r="W10" s="904" t="s">
        <v>238</v>
      </c>
      <c r="X10" s="2897" t="s">
        <v>435</v>
      </c>
      <c r="Y10" s="2898" t="s">
        <v>436</v>
      </c>
      <c r="Z10" s="2897" t="s">
        <v>49</v>
      </c>
      <c r="AA10" s="2898" t="s">
        <v>50</v>
      </c>
      <c r="AB10" s="2897" t="s">
        <v>51</v>
      </c>
      <c r="AC10" s="2898" t="s">
        <v>52</v>
      </c>
      <c r="AD10" s="2897" t="s">
        <v>30</v>
      </c>
      <c r="AE10" s="2898" t="s">
        <v>35</v>
      </c>
      <c r="AF10" s="2150" t="s">
        <v>31</v>
      </c>
      <c r="AG10" s="904" t="s">
        <v>36</v>
      </c>
      <c r="AH10" s="681"/>
      <c r="AI10" s="676"/>
      <c r="AJ10" s="2640"/>
      <c r="AK10" s="2891"/>
      <c r="AL10" s="2892"/>
      <c r="AM10" s="2893">
        <f t="shared" si="2"/>
        <v>0</v>
      </c>
      <c r="AN10" s="2638"/>
      <c r="AO10" s="2641"/>
    </row>
    <row r="11" spans="1:41" ht="54.75" customHeight="1" x14ac:dyDescent="0.25">
      <c r="A11" s="2899"/>
      <c r="B11" s="3109" t="s">
        <v>746</v>
      </c>
      <c r="C11" s="2145" t="s">
        <v>747</v>
      </c>
      <c r="D11" s="2603" t="s">
        <v>748</v>
      </c>
      <c r="E11" s="2964"/>
      <c r="F11" s="2603"/>
      <c r="G11" s="2603" t="s">
        <v>27</v>
      </c>
      <c r="H11" s="1811" t="s">
        <v>8762</v>
      </c>
      <c r="I11" s="1843" t="s">
        <v>8763</v>
      </c>
      <c r="J11" s="1811" t="str">
        <f t="shared" si="3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4" t="s">
        <v>233</v>
      </c>
      <c r="O11" s="1815">
        <v>59</v>
      </c>
      <c r="P11" s="1853">
        <v>48</v>
      </c>
      <c r="Q11" s="1854">
        <v>50</v>
      </c>
      <c r="R11" s="2617" t="s">
        <v>234</v>
      </c>
      <c r="S11" s="1844">
        <v>59</v>
      </c>
      <c r="T11" s="2634" t="s">
        <v>749</v>
      </c>
      <c r="U11" s="2617" t="s">
        <v>750</v>
      </c>
      <c r="V11" s="2150" t="s">
        <v>237</v>
      </c>
      <c r="W11" s="904" t="s">
        <v>238</v>
      </c>
      <c r="X11" s="2897" t="s">
        <v>435</v>
      </c>
      <c r="Y11" s="2898" t="s">
        <v>436</v>
      </c>
      <c r="Z11" s="2897" t="s">
        <v>49</v>
      </c>
      <c r="AA11" s="2898" t="s">
        <v>50</v>
      </c>
      <c r="AB11" s="2897" t="s">
        <v>51</v>
      </c>
      <c r="AC11" s="2898" t="s">
        <v>52</v>
      </c>
      <c r="AD11" s="2897" t="s">
        <v>30</v>
      </c>
      <c r="AE11" s="2898" t="s">
        <v>35</v>
      </c>
      <c r="AF11" s="2150" t="s">
        <v>31</v>
      </c>
      <c r="AG11" s="904" t="s">
        <v>36</v>
      </c>
      <c r="AH11" s="681"/>
      <c r="AI11" s="676"/>
      <c r="AJ11" s="2640"/>
      <c r="AK11" s="2891"/>
      <c r="AL11" s="2892"/>
      <c r="AM11" s="2893">
        <f t="shared" si="2"/>
        <v>0</v>
      </c>
      <c r="AN11" s="2638"/>
      <c r="AO11" s="2641"/>
    </row>
    <row r="12" spans="1:41" ht="54.75" customHeight="1" x14ac:dyDescent="0.25">
      <c r="A12" s="2899"/>
      <c r="B12" s="3109" t="s">
        <v>740</v>
      </c>
      <c r="C12" s="2145" t="s">
        <v>741</v>
      </c>
      <c r="D12" s="2603" t="s">
        <v>742</v>
      </c>
      <c r="E12" s="2964"/>
      <c r="F12" s="2603"/>
      <c r="G12" s="2603" t="s">
        <v>27</v>
      </c>
      <c r="H12" s="1811" t="s">
        <v>8764</v>
      </c>
      <c r="I12" s="1843" t="s">
        <v>8765</v>
      </c>
      <c r="J12" s="1811" t="str">
        <f t="shared" si="3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4" t="s">
        <v>233</v>
      </c>
      <c r="O12" s="1815">
        <v>25</v>
      </c>
      <c r="P12" s="1853">
        <v>48</v>
      </c>
      <c r="Q12" s="1854">
        <v>50</v>
      </c>
      <c r="R12" s="2617" t="s">
        <v>234</v>
      </c>
      <c r="S12" s="1844">
        <v>25</v>
      </c>
      <c r="T12" s="2634" t="s">
        <v>743</v>
      </c>
      <c r="U12" s="2617" t="s">
        <v>744</v>
      </c>
      <c r="V12" s="2150" t="s">
        <v>237</v>
      </c>
      <c r="W12" s="904" t="s">
        <v>238</v>
      </c>
      <c r="X12" s="2897" t="s">
        <v>435</v>
      </c>
      <c r="Y12" s="2898" t="s">
        <v>436</v>
      </c>
      <c r="Z12" s="2897" t="s">
        <v>49</v>
      </c>
      <c r="AA12" s="2898" t="s">
        <v>50</v>
      </c>
      <c r="AB12" s="2897" t="s">
        <v>51</v>
      </c>
      <c r="AC12" s="2898" t="s">
        <v>52</v>
      </c>
      <c r="AD12" s="2897" t="s">
        <v>30</v>
      </c>
      <c r="AE12" s="2898" t="s">
        <v>35</v>
      </c>
      <c r="AF12" s="2150" t="s">
        <v>31</v>
      </c>
      <c r="AG12" s="904" t="s">
        <v>36</v>
      </c>
      <c r="AH12" s="681"/>
      <c r="AI12" s="676"/>
      <c r="AJ12" s="2640"/>
      <c r="AK12" s="2891"/>
      <c r="AL12" s="2892"/>
      <c r="AM12" s="2893">
        <f t="shared" si="2"/>
        <v>0</v>
      </c>
      <c r="AN12" s="962" t="s">
        <v>745</v>
      </c>
      <c r="AO12" s="972"/>
    </row>
    <row r="13" spans="1:41" ht="15" customHeight="1" thickBot="1" x14ac:dyDescent="0.3">
      <c r="A13" s="2875"/>
      <c r="B13" s="3110"/>
      <c r="C13" s="918" t="s">
        <v>618</v>
      </c>
      <c r="D13" s="918"/>
      <c r="E13" s="2980"/>
      <c r="F13" s="2635"/>
      <c r="G13" s="2635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00"/>
      <c r="AL13" s="2901"/>
      <c r="AM13" s="2902">
        <f t="shared" si="2"/>
        <v>0</v>
      </c>
      <c r="AN13" s="2639"/>
      <c r="AO13" s="679"/>
    </row>
    <row r="14" spans="1:41" ht="14.25" customHeight="1" x14ac:dyDescent="0.25">
      <c r="A14" s="2899"/>
      <c r="B14" s="3109"/>
      <c r="C14" s="954" t="s">
        <v>617</v>
      </c>
      <c r="D14" s="954"/>
      <c r="E14" s="2965"/>
      <c r="F14" s="2632"/>
      <c r="G14" s="2632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00"/>
      <c r="AL14" s="2901"/>
      <c r="AM14" s="2902">
        <f t="shared" si="2"/>
        <v>0</v>
      </c>
      <c r="AN14" s="1172"/>
      <c r="AO14" s="1173"/>
    </row>
    <row r="15" spans="1:41" ht="14.25" customHeight="1" x14ac:dyDescent="0.25">
      <c r="A15" s="2899"/>
      <c r="B15" s="3109"/>
      <c r="C15" s="954" t="s">
        <v>616</v>
      </c>
      <c r="D15" s="954"/>
      <c r="E15" s="2965"/>
      <c r="F15" s="2632"/>
      <c r="G15" s="2632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00"/>
      <c r="AL15" s="2901"/>
      <c r="AM15" s="2902">
        <f t="shared" si="2"/>
        <v>0</v>
      </c>
      <c r="AN15" s="1172"/>
      <c r="AO15" s="1173"/>
    </row>
    <row r="16" spans="1:41" ht="39.9" customHeight="1" x14ac:dyDescent="0.25">
      <c r="A16" s="2899"/>
      <c r="B16" s="3109" t="s">
        <v>611</v>
      </c>
      <c r="C16" s="2611" t="s">
        <v>612</v>
      </c>
      <c r="D16" s="2608" t="s">
        <v>613</v>
      </c>
      <c r="E16" s="2970"/>
      <c r="F16" s="2603"/>
      <c r="G16" s="2603" t="s">
        <v>27</v>
      </c>
      <c r="H16" s="1866" t="s">
        <v>8766</v>
      </c>
      <c r="I16" s="1867" t="s">
        <v>8767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7" t="s">
        <v>234</v>
      </c>
      <c r="O16" s="1844">
        <v>31</v>
      </c>
      <c r="P16" s="1869">
        <v>48</v>
      </c>
      <c r="Q16" s="1814">
        <v>100</v>
      </c>
      <c r="R16" s="2634" t="s">
        <v>233</v>
      </c>
      <c r="S16" s="1815">
        <v>31</v>
      </c>
      <c r="T16" s="2617" t="s">
        <v>614</v>
      </c>
      <c r="U16" s="2634" t="s">
        <v>615</v>
      </c>
      <c r="V16" s="2903" t="s">
        <v>434</v>
      </c>
      <c r="W16" s="2904" t="s">
        <v>433</v>
      </c>
      <c r="X16" s="904" t="s">
        <v>48</v>
      </c>
      <c r="Y16" s="2150" t="s">
        <v>47</v>
      </c>
      <c r="Z16" s="904" t="s">
        <v>50</v>
      </c>
      <c r="AA16" s="2150" t="s">
        <v>49</v>
      </c>
      <c r="AB16" s="904" t="s">
        <v>52</v>
      </c>
      <c r="AC16" s="2150" t="s">
        <v>51</v>
      </c>
      <c r="AD16" s="904" t="s">
        <v>35</v>
      </c>
      <c r="AE16" s="2150" t="s">
        <v>30</v>
      </c>
      <c r="AF16" s="904" t="s">
        <v>36</v>
      </c>
      <c r="AG16" s="2150" t="s">
        <v>31</v>
      </c>
      <c r="AH16" s="902"/>
      <c r="AI16" s="924"/>
      <c r="AJ16" s="2640"/>
      <c r="AK16" s="2891"/>
      <c r="AL16" s="2892"/>
      <c r="AM16" s="2893">
        <f t="shared" si="2"/>
        <v>0</v>
      </c>
      <c r="AN16" s="2638"/>
      <c r="AO16" s="2641"/>
    </row>
    <row r="17" spans="1:41" ht="39.9" customHeight="1" x14ac:dyDescent="0.25">
      <c r="A17" s="2899"/>
      <c r="B17" s="3109" t="s">
        <v>606</v>
      </c>
      <c r="C17" s="2145" t="s">
        <v>607</v>
      </c>
      <c r="D17" s="2603" t="s">
        <v>608</v>
      </c>
      <c r="E17" s="2964"/>
      <c r="F17" s="2603"/>
      <c r="G17" s="2603" t="s">
        <v>27</v>
      </c>
      <c r="H17" s="1866" t="s">
        <v>8768</v>
      </c>
      <c r="I17" s="1867" t="s">
        <v>8769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7" t="s">
        <v>234</v>
      </c>
      <c r="O17" s="1844">
        <v>30</v>
      </c>
      <c r="P17" s="1869">
        <v>48</v>
      </c>
      <c r="Q17" s="1814">
        <v>100</v>
      </c>
      <c r="R17" s="2634" t="s">
        <v>233</v>
      </c>
      <c r="S17" s="1815">
        <v>30</v>
      </c>
      <c r="T17" s="2617" t="s">
        <v>609</v>
      </c>
      <c r="U17" s="2634" t="s">
        <v>610</v>
      </c>
      <c r="V17" s="2903" t="s">
        <v>434</v>
      </c>
      <c r="W17" s="2904" t="s">
        <v>433</v>
      </c>
      <c r="X17" s="904" t="s">
        <v>48</v>
      </c>
      <c r="Y17" s="2150" t="s">
        <v>47</v>
      </c>
      <c r="Z17" s="904" t="s">
        <v>50</v>
      </c>
      <c r="AA17" s="2150" t="s">
        <v>49</v>
      </c>
      <c r="AB17" s="904" t="s">
        <v>52</v>
      </c>
      <c r="AC17" s="2150" t="s">
        <v>51</v>
      </c>
      <c r="AD17" s="904" t="s">
        <v>35</v>
      </c>
      <c r="AE17" s="2150" t="s">
        <v>30</v>
      </c>
      <c r="AF17" s="904" t="s">
        <v>36</v>
      </c>
      <c r="AG17" s="2150" t="s">
        <v>31</v>
      </c>
      <c r="AH17" s="902"/>
      <c r="AI17" s="924"/>
      <c r="AJ17" s="2640"/>
      <c r="AK17" s="2891"/>
      <c r="AL17" s="2892"/>
      <c r="AM17" s="2893">
        <f t="shared" si="2"/>
        <v>0</v>
      </c>
      <c r="AN17" s="2638"/>
      <c r="AO17" s="2641"/>
    </row>
    <row r="18" spans="1:41" ht="54.75" customHeight="1" x14ac:dyDescent="0.25">
      <c r="A18" s="2899"/>
      <c r="B18" s="3102" t="s">
        <v>595</v>
      </c>
      <c r="C18" s="3359" t="s">
        <v>596</v>
      </c>
      <c r="D18" s="2603" t="s">
        <v>597</v>
      </c>
      <c r="E18" s="2964"/>
      <c r="F18" s="2603"/>
      <c r="G18" s="2603" t="s">
        <v>27</v>
      </c>
      <c r="H18" s="1811" t="s">
        <v>8770</v>
      </c>
      <c r="I18" s="1843" t="s">
        <v>8771</v>
      </c>
      <c r="J18" s="1811" t="str">
        <f t="shared" ref="J18:J19" si="5">"7-DaHall 1-"&amp;N18&amp;"-"&amp;M18&amp;"-"&amp;O18</f>
        <v>7-DaHall 1-A-4-100-29</v>
      </c>
      <c r="K18" s="1843" t="str">
        <f t="shared" ref="K18:K19" si="6">"7-DaHall 1-"&amp;R18&amp;"-"&amp;Q18&amp;"-"&amp;S18</f>
        <v>7-DaHall 1-B-4-100-29</v>
      </c>
      <c r="L18" s="1813">
        <v>48</v>
      </c>
      <c r="M18" s="1814">
        <v>100</v>
      </c>
      <c r="N18" s="2634" t="s">
        <v>233</v>
      </c>
      <c r="O18" s="1815">
        <v>29</v>
      </c>
      <c r="P18" s="1853">
        <v>48</v>
      </c>
      <c r="Q18" s="1854">
        <v>100</v>
      </c>
      <c r="R18" s="2617" t="s">
        <v>234</v>
      </c>
      <c r="S18" s="1844">
        <v>29</v>
      </c>
      <c r="T18" s="2634" t="s">
        <v>598</v>
      </c>
      <c r="U18" s="2617" t="s">
        <v>599</v>
      </c>
      <c r="V18" s="2904" t="s">
        <v>237</v>
      </c>
      <c r="W18" s="2903" t="s">
        <v>238</v>
      </c>
      <c r="X18" s="2150" t="s">
        <v>47</v>
      </c>
      <c r="Y18" s="904" t="s">
        <v>48</v>
      </c>
      <c r="Z18" s="2150" t="s">
        <v>49</v>
      </c>
      <c r="AA18" s="904" t="s">
        <v>50</v>
      </c>
      <c r="AB18" s="2150" t="s">
        <v>51</v>
      </c>
      <c r="AC18" s="904" t="s">
        <v>52</v>
      </c>
      <c r="AD18" s="2150" t="s">
        <v>30</v>
      </c>
      <c r="AE18" s="904" t="s">
        <v>35</v>
      </c>
      <c r="AF18" s="2150" t="s">
        <v>31</v>
      </c>
      <c r="AG18" s="904" t="s">
        <v>36</v>
      </c>
      <c r="AH18" s="681"/>
      <c r="AI18" s="676"/>
      <c r="AJ18" s="3361"/>
      <c r="AK18" s="2891"/>
      <c r="AL18" s="2892"/>
      <c r="AM18" s="2893">
        <f t="shared" si="2"/>
        <v>0</v>
      </c>
      <c r="AN18" s="2638" t="s">
        <v>600</v>
      </c>
      <c r="AO18" s="2641"/>
    </row>
    <row r="19" spans="1:41" ht="54.75" customHeight="1" x14ac:dyDescent="0.25">
      <c r="A19" s="2899"/>
      <c r="B19" s="3103"/>
      <c r="C19" s="3360"/>
      <c r="D19" s="737" t="s">
        <v>601</v>
      </c>
      <c r="E19" s="737"/>
      <c r="F19" s="2603"/>
      <c r="G19" s="2603" t="s">
        <v>27</v>
      </c>
      <c r="H19" s="1811" t="s">
        <v>8772</v>
      </c>
      <c r="I19" s="1843" t="s">
        <v>8773</v>
      </c>
      <c r="J19" s="1811" t="str">
        <f t="shared" si="5"/>
        <v>7-DaHall 1-A-4-35-34</v>
      </c>
      <c r="K19" s="1843" t="str">
        <f t="shared" si="6"/>
        <v>7-DaHall 1-B-4-35-34</v>
      </c>
      <c r="L19" s="1813">
        <v>48</v>
      </c>
      <c r="M19" s="1814">
        <v>35</v>
      </c>
      <c r="N19" s="2634" t="s">
        <v>233</v>
      </c>
      <c r="O19" s="1815">
        <v>34</v>
      </c>
      <c r="P19" s="1853">
        <v>48</v>
      </c>
      <c r="Q19" s="1854">
        <v>35</v>
      </c>
      <c r="R19" s="2617" t="s">
        <v>234</v>
      </c>
      <c r="S19" s="1844">
        <v>34</v>
      </c>
      <c r="T19" s="2634" t="s">
        <v>602</v>
      </c>
      <c r="U19" s="2617" t="s">
        <v>603</v>
      </c>
      <c r="V19" s="2904" t="s">
        <v>237</v>
      </c>
      <c r="W19" s="2903" t="s">
        <v>238</v>
      </c>
      <c r="X19" s="2150" t="s">
        <v>47</v>
      </c>
      <c r="Y19" s="904" t="s">
        <v>48</v>
      </c>
      <c r="Z19" s="2150" t="s">
        <v>49</v>
      </c>
      <c r="AA19" s="904" t="s">
        <v>50</v>
      </c>
      <c r="AB19" s="2150" t="s">
        <v>51</v>
      </c>
      <c r="AC19" s="904" t="s">
        <v>52</v>
      </c>
      <c r="AD19" s="2150" t="s">
        <v>30</v>
      </c>
      <c r="AE19" s="904" t="s">
        <v>35</v>
      </c>
      <c r="AF19" s="2150" t="s">
        <v>31</v>
      </c>
      <c r="AG19" s="904" t="s">
        <v>36</v>
      </c>
      <c r="AH19" s="681"/>
      <c r="AI19" s="676"/>
      <c r="AJ19" s="3362"/>
      <c r="AK19" s="2891"/>
      <c r="AL19" s="2892"/>
      <c r="AM19" s="2893">
        <f t="shared" si="2"/>
        <v>0</v>
      </c>
      <c r="AN19" s="2638" t="s">
        <v>604</v>
      </c>
      <c r="AO19" s="738" t="s">
        <v>605</v>
      </c>
    </row>
    <row r="20" spans="1:41" ht="54.75" customHeight="1" x14ac:dyDescent="0.25">
      <c r="A20" s="2899"/>
      <c r="B20" s="3109" t="s">
        <v>590</v>
      </c>
      <c r="C20" s="2145" t="s">
        <v>591</v>
      </c>
      <c r="D20" s="2603" t="s">
        <v>592</v>
      </c>
      <c r="E20" s="2964"/>
      <c r="F20" s="2603"/>
      <c r="G20" s="2603" t="s">
        <v>27</v>
      </c>
      <c r="H20" s="1811" t="s">
        <v>8774</v>
      </c>
      <c r="I20" s="1843" t="s">
        <v>8775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4" t="s">
        <v>233</v>
      </c>
      <c r="O20" s="1815">
        <v>3</v>
      </c>
      <c r="P20" s="1853">
        <v>48</v>
      </c>
      <c r="Q20" s="1854">
        <v>100</v>
      </c>
      <c r="R20" s="2617" t="s">
        <v>234</v>
      </c>
      <c r="S20" s="1844">
        <v>3</v>
      </c>
      <c r="T20" s="2634" t="s">
        <v>593</v>
      </c>
      <c r="U20" s="2617" t="s">
        <v>594</v>
      </c>
      <c r="V20" s="2904" t="s">
        <v>237</v>
      </c>
      <c r="W20" s="2903" t="s">
        <v>238</v>
      </c>
      <c r="X20" s="2150" t="s">
        <v>47</v>
      </c>
      <c r="Y20" s="904" t="s">
        <v>48</v>
      </c>
      <c r="Z20" s="2150" t="s">
        <v>49</v>
      </c>
      <c r="AA20" s="904" t="s">
        <v>50</v>
      </c>
      <c r="AB20" s="2150" t="s">
        <v>51</v>
      </c>
      <c r="AC20" s="904" t="s">
        <v>52</v>
      </c>
      <c r="AD20" s="2150" t="s">
        <v>30</v>
      </c>
      <c r="AE20" s="904" t="s">
        <v>35</v>
      </c>
      <c r="AF20" s="2150" t="s">
        <v>31</v>
      </c>
      <c r="AG20" s="904" t="s">
        <v>36</v>
      </c>
      <c r="AH20" s="681"/>
      <c r="AI20" s="676"/>
      <c r="AJ20" s="2640"/>
      <c r="AK20" s="2891"/>
      <c r="AL20" s="2892"/>
      <c r="AM20" s="2893">
        <f t="shared" si="2"/>
        <v>0</v>
      </c>
      <c r="AN20" s="2638"/>
      <c r="AO20" s="2641"/>
    </row>
    <row r="21" spans="1:41" ht="54.75" customHeight="1" x14ac:dyDescent="0.25">
      <c r="A21" s="2899"/>
      <c r="B21" s="3102" t="s">
        <v>468</v>
      </c>
      <c r="C21" s="3363" t="s">
        <v>469</v>
      </c>
      <c r="D21" s="3365" t="s">
        <v>9256</v>
      </c>
      <c r="E21" s="2972"/>
      <c r="F21" s="2632"/>
      <c r="G21" s="2632" t="s">
        <v>27</v>
      </c>
      <c r="H21" s="1811" t="s">
        <v>8776</v>
      </c>
      <c r="I21" s="1843" t="s">
        <v>8777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4" t="s">
        <v>233</v>
      </c>
      <c r="O21" s="1815">
        <v>41</v>
      </c>
      <c r="P21" s="1853">
        <v>48</v>
      </c>
      <c r="Q21" s="1854">
        <v>50</v>
      </c>
      <c r="R21" s="2617" t="s">
        <v>234</v>
      </c>
      <c r="S21" s="1844">
        <v>41</v>
      </c>
      <c r="T21" s="2634" t="s">
        <v>470</v>
      </c>
      <c r="U21" s="2617" t="s">
        <v>471</v>
      </c>
      <c r="V21" s="2634" t="s">
        <v>433</v>
      </c>
      <c r="W21" s="2617" t="s">
        <v>434</v>
      </c>
      <c r="X21" s="2634" t="s">
        <v>435</v>
      </c>
      <c r="Y21" s="2617" t="s">
        <v>436</v>
      </c>
      <c r="Z21" s="2634" t="s">
        <v>49</v>
      </c>
      <c r="AA21" s="2617" t="s">
        <v>50</v>
      </c>
      <c r="AB21" s="2634" t="s">
        <v>51</v>
      </c>
      <c r="AC21" s="2617" t="s">
        <v>52</v>
      </c>
      <c r="AD21" s="2634" t="s">
        <v>30</v>
      </c>
      <c r="AE21" s="2617" t="s">
        <v>35</v>
      </c>
      <c r="AF21" s="2634" t="s">
        <v>31</v>
      </c>
      <c r="AG21" s="2617" t="s">
        <v>36</v>
      </c>
      <c r="AH21" s="675"/>
      <c r="AI21" s="676"/>
      <c r="AJ21" s="2640"/>
      <c r="AK21" s="2891"/>
      <c r="AL21" s="2892"/>
      <c r="AM21" s="2893">
        <f t="shared" si="2"/>
        <v>0</v>
      </c>
      <c r="AN21" s="2627"/>
      <c r="AO21" s="2641" t="s">
        <v>472</v>
      </c>
    </row>
    <row r="22" spans="1:41" ht="63" thickBot="1" x14ac:dyDescent="0.3">
      <c r="A22" s="2875"/>
      <c r="B22" s="3106"/>
      <c r="C22" s="3364"/>
      <c r="D22" s="3366"/>
      <c r="E22" s="2973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05"/>
      <c r="AL22" s="2888"/>
      <c r="AM22" s="2902">
        <f t="shared" si="2"/>
        <v>0</v>
      </c>
      <c r="AN22" s="2881"/>
      <c r="AO22" s="691" t="s">
        <v>474</v>
      </c>
    </row>
    <row r="23" spans="1:41" ht="46.8" x14ac:dyDescent="0.25">
      <c r="A23" s="2899"/>
      <c r="B23" s="3109" t="s">
        <v>464</v>
      </c>
      <c r="C23" s="1158" t="s">
        <v>465</v>
      </c>
      <c r="D23" s="2964" t="s">
        <v>9256</v>
      </c>
      <c r="E23" s="3086">
        <v>1.6</v>
      </c>
      <c r="F23" s="2605" t="s">
        <v>27</v>
      </c>
      <c r="G23" s="2605"/>
      <c r="H23" s="1872" t="s">
        <v>8778</v>
      </c>
      <c r="I23" s="1870" t="s">
        <v>8779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8757</v>
      </c>
      <c r="O23" s="1842">
        <v>3</v>
      </c>
      <c r="P23" s="1871">
        <v>220</v>
      </c>
      <c r="Q23" s="1834">
        <v>30</v>
      </c>
      <c r="R23" s="703" t="s">
        <v>8756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7" t="s">
        <v>165</v>
      </c>
      <c r="AC23" s="2634" t="s">
        <v>164</v>
      </c>
      <c r="AD23" s="2617" t="s">
        <v>111</v>
      </c>
      <c r="AE23" s="2634" t="s">
        <v>110</v>
      </c>
      <c r="AF23" s="2617" t="s">
        <v>36</v>
      </c>
      <c r="AG23" s="2634" t="s">
        <v>31</v>
      </c>
      <c r="AH23" s="924">
        <f>SUM('7층_부하량(월간_AVG)'!D65:F65)</f>
        <v>5.2296910157974992</v>
      </c>
      <c r="AI23" s="902">
        <f>SUM('7층_부하량(월간_AVG)'!D32:F32)</f>
        <v>5.5321671800230545</v>
      </c>
      <c r="AJ23" s="1301">
        <f>AI23+AH23</f>
        <v>10.761858195820555</v>
      </c>
      <c r="AK23" s="2887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744.6</v>
      </c>
      <c r="AL23" s="2888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731.8</v>
      </c>
      <c r="AM23" s="2896">
        <f t="shared" si="2"/>
        <v>1476.4</v>
      </c>
      <c r="AN23" s="2638" t="s">
        <v>121</v>
      </c>
      <c r="AO23" s="2641"/>
    </row>
    <row r="24" spans="1:41" ht="62.4" x14ac:dyDescent="0.25">
      <c r="A24" s="2899"/>
      <c r="B24" s="3109" t="s">
        <v>454</v>
      </c>
      <c r="C24" s="1158" t="s">
        <v>455</v>
      </c>
      <c r="D24" s="2964" t="s">
        <v>9256</v>
      </c>
      <c r="E24" s="3087">
        <v>1.6</v>
      </c>
      <c r="F24" s="2603" t="s">
        <v>27</v>
      </c>
      <c r="G24" s="2603"/>
      <c r="H24" s="1831" t="s">
        <v>8780</v>
      </c>
      <c r="I24" s="1839" t="s">
        <v>8781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8782</v>
      </c>
      <c r="O24" s="1835">
        <v>40</v>
      </c>
      <c r="P24" s="1840">
        <v>220</v>
      </c>
      <c r="Q24" s="1841">
        <v>30</v>
      </c>
      <c r="R24" s="687" t="s">
        <v>8783</v>
      </c>
      <c r="S24" s="1842">
        <v>38</v>
      </c>
      <c r="T24" s="703" t="s">
        <v>456</v>
      </c>
      <c r="U24" s="687" t="s">
        <v>457</v>
      </c>
      <c r="V24" s="2634" t="s">
        <v>458</v>
      </c>
      <c r="W24" s="2617" t="s">
        <v>459</v>
      </c>
      <c r="X24" s="2634" t="s">
        <v>450</v>
      </c>
      <c r="Y24" s="2617" t="s">
        <v>460</v>
      </c>
      <c r="Z24" s="2634" t="s">
        <v>451</v>
      </c>
      <c r="AA24" s="2617" t="s">
        <v>461</v>
      </c>
      <c r="AB24" s="2634" t="s">
        <v>452</v>
      </c>
      <c r="AC24" s="2617" t="s">
        <v>462</v>
      </c>
      <c r="AD24" s="2634" t="s">
        <v>30</v>
      </c>
      <c r="AE24" s="2617" t="s">
        <v>35</v>
      </c>
      <c r="AF24" s="2634" t="s">
        <v>31</v>
      </c>
      <c r="AG24" s="2617" t="s">
        <v>36</v>
      </c>
      <c r="AH24" s="681">
        <f>SUM('7층_부하량(월간_AVG)'!N25:P25)</f>
        <v>4.8317093531411359</v>
      </c>
      <c r="AI24" s="682">
        <f>SUM('7층_부하량(월간_AVG)'!N113:P113)</f>
        <v>5.3995459323962658</v>
      </c>
      <c r="AJ24" s="1301">
        <f>AH24+AI24</f>
        <v>10.231255285537401</v>
      </c>
      <c r="AK24" s="2887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736.8</v>
      </c>
      <c r="AL24" s="2888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4" s="2896">
        <f t="shared" si="2"/>
        <v>1482</v>
      </c>
      <c r="AN24" s="2638" t="s">
        <v>463</v>
      </c>
      <c r="AO24" s="689"/>
    </row>
    <row r="25" spans="1:41" ht="40.5" customHeight="1" x14ac:dyDescent="0.25">
      <c r="A25" s="2899"/>
      <c r="B25" s="3109" t="s">
        <v>444</v>
      </c>
      <c r="C25" s="1158" t="s">
        <v>445</v>
      </c>
      <c r="D25" s="2964" t="s">
        <v>9256</v>
      </c>
      <c r="E25" s="3087">
        <v>1.6</v>
      </c>
      <c r="F25" s="2603" t="s">
        <v>27</v>
      </c>
      <c r="G25" s="2603"/>
      <c r="H25" s="1831" t="s">
        <v>8784</v>
      </c>
      <c r="I25" s="1870" t="s">
        <v>8785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8782</v>
      </c>
      <c r="O25" s="1835">
        <v>25</v>
      </c>
      <c r="P25" s="1871">
        <v>220</v>
      </c>
      <c r="Q25" s="1834">
        <v>30</v>
      </c>
      <c r="R25" s="703" t="s">
        <v>8782</v>
      </c>
      <c r="S25" s="1835">
        <v>20</v>
      </c>
      <c r="T25" s="703" t="s">
        <v>446</v>
      </c>
      <c r="U25" s="703" t="s">
        <v>447</v>
      </c>
      <c r="V25" s="2634" t="s">
        <v>448</v>
      </c>
      <c r="W25" s="2634" t="s">
        <v>449</v>
      </c>
      <c r="X25" s="3344" t="s">
        <v>450</v>
      </c>
      <c r="Y25" s="3345"/>
      <c r="Z25" s="3344" t="s">
        <v>451</v>
      </c>
      <c r="AA25" s="3345"/>
      <c r="AB25" s="3344" t="s">
        <v>452</v>
      </c>
      <c r="AC25" s="3345"/>
      <c r="AD25" s="3344" t="s">
        <v>30</v>
      </c>
      <c r="AE25" s="3345"/>
      <c r="AF25" s="3344" t="s">
        <v>31</v>
      </c>
      <c r="AG25" s="3345"/>
      <c r="AH25" s="681">
        <f>SUM('7층_부하량(월간_AVG)'!D18:F18)</f>
        <v>1.5434871791960851</v>
      </c>
      <c r="AI25" s="924">
        <f>SUM('7층_부하량(월간_AVG)'!N15:P15)</f>
        <v>1.4646921370999189</v>
      </c>
      <c r="AJ25" s="1301">
        <f>AH25+AI25</f>
        <v>3.0081793162960038</v>
      </c>
      <c r="AK25" s="2887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233.4</v>
      </c>
      <c r="AL25" s="2888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223.8</v>
      </c>
      <c r="AM25" s="2896">
        <f t="shared" si="2"/>
        <v>457.20000000000005</v>
      </c>
      <c r="AN25" s="2638" t="s">
        <v>121</v>
      </c>
      <c r="AO25" s="689" t="s">
        <v>453</v>
      </c>
    </row>
    <row r="26" spans="1:41" ht="54" customHeight="1" x14ac:dyDescent="0.25">
      <c r="A26" s="2899"/>
      <c r="B26" s="3109" t="s">
        <v>439</v>
      </c>
      <c r="C26" s="2145" t="s">
        <v>440</v>
      </c>
      <c r="D26" s="2603" t="s">
        <v>441</v>
      </c>
      <c r="E26" s="2964"/>
      <c r="F26" s="2603"/>
      <c r="G26" s="2603" t="s">
        <v>27</v>
      </c>
      <c r="H26" s="1866" t="s">
        <v>8786</v>
      </c>
      <c r="I26" s="1867" t="s">
        <v>8787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7" t="s">
        <v>234</v>
      </c>
      <c r="O26" s="1844">
        <v>46</v>
      </c>
      <c r="P26" s="1869">
        <v>48</v>
      </c>
      <c r="Q26" s="1814">
        <v>35</v>
      </c>
      <c r="R26" s="2634" t="s">
        <v>233</v>
      </c>
      <c r="S26" s="1815">
        <v>42</v>
      </c>
      <c r="T26" s="2617" t="s">
        <v>442</v>
      </c>
      <c r="U26" s="2634" t="s">
        <v>443</v>
      </c>
      <c r="V26" s="2617" t="s">
        <v>434</v>
      </c>
      <c r="W26" s="2634" t="s">
        <v>433</v>
      </c>
      <c r="X26" s="2617" t="s">
        <v>436</v>
      </c>
      <c r="Y26" s="2634" t="s">
        <v>435</v>
      </c>
      <c r="Z26" s="2617" t="s">
        <v>50</v>
      </c>
      <c r="AA26" s="2634" t="s">
        <v>49</v>
      </c>
      <c r="AB26" s="2617" t="s">
        <v>52</v>
      </c>
      <c r="AC26" s="2634" t="s">
        <v>51</v>
      </c>
      <c r="AD26" s="2617" t="s">
        <v>35</v>
      </c>
      <c r="AE26" s="2634" t="s">
        <v>30</v>
      </c>
      <c r="AF26" s="2617" t="s">
        <v>36</v>
      </c>
      <c r="AG26" s="2634" t="s">
        <v>31</v>
      </c>
      <c r="AH26" s="902"/>
      <c r="AI26" s="901"/>
      <c r="AJ26" s="2640"/>
      <c r="AK26" s="2891"/>
      <c r="AL26" s="2892"/>
      <c r="AM26" s="2893">
        <f t="shared" si="2"/>
        <v>0</v>
      </c>
      <c r="AN26" s="2638"/>
      <c r="AO26" s="2641"/>
    </row>
    <row r="27" spans="1:41" ht="54" customHeight="1" x14ac:dyDescent="0.25">
      <c r="A27" s="2899"/>
      <c r="B27" s="3102" t="s">
        <v>429</v>
      </c>
      <c r="C27" s="3346" t="s">
        <v>430</v>
      </c>
      <c r="D27" s="3348" t="s">
        <v>9256</v>
      </c>
      <c r="E27" s="2970"/>
      <c r="F27" s="2603"/>
      <c r="G27" s="2603" t="s">
        <v>27</v>
      </c>
      <c r="H27" s="1811" t="s">
        <v>8788</v>
      </c>
      <c r="I27" s="1843" t="s">
        <v>8789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4" t="s">
        <v>233</v>
      </c>
      <c r="O27" s="1815">
        <v>43</v>
      </c>
      <c r="P27" s="1853">
        <v>48</v>
      </c>
      <c r="Q27" s="1854">
        <v>50</v>
      </c>
      <c r="R27" s="2617" t="s">
        <v>234</v>
      </c>
      <c r="S27" s="1844">
        <v>47</v>
      </c>
      <c r="T27" s="2634" t="s">
        <v>431</v>
      </c>
      <c r="U27" s="2617" t="s">
        <v>432</v>
      </c>
      <c r="V27" s="2634" t="s">
        <v>433</v>
      </c>
      <c r="W27" s="2617" t="s">
        <v>434</v>
      </c>
      <c r="X27" s="2634" t="s">
        <v>435</v>
      </c>
      <c r="Y27" s="2617" t="s">
        <v>436</v>
      </c>
      <c r="Z27" s="2634" t="s">
        <v>49</v>
      </c>
      <c r="AA27" s="2617" t="s">
        <v>50</v>
      </c>
      <c r="AB27" s="2634" t="s">
        <v>51</v>
      </c>
      <c r="AC27" s="2617" t="s">
        <v>52</v>
      </c>
      <c r="AD27" s="2634" t="s">
        <v>30</v>
      </c>
      <c r="AE27" s="2617" t="s">
        <v>35</v>
      </c>
      <c r="AF27" s="2634" t="s">
        <v>31</v>
      </c>
      <c r="AG27" s="904" t="s">
        <v>36</v>
      </c>
      <c r="AH27" s="675"/>
      <c r="AI27" s="676"/>
      <c r="AJ27" s="2640"/>
      <c r="AK27" s="2891"/>
      <c r="AL27" s="2892"/>
      <c r="AM27" s="2893">
        <f t="shared" si="2"/>
        <v>0</v>
      </c>
      <c r="AN27" s="2638"/>
      <c r="AO27" s="2641"/>
    </row>
    <row r="28" spans="1:41" ht="62.4" x14ac:dyDescent="0.25">
      <c r="A28" s="2899"/>
      <c r="B28" s="3103"/>
      <c r="C28" s="3347"/>
      <c r="D28" s="3349"/>
      <c r="E28" s="3087">
        <v>1.6</v>
      </c>
      <c r="F28" s="2603" t="s">
        <v>27</v>
      </c>
      <c r="G28" s="2603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05"/>
      <c r="AL28" s="2888"/>
      <c r="AM28" s="2902">
        <f t="shared" si="2"/>
        <v>0</v>
      </c>
      <c r="AN28" s="2638"/>
      <c r="AO28" s="688" t="s">
        <v>438</v>
      </c>
    </row>
    <row r="29" spans="1:41" ht="54" customHeight="1" x14ac:dyDescent="0.25">
      <c r="A29" s="2899"/>
      <c r="B29" s="3102" t="s">
        <v>424</v>
      </c>
      <c r="C29" s="3346" t="s">
        <v>425</v>
      </c>
      <c r="D29" s="3348" t="s">
        <v>9256</v>
      </c>
      <c r="E29" s="2970"/>
      <c r="F29" s="2603"/>
      <c r="G29" s="2603" t="s">
        <v>27</v>
      </c>
      <c r="H29" s="1811" t="s">
        <v>8790</v>
      </c>
      <c r="I29" s="1843" t="s">
        <v>8791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4" t="s">
        <v>233</v>
      </c>
      <c r="O29" s="1815">
        <v>44</v>
      </c>
      <c r="P29" s="1853">
        <v>48</v>
      </c>
      <c r="Q29" s="1854">
        <v>35</v>
      </c>
      <c r="R29" s="2617" t="s">
        <v>234</v>
      </c>
      <c r="S29" s="1844">
        <v>48</v>
      </c>
      <c r="T29" s="2634" t="s">
        <v>426</v>
      </c>
      <c r="U29" s="2617" t="s">
        <v>427</v>
      </c>
      <c r="V29" s="2904" t="s">
        <v>237</v>
      </c>
      <c r="W29" s="2903" t="s">
        <v>238</v>
      </c>
      <c r="X29" s="2150" t="s">
        <v>47</v>
      </c>
      <c r="Y29" s="904" t="s">
        <v>48</v>
      </c>
      <c r="Z29" s="2150" t="s">
        <v>49</v>
      </c>
      <c r="AA29" s="904" t="s">
        <v>50</v>
      </c>
      <c r="AB29" s="2150" t="s">
        <v>51</v>
      </c>
      <c r="AC29" s="904" t="s">
        <v>52</v>
      </c>
      <c r="AD29" s="2150" t="s">
        <v>30</v>
      </c>
      <c r="AE29" s="904" t="s">
        <v>35</v>
      </c>
      <c r="AF29" s="2150" t="s">
        <v>31</v>
      </c>
      <c r="AG29" s="904" t="s">
        <v>36</v>
      </c>
      <c r="AH29" s="675"/>
      <c r="AI29" s="676"/>
      <c r="AJ29" s="2640"/>
      <c r="AK29" s="2891"/>
      <c r="AL29" s="2892"/>
      <c r="AM29" s="2893">
        <f t="shared" si="2"/>
        <v>0</v>
      </c>
      <c r="AN29" s="2638"/>
      <c r="AO29" s="2641"/>
    </row>
    <row r="30" spans="1:41" ht="46.8" x14ac:dyDescent="0.25">
      <c r="A30" s="2899"/>
      <c r="B30" s="3103"/>
      <c r="C30" s="3347"/>
      <c r="D30" s="3349"/>
      <c r="E30" s="3087">
        <v>1.6</v>
      </c>
      <c r="F30" s="2605" t="s">
        <v>27</v>
      </c>
      <c r="G30" s="2605"/>
      <c r="H30" s="1859"/>
      <c r="I30" s="1839" t="s">
        <v>8792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8757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7" t="s">
        <v>165</v>
      </c>
      <c r="AD30" s="733"/>
      <c r="AE30" s="2617" t="s">
        <v>111</v>
      </c>
      <c r="AF30" s="733"/>
      <c r="AG30" s="904" t="s">
        <v>36</v>
      </c>
      <c r="AH30" s="681"/>
      <c r="AI30" s="682">
        <f>SUM('7층_부하량(월간_AVG)'!N34:P34)</f>
        <v>1.0109599606626485</v>
      </c>
      <c r="AJ30" s="1301">
        <f>AH30+AI30</f>
        <v>1.0109599606626485</v>
      </c>
      <c r="AK30" s="2887"/>
      <c r="AL30" s="2888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3</v>
      </c>
      <c r="AM30" s="2896">
        <f t="shared" si="2"/>
        <v>3</v>
      </c>
      <c r="AN30" s="2638"/>
      <c r="AO30" s="2641"/>
    </row>
    <row r="31" spans="1:41" ht="54" customHeight="1" x14ac:dyDescent="0.25">
      <c r="A31" s="2899"/>
      <c r="B31" s="3109" t="s">
        <v>419</v>
      </c>
      <c r="C31" s="2145" t="s">
        <v>420</v>
      </c>
      <c r="D31" s="2603" t="s">
        <v>421</v>
      </c>
      <c r="E31" s="2964"/>
      <c r="F31" s="2603"/>
      <c r="G31" s="2603" t="s">
        <v>27</v>
      </c>
      <c r="H31" s="1811" t="s">
        <v>8793</v>
      </c>
      <c r="I31" s="1843" t="s">
        <v>8794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4" t="s">
        <v>233</v>
      </c>
      <c r="O31" s="1815">
        <v>50</v>
      </c>
      <c r="P31" s="1853">
        <v>48</v>
      </c>
      <c r="Q31" s="1854">
        <v>35</v>
      </c>
      <c r="R31" s="2617" t="s">
        <v>234</v>
      </c>
      <c r="S31" s="1844">
        <v>50</v>
      </c>
      <c r="T31" s="2634" t="s">
        <v>422</v>
      </c>
      <c r="U31" s="2617" t="s">
        <v>423</v>
      </c>
      <c r="V31" s="2904" t="s">
        <v>237</v>
      </c>
      <c r="W31" s="2903" t="s">
        <v>238</v>
      </c>
      <c r="X31" s="2150" t="s">
        <v>47</v>
      </c>
      <c r="Y31" s="904" t="s">
        <v>48</v>
      </c>
      <c r="Z31" s="2150" t="s">
        <v>49</v>
      </c>
      <c r="AA31" s="904" t="s">
        <v>50</v>
      </c>
      <c r="AB31" s="2150" t="s">
        <v>51</v>
      </c>
      <c r="AC31" s="904" t="s">
        <v>52</v>
      </c>
      <c r="AD31" s="2150" t="s">
        <v>30</v>
      </c>
      <c r="AE31" s="904" t="s">
        <v>35</v>
      </c>
      <c r="AF31" s="2150" t="s">
        <v>31</v>
      </c>
      <c r="AG31" s="904" t="s">
        <v>36</v>
      </c>
      <c r="AH31" s="675"/>
      <c r="AI31" s="676"/>
      <c r="AJ31" s="2640"/>
      <c r="AK31" s="2891"/>
      <c r="AL31" s="2892"/>
      <c r="AM31" s="2893">
        <f t="shared" si="2"/>
        <v>0</v>
      </c>
      <c r="AN31" s="2638"/>
      <c r="AO31" s="2641"/>
    </row>
    <row r="32" spans="1:41" ht="54" customHeight="1" x14ac:dyDescent="0.25">
      <c r="A32" s="2899"/>
      <c r="B32" s="3109" t="s">
        <v>414</v>
      </c>
      <c r="C32" s="2145" t="s">
        <v>415</v>
      </c>
      <c r="D32" s="2603" t="s">
        <v>416</v>
      </c>
      <c r="E32" s="2964"/>
      <c r="F32" s="2603"/>
      <c r="G32" s="2603" t="s">
        <v>27</v>
      </c>
      <c r="H32" s="1811" t="s">
        <v>8795</v>
      </c>
      <c r="I32" s="1843" t="s">
        <v>8796</v>
      </c>
      <c r="J32" s="1811" t="str">
        <f t="shared" ref="J32:J56" si="7">"7-DaHall 1-"&amp;N32&amp;"-"&amp;M32&amp;"-"&amp;O32</f>
        <v>7-DaHall 1-A-4-50-46</v>
      </c>
      <c r="K32" s="1843" t="str">
        <f t="shared" ref="K32:K56" si="8">"7-DaHall 1-"&amp;R32&amp;"-"&amp;Q32&amp;"-"&amp;S32</f>
        <v>7-DaHall 1-B-4-50-49</v>
      </c>
      <c r="L32" s="1813">
        <v>48</v>
      </c>
      <c r="M32" s="1814">
        <v>50</v>
      </c>
      <c r="N32" s="2634" t="s">
        <v>233</v>
      </c>
      <c r="O32" s="1815">
        <v>46</v>
      </c>
      <c r="P32" s="1853">
        <v>48</v>
      </c>
      <c r="Q32" s="1854">
        <v>50</v>
      </c>
      <c r="R32" s="2617" t="s">
        <v>234</v>
      </c>
      <c r="S32" s="1844">
        <v>49</v>
      </c>
      <c r="T32" s="2634" t="s">
        <v>417</v>
      </c>
      <c r="U32" s="2617" t="s">
        <v>418</v>
      </c>
      <c r="V32" s="2904" t="s">
        <v>237</v>
      </c>
      <c r="W32" s="2903" t="s">
        <v>238</v>
      </c>
      <c r="X32" s="2150" t="s">
        <v>47</v>
      </c>
      <c r="Y32" s="904" t="s">
        <v>48</v>
      </c>
      <c r="Z32" s="2150" t="s">
        <v>49</v>
      </c>
      <c r="AA32" s="904" t="s">
        <v>50</v>
      </c>
      <c r="AB32" s="2150" t="s">
        <v>51</v>
      </c>
      <c r="AC32" s="904" t="s">
        <v>52</v>
      </c>
      <c r="AD32" s="2150" t="s">
        <v>30</v>
      </c>
      <c r="AE32" s="904" t="s">
        <v>35</v>
      </c>
      <c r="AF32" s="2150" t="s">
        <v>31</v>
      </c>
      <c r="AG32" s="904" t="s">
        <v>36</v>
      </c>
      <c r="AH32" s="675"/>
      <c r="AI32" s="676"/>
      <c r="AJ32" s="2640"/>
      <c r="AK32" s="2891"/>
      <c r="AL32" s="2892"/>
      <c r="AM32" s="2893">
        <f t="shared" si="2"/>
        <v>0</v>
      </c>
      <c r="AN32" s="2638"/>
      <c r="AO32" s="2641"/>
    </row>
    <row r="33" spans="1:41" ht="27" customHeight="1" x14ac:dyDescent="0.25">
      <c r="A33" s="2899"/>
      <c r="B33" s="3109" t="s">
        <v>409</v>
      </c>
      <c r="C33" s="2145" t="s">
        <v>410</v>
      </c>
      <c r="D33" s="2603" t="s">
        <v>411</v>
      </c>
      <c r="E33" s="2964"/>
      <c r="F33" s="2603"/>
      <c r="G33" s="2603" t="s">
        <v>27</v>
      </c>
      <c r="H33" s="1811" t="s">
        <v>8797</v>
      </c>
      <c r="I33" s="1843" t="s">
        <v>8798</v>
      </c>
      <c r="J33" s="1811" t="str">
        <f t="shared" si="7"/>
        <v>7-DaHall 1-A-4-35-54</v>
      </c>
      <c r="K33" s="1843" t="str">
        <f t="shared" si="8"/>
        <v>7-DaHall 1-B-4-35-54</v>
      </c>
      <c r="L33" s="1813">
        <v>48</v>
      </c>
      <c r="M33" s="1814">
        <v>35</v>
      </c>
      <c r="N33" s="2634" t="s">
        <v>233</v>
      </c>
      <c r="O33" s="1815">
        <v>54</v>
      </c>
      <c r="P33" s="1853">
        <v>48</v>
      </c>
      <c r="Q33" s="1854">
        <v>35</v>
      </c>
      <c r="R33" s="2617" t="s">
        <v>234</v>
      </c>
      <c r="S33" s="1844">
        <v>54</v>
      </c>
      <c r="T33" s="2634" t="s">
        <v>412</v>
      </c>
      <c r="U33" s="2617" t="s">
        <v>413</v>
      </c>
      <c r="V33" s="2904" t="s">
        <v>237</v>
      </c>
      <c r="W33" s="2903" t="s">
        <v>238</v>
      </c>
      <c r="X33" s="2150" t="s">
        <v>47</v>
      </c>
      <c r="Y33" s="904" t="s">
        <v>48</v>
      </c>
      <c r="Z33" s="2150" t="s">
        <v>49</v>
      </c>
      <c r="AA33" s="904" t="s">
        <v>50</v>
      </c>
      <c r="AB33" s="2150" t="s">
        <v>51</v>
      </c>
      <c r="AC33" s="904" t="s">
        <v>52</v>
      </c>
      <c r="AD33" s="2150" t="s">
        <v>30</v>
      </c>
      <c r="AE33" s="904" t="s">
        <v>35</v>
      </c>
      <c r="AF33" s="2150" t="s">
        <v>31</v>
      </c>
      <c r="AG33" s="904" t="s">
        <v>36</v>
      </c>
      <c r="AH33" s="675"/>
      <c r="AI33" s="676"/>
      <c r="AJ33" s="2640"/>
      <c r="AK33" s="2891"/>
      <c r="AL33" s="2892"/>
      <c r="AM33" s="2893">
        <f t="shared" si="2"/>
        <v>0</v>
      </c>
      <c r="AN33" s="2638"/>
      <c r="AO33" s="2641"/>
    </row>
    <row r="34" spans="1:41" ht="33" customHeight="1" thickBot="1" x14ac:dyDescent="0.3">
      <c r="A34" s="2875"/>
      <c r="B34" s="3110" t="s">
        <v>279</v>
      </c>
      <c r="C34" s="2146" t="s">
        <v>280</v>
      </c>
      <c r="D34" s="2635" t="s">
        <v>281</v>
      </c>
      <c r="E34" s="2980"/>
      <c r="F34" s="2635"/>
      <c r="G34" s="2635" t="s">
        <v>27</v>
      </c>
      <c r="H34" s="1819" t="s">
        <v>8799</v>
      </c>
      <c r="I34" s="1855" t="s">
        <v>8800</v>
      </c>
      <c r="J34" s="1819" t="str">
        <f t="shared" si="7"/>
        <v>7-DaHall 1-A-4-50-26</v>
      </c>
      <c r="K34" s="1855" t="str">
        <f t="shared" si="8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04" t="s">
        <v>237</v>
      </c>
      <c r="W34" s="2903" t="s">
        <v>238</v>
      </c>
      <c r="X34" s="2150" t="s">
        <v>47</v>
      </c>
      <c r="Y34" s="904" t="s">
        <v>48</v>
      </c>
      <c r="Z34" s="2150" t="s">
        <v>49</v>
      </c>
      <c r="AA34" s="904" t="s">
        <v>50</v>
      </c>
      <c r="AB34" s="2150" t="s">
        <v>51</v>
      </c>
      <c r="AC34" s="904" t="s">
        <v>52</v>
      </c>
      <c r="AD34" s="2150" t="s">
        <v>30</v>
      </c>
      <c r="AE34" s="904" t="s">
        <v>35</v>
      </c>
      <c r="AF34" s="2150" t="s">
        <v>31</v>
      </c>
      <c r="AG34" s="904" t="s">
        <v>36</v>
      </c>
      <c r="AH34" s="677"/>
      <c r="AI34" s="678"/>
      <c r="AJ34" s="1310"/>
      <c r="AK34" s="2891"/>
      <c r="AL34" s="2892"/>
      <c r="AM34" s="2893">
        <f t="shared" si="2"/>
        <v>0</v>
      </c>
      <c r="AN34" s="2639"/>
      <c r="AO34" s="679"/>
    </row>
    <row r="35" spans="1:41" ht="33.75" customHeight="1" x14ac:dyDescent="0.25">
      <c r="A35" s="2899"/>
      <c r="B35" s="3109" t="s">
        <v>274</v>
      </c>
      <c r="C35" s="2145" t="s">
        <v>275</v>
      </c>
      <c r="D35" s="2603" t="s">
        <v>276</v>
      </c>
      <c r="E35" s="2964"/>
      <c r="F35" s="2603"/>
      <c r="G35" s="2603" t="s">
        <v>27</v>
      </c>
      <c r="H35" s="1811" t="s">
        <v>8801</v>
      </c>
      <c r="I35" s="1843" t="s">
        <v>8802</v>
      </c>
      <c r="J35" s="1811" t="str">
        <f t="shared" si="7"/>
        <v>7-DaHall 1-A-4-50-28</v>
      </c>
      <c r="K35" s="1843" t="str">
        <f t="shared" si="8"/>
        <v>7-DaHall 1-B-4-50-28</v>
      </c>
      <c r="L35" s="1813">
        <v>48</v>
      </c>
      <c r="M35" s="1814">
        <v>50</v>
      </c>
      <c r="N35" s="2634" t="s">
        <v>233</v>
      </c>
      <c r="O35" s="1815">
        <v>28</v>
      </c>
      <c r="P35" s="1853">
        <v>48</v>
      </c>
      <c r="Q35" s="1854">
        <v>50</v>
      </c>
      <c r="R35" s="2617" t="s">
        <v>234</v>
      </c>
      <c r="S35" s="1844">
        <v>28</v>
      </c>
      <c r="T35" s="2634" t="s">
        <v>277</v>
      </c>
      <c r="U35" s="2617" t="s">
        <v>278</v>
      </c>
      <c r="V35" s="2904" t="s">
        <v>237</v>
      </c>
      <c r="W35" s="2903" t="s">
        <v>238</v>
      </c>
      <c r="X35" s="2150" t="s">
        <v>47</v>
      </c>
      <c r="Y35" s="904" t="s">
        <v>48</v>
      </c>
      <c r="Z35" s="2150" t="s">
        <v>49</v>
      </c>
      <c r="AA35" s="904" t="s">
        <v>50</v>
      </c>
      <c r="AB35" s="2150" t="s">
        <v>51</v>
      </c>
      <c r="AC35" s="904" t="s">
        <v>52</v>
      </c>
      <c r="AD35" s="2150" t="s">
        <v>30</v>
      </c>
      <c r="AE35" s="904" t="s">
        <v>35</v>
      </c>
      <c r="AF35" s="2150" t="s">
        <v>31</v>
      </c>
      <c r="AG35" s="904" t="s">
        <v>36</v>
      </c>
      <c r="AH35" s="675"/>
      <c r="AI35" s="676"/>
      <c r="AJ35" s="2640"/>
      <c r="AK35" s="2891"/>
      <c r="AL35" s="2892"/>
      <c r="AM35" s="2893">
        <f t="shared" si="2"/>
        <v>0</v>
      </c>
      <c r="AN35" s="2638"/>
      <c r="AO35" s="2641"/>
    </row>
    <row r="36" spans="1:41" ht="46.8" x14ac:dyDescent="0.25">
      <c r="A36" s="2899"/>
      <c r="B36" s="3109" t="s">
        <v>270</v>
      </c>
      <c r="C36" s="1158" t="s">
        <v>271</v>
      </c>
      <c r="D36" s="2964" t="s">
        <v>9256</v>
      </c>
      <c r="E36" s="3087">
        <v>1.6</v>
      </c>
      <c r="F36" s="2603" t="s">
        <v>27</v>
      </c>
      <c r="G36" s="2603"/>
      <c r="H36" s="1831" t="s">
        <v>8803</v>
      </c>
      <c r="I36" s="1839" t="s">
        <v>8804</v>
      </c>
      <c r="J36" s="1831" t="str">
        <f t="shared" si="7"/>
        <v>7-DaHall 1-PDU-01-30-9</v>
      </c>
      <c r="K36" s="1839" t="str">
        <f t="shared" si="8"/>
        <v>7-DaHall 1-PDU-02-30-9</v>
      </c>
      <c r="L36" s="1833">
        <v>220</v>
      </c>
      <c r="M36" s="1834">
        <v>30</v>
      </c>
      <c r="N36" s="703" t="s">
        <v>8756</v>
      </c>
      <c r="O36" s="1835">
        <v>9</v>
      </c>
      <c r="P36" s="1840">
        <v>220</v>
      </c>
      <c r="Q36" s="1841">
        <v>30</v>
      </c>
      <c r="R36" s="687" t="s">
        <v>8757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4" t="s">
        <v>165</v>
      </c>
      <c r="AD36" s="2150" t="s">
        <v>110</v>
      </c>
      <c r="AE36" s="904" t="s">
        <v>111</v>
      </c>
      <c r="AF36" s="2150" t="s">
        <v>31</v>
      </c>
      <c r="AG36" s="904" t="s">
        <v>36</v>
      </c>
      <c r="AH36" s="681">
        <f>SUM('7층_부하량(월간_AVG)'!D67:F67)</f>
        <v>5.6284017440891203</v>
      </c>
      <c r="AI36" s="682">
        <f>SUM('7층_부하량(월간_AVG)'!D35:F35)</f>
        <v>5.1451620725949301</v>
      </c>
      <c r="AJ36" s="1301">
        <f t="shared" ref="AJ36:AJ37" si="9">AH36+AI36</f>
        <v>10.773563816684049</v>
      </c>
      <c r="AK36" s="2887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957.7</v>
      </c>
      <c r="AL36" s="2888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870.9</v>
      </c>
      <c r="AM36" s="2896">
        <f t="shared" si="2"/>
        <v>1828.6</v>
      </c>
      <c r="AN36" s="2638" t="s">
        <v>121</v>
      </c>
      <c r="AO36" s="2641"/>
    </row>
    <row r="37" spans="1:41" ht="27" customHeight="1" x14ac:dyDescent="0.25">
      <c r="A37" s="2899"/>
      <c r="B37" s="3109" t="s">
        <v>266</v>
      </c>
      <c r="C37" s="1158" t="s">
        <v>267</v>
      </c>
      <c r="D37" s="2964" t="s">
        <v>9256</v>
      </c>
      <c r="E37" s="3087">
        <v>1.6</v>
      </c>
      <c r="F37" s="2603" t="s">
        <v>27</v>
      </c>
      <c r="G37" s="2603"/>
      <c r="H37" s="1831" t="s">
        <v>8805</v>
      </c>
      <c r="I37" s="1839" t="s">
        <v>8806</v>
      </c>
      <c r="J37" s="1831" t="str">
        <f t="shared" si="7"/>
        <v>7-DaHall 1-PDU-01-30-7</v>
      </c>
      <c r="K37" s="1839" t="str">
        <f t="shared" si="8"/>
        <v>7-DaHall 1-PDU-02-30-7</v>
      </c>
      <c r="L37" s="1833">
        <v>220</v>
      </c>
      <c r="M37" s="1834">
        <v>30</v>
      </c>
      <c r="N37" s="703" t="s">
        <v>8756</v>
      </c>
      <c r="O37" s="1835">
        <v>7</v>
      </c>
      <c r="P37" s="1840">
        <v>220</v>
      </c>
      <c r="Q37" s="1841">
        <v>30</v>
      </c>
      <c r="R37" s="687" t="s">
        <v>8757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4" t="s">
        <v>165</v>
      </c>
      <c r="AD37" s="2150" t="s">
        <v>110</v>
      </c>
      <c r="AE37" s="904" t="s">
        <v>111</v>
      </c>
      <c r="AF37" s="2150" t="s">
        <v>31</v>
      </c>
      <c r="AG37" s="904" t="s">
        <v>36</v>
      </c>
      <c r="AH37" s="681">
        <f>SUM('7층_부하량(월간_AVG)'!D66:F66)</f>
        <v>6.0983592758821699</v>
      </c>
      <c r="AI37" s="682">
        <f>SUM('7층_부하량(월간_AVG)'!D34:F34)</f>
        <v>5.6450512257009757</v>
      </c>
      <c r="AJ37" s="1301">
        <f t="shared" si="9"/>
        <v>11.743410501583146</v>
      </c>
      <c r="AK37" s="2887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920.5</v>
      </c>
      <c r="AL37" s="2888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880.2</v>
      </c>
      <c r="AM37" s="2896">
        <f t="shared" si="2"/>
        <v>1800.7</v>
      </c>
      <c r="AN37" s="2638" t="s">
        <v>121</v>
      </c>
      <c r="AO37" s="2641"/>
    </row>
    <row r="38" spans="1:41" ht="54" customHeight="1" x14ac:dyDescent="0.25">
      <c r="A38" s="2899"/>
      <c r="B38" s="3102" t="s">
        <v>259</v>
      </c>
      <c r="C38" s="3359" t="s">
        <v>260</v>
      </c>
      <c r="D38" s="3348" t="s">
        <v>261</v>
      </c>
      <c r="E38" s="2970"/>
      <c r="F38" s="2603"/>
      <c r="G38" s="2603" t="s">
        <v>27</v>
      </c>
      <c r="H38" s="1811" t="s">
        <v>8807</v>
      </c>
      <c r="I38" s="1843" t="s">
        <v>8808</v>
      </c>
      <c r="J38" s="1811" t="str">
        <f t="shared" si="7"/>
        <v>7-DaHall 1-A-4-50-27</v>
      </c>
      <c r="K38" s="1843" t="str">
        <f t="shared" si="8"/>
        <v>7-DaHall 1-B-4-50-57</v>
      </c>
      <c r="L38" s="1813">
        <v>48</v>
      </c>
      <c r="M38" s="1814">
        <v>50</v>
      </c>
      <c r="N38" s="2634" t="s">
        <v>233</v>
      </c>
      <c r="O38" s="1815">
        <v>27</v>
      </c>
      <c r="P38" s="1853">
        <v>48</v>
      </c>
      <c r="Q38" s="1854">
        <v>50</v>
      </c>
      <c r="R38" s="2617" t="s">
        <v>234</v>
      </c>
      <c r="S38" s="1844">
        <v>57</v>
      </c>
      <c r="T38" s="2634" t="s">
        <v>262</v>
      </c>
      <c r="U38" s="2617" t="s">
        <v>263</v>
      </c>
      <c r="V38" s="2904" t="s">
        <v>237</v>
      </c>
      <c r="W38" s="2903" t="s">
        <v>238</v>
      </c>
      <c r="X38" s="2150" t="s">
        <v>47</v>
      </c>
      <c r="Y38" s="904" t="s">
        <v>48</v>
      </c>
      <c r="Z38" s="2150" t="s">
        <v>49</v>
      </c>
      <c r="AA38" s="904" t="s">
        <v>50</v>
      </c>
      <c r="AB38" s="2150" t="s">
        <v>51</v>
      </c>
      <c r="AC38" s="904" t="s">
        <v>52</v>
      </c>
      <c r="AD38" s="2150" t="s">
        <v>30</v>
      </c>
      <c r="AE38" s="904" t="s">
        <v>35</v>
      </c>
      <c r="AF38" s="2150" t="s">
        <v>31</v>
      </c>
      <c r="AG38" s="904" t="s">
        <v>36</v>
      </c>
      <c r="AH38" s="685"/>
      <c r="AI38" s="686"/>
      <c r="AJ38" s="2640"/>
      <c r="AK38" s="2891"/>
      <c r="AL38" s="2892"/>
      <c r="AM38" s="2893">
        <f t="shared" si="2"/>
        <v>0</v>
      </c>
      <c r="AN38" s="2638"/>
      <c r="AO38" s="2906" t="s">
        <v>197</v>
      </c>
    </row>
    <row r="39" spans="1:41" ht="54" customHeight="1" x14ac:dyDescent="0.25">
      <c r="A39" s="2899"/>
      <c r="B39" s="3103"/>
      <c r="C39" s="3360"/>
      <c r="D39" s="3349"/>
      <c r="E39" s="2971"/>
      <c r="F39" s="2603"/>
      <c r="G39" s="2603" t="s">
        <v>27</v>
      </c>
      <c r="H39" s="1811" t="s">
        <v>8809</v>
      </c>
      <c r="I39" s="1843" t="s">
        <v>8810</v>
      </c>
      <c r="J39" s="1811" t="str">
        <f t="shared" si="7"/>
        <v>7-DaHall 1-A-4-50-33</v>
      </c>
      <c r="K39" s="1843" t="str">
        <f t="shared" si="8"/>
        <v>7-DaHall 1-B-4-50-33</v>
      </c>
      <c r="L39" s="1813">
        <v>48</v>
      </c>
      <c r="M39" s="1814">
        <v>50</v>
      </c>
      <c r="N39" s="2634" t="s">
        <v>233</v>
      </c>
      <c r="O39" s="1815">
        <v>33</v>
      </c>
      <c r="P39" s="1853">
        <v>48</v>
      </c>
      <c r="Q39" s="1854">
        <v>50</v>
      </c>
      <c r="R39" s="2617" t="s">
        <v>234</v>
      </c>
      <c r="S39" s="1844">
        <v>33</v>
      </c>
      <c r="T39" s="2634" t="s">
        <v>264</v>
      </c>
      <c r="U39" s="2617" t="s">
        <v>265</v>
      </c>
      <c r="V39" s="2904" t="s">
        <v>237</v>
      </c>
      <c r="W39" s="2903" t="s">
        <v>238</v>
      </c>
      <c r="X39" s="2150" t="s">
        <v>47</v>
      </c>
      <c r="Y39" s="904" t="s">
        <v>48</v>
      </c>
      <c r="Z39" s="2150" t="s">
        <v>49</v>
      </c>
      <c r="AA39" s="904" t="s">
        <v>50</v>
      </c>
      <c r="AB39" s="2150" t="s">
        <v>51</v>
      </c>
      <c r="AC39" s="904" t="s">
        <v>52</v>
      </c>
      <c r="AD39" s="2150" t="s">
        <v>30</v>
      </c>
      <c r="AE39" s="904" t="s">
        <v>35</v>
      </c>
      <c r="AF39" s="2150" t="s">
        <v>31</v>
      </c>
      <c r="AG39" s="904" t="s">
        <v>36</v>
      </c>
      <c r="AH39" s="685"/>
      <c r="AI39" s="686"/>
      <c r="AJ39" s="2640"/>
      <c r="AK39" s="2891"/>
      <c r="AL39" s="2892"/>
      <c r="AM39" s="2893">
        <f t="shared" si="2"/>
        <v>0</v>
      </c>
      <c r="AN39" s="2638"/>
      <c r="AO39" s="2907"/>
    </row>
    <row r="40" spans="1:41" ht="54" customHeight="1" x14ac:dyDescent="0.25">
      <c r="A40" s="2899"/>
      <c r="B40" s="3102" t="s">
        <v>249</v>
      </c>
      <c r="C40" s="3359" t="s">
        <v>250</v>
      </c>
      <c r="D40" s="3348" t="s">
        <v>251</v>
      </c>
      <c r="E40" s="2970"/>
      <c r="F40" s="2603"/>
      <c r="G40" s="2603" t="s">
        <v>27</v>
      </c>
      <c r="H40" s="1811" t="s">
        <v>8811</v>
      </c>
      <c r="I40" s="1843" t="s">
        <v>8812</v>
      </c>
      <c r="J40" s="1811" t="str">
        <f t="shared" si="7"/>
        <v>7-DaHall 1-A-4-50-10</v>
      </c>
      <c r="K40" s="1843" t="str">
        <f t="shared" si="8"/>
        <v>7-DaHall 1-B-4-50-43</v>
      </c>
      <c r="L40" s="1813">
        <v>48</v>
      </c>
      <c r="M40" s="1814">
        <v>50</v>
      </c>
      <c r="N40" s="2634" t="s">
        <v>233</v>
      </c>
      <c r="O40" s="1815">
        <v>10</v>
      </c>
      <c r="P40" s="1853">
        <v>48</v>
      </c>
      <c r="Q40" s="1854">
        <v>50</v>
      </c>
      <c r="R40" s="2617" t="s">
        <v>234</v>
      </c>
      <c r="S40" s="1844">
        <v>43</v>
      </c>
      <c r="T40" s="2634" t="s">
        <v>252</v>
      </c>
      <c r="U40" s="2617" t="s">
        <v>253</v>
      </c>
      <c r="V40" s="2904" t="s">
        <v>237</v>
      </c>
      <c r="W40" s="2903" t="s">
        <v>238</v>
      </c>
      <c r="X40" s="2150" t="s">
        <v>47</v>
      </c>
      <c r="Y40" s="904" t="s">
        <v>48</v>
      </c>
      <c r="Z40" s="2150" t="s">
        <v>49</v>
      </c>
      <c r="AA40" s="904" t="s">
        <v>50</v>
      </c>
      <c r="AB40" s="2150" t="s">
        <v>51</v>
      </c>
      <c r="AC40" s="904" t="s">
        <v>52</v>
      </c>
      <c r="AD40" s="2150" t="s">
        <v>30</v>
      </c>
      <c r="AE40" s="904" t="s">
        <v>35</v>
      </c>
      <c r="AF40" s="2150" t="s">
        <v>31</v>
      </c>
      <c r="AG40" s="904" t="s">
        <v>36</v>
      </c>
      <c r="AH40" s="685"/>
      <c r="AI40" s="686"/>
      <c r="AJ40" s="2640"/>
      <c r="AK40" s="2891"/>
      <c r="AL40" s="2892"/>
      <c r="AM40" s="2893">
        <f t="shared" si="2"/>
        <v>0</v>
      </c>
      <c r="AN40" s="2638"/>
      <c r="AO40" s="2906" t="s">
        <v>254</v>
      </c>
    </row>
    <row r="41" spans="1:41" ht="54" customHeight="1" x14ac:dyDescent="0.25">
      <c r="A41" s="2899"/>
      <c r="B41" s="3108"/>
      <c r="C41" s="3386"/>
      <c r="D41" s="3375"/>
      <c r="E41" s="2967"/>
      <c r="F41" s="2603"/>
      <c r="G41" s="2603" t="s">
        <v>27</v>
      </c>
      <c r="H41" s="1811" t="s">
        <v>8813</v>
      </c>
      <c r="I41" s="1843" t="s">
        <v>8814</v>
      </c>
      <c r="J41" s="1811" t="str">
        <f t="shared" si="7"/>
        <v>7-DaHall 1-A-4-50-11</v>
      </c>
      <c r="K41" s="1843" t="str">
        <f t="shared" si="8"/>
        <v>7-DaHall 1-B-4-50-44</v>
      </c>
      <c r="L41" s="1813">
        <v>48</v>
      </c>
      <c r="M41" s="1814">
        <v>50</v>
      </c>
      <c r="N41" s="2634" t="s">
        <v>233</v>
      </c>
      <c r="O41" s="1815">
        <v>11</v>
      </c>
      <c r="P41" s="1853">
        <v>48</v>
      </c>
      <c r="Q41" s="1854">
        <v>50</v>
      </c>
      <c r="R41" s="2617" t="s">
        <v>234</v>
      </c>
      <c r="S41" s="1844">
        <v>44</v>
      </c>
      <c r="T41" s="2634" t="s">
        <v>255</v>
      </c>
      <c r="U41" s="2617" t="s">
        <v>256</v>
      </c>
      <c r="V41" s="2904" t="s">
        <v>237</v>
      </c>
      <c r="W41" s="2903" t="s">
        <v>238</v>
      </c>
      <c r="X41" s="2150" t="s">
        <v>47</v>
      </c>
      <c r="Y41" s="904" t="s">
        <v>48</v>
      </c>
      <c r="Z41" s="2150" t="s">
        <v>49</v>
      </c>
      <c r="AA41" s="904" t="s">
        <v>50</v>
      </c>
      <c r="AB41" s="2150" t="s">
        <v>51</v>
      </c>
      <c r="AC41" s="904" t="s">
        <v>52</v>
      </c>
      <c r="AD41" s="2150" t="s">
        <v>30</v>
      </c>
      <c r="AE41" s="904" t="s">
        <v>35</v>
      </c>
      <c r="AF41" s="2150" t="s">
        <v>31</v>
      </c>
      <c r="AG41" s="904" t="s">
        <v>36</v>
      </c>
      <c r="AH41" s="685"/>
      <c r="AI41" s="686"/>
      <c r="AJ41" s="2640"/>
      <c r="AK41" s="2891"/>
      <c r="AL41" s="2892"/>
      <c r="AM41" s="2893">
        <f t="shared" si="2"/>
        <v>0</v>
      </c>
      <c r="AN41" s="2638"/>
      <c r="AO41" s="2908"/>
    </row>
    <row r="42" spans="1:41" ht="54" customHeight="1" x14ac:dyDescent="0.25">
      <c r="A42" s="2899"/>
      <c r="B42" s="3103"/>
      <c r="C42" s="3360"/>
      <c r="D42" s="3349"/>
      <c r="E42" s="2971"/>
      <c r="F42" s="2603"/>
      <c r="G42" s="2603" t="s">
        <v>27</v>
      </c>
      <c r="H42" s="1811" t="s">
        <v>8815</v>
      </c>
      <c r="I42" s="1843" t="s">
        <v>8816</v>
      </c>
      <c r="J42" s="1811" t="str">
        <f t="shared" si="7"/>
        <v>7-DaHall 1-A-4-50-18</v>
      </c>
      <c r="K42" s="1843" t="str">
        <f t="shared" si="8"/>
        <v>7-DaHall 1-B-4-50-45</v>
      </c>
      <c r="L42" s="1813">
        <v>48</v>
      </c>
      <c r="M42" s="1814">
        <v>50</v>
      </c>
      <c r="N42" s="2634" t="s">
        <v>233</v>
      </c>
      <c r="O42" s="1815">
        <v>18</v>
      </c>
      <c r="P42" s="1853">
        <v>48</v>
      </c>
      <c r="Q42" s="1854">
        <v>50</v>
      </c>
      <c r="R42" s="2617" t="s">
        <v>234</v>
      </c>
      <c r="S42" s="1844">
        <v>45</v>
      </c>
      <c r="T42" s="2634" t="s">
        <v>257</v>
      </c>
      <c r="U42" s="2617" t="s">
        <v>258</v>
      </c>
      <c r="V42" s="2904" t="s">
        <v>237</v>
      </c>
      <c r="W42" s="2903" t="s">
        <v>238</v>
      </c>
      <c r="X42" s="2150" t="s">
        <v>47</v>
      </c>
      <c r="Y42" s="904" t="s">
        <v>48</v>
      </c>
      <c r="Z42" s="2150" t="s">
        <v>49</v>
      </c>
      <c r="AA42" s="904" t="s">
        <v>50</v>
      </c>
      <c r="AB42" s="2150" t="s">
        <v>51</v>
      </c>
      <c r="AC42" s="904" t="s">
        <v>52</v>
      </c>
      <c r="AD42" s="2150" t="s">
        <v>30</v>
      </c>
      <c r="AE42" s="904" t="s">
        <v>35</v>
      </c>
      <c r="AF42" s="2150" t="s">
        <v>31</v>
      </c>
      <c r="AG42" s="904" t="s">
        <v>36</v>
      </c>
      <c r="AH42" s="685"/>
      <c r="AI42" s="686"/>
      <c r="AJ42" s="2640"/>
      <c r="AK42" s="2891"/>
      <c r="AL42" s="2892"/>
      <c r="AM42" s="2893">
        <f t="shared" si="2"/>
        <v>0</v>
      </c>
      <c r="AN42" s="2638"/>
      <c r="AO42" s="2907"/>
    </row>
    <row r="43" spans="1:41" ht="54" customHeight="1" x14ac:dyDescent="0.25">
      <c r="A43" s="2899"/>
      <c r="B43" s="3109" t="s">
        <v>244</v>
      </c>
      <c r="C43" s="2145" t="s">
        <v>245</v>
      </c>
      <c r="D43" s="2603" t="s">
        <v>246</v>
      </c>
      <c r="E43" s="2964"/>
      <c r="F43" s="2603"/>
      <c r="G43" s="2603" t="s">
        <v>27</v>
      </c>
      <c r="H43" s="1811" t="s">
        <v>8817</v>
      </c>
      <c r="I43" s="1843" t="s">
        <v>8818</v>
      </c>
      <c r="J43" s="1811" t="str">
        <f t="shared" si="7"/>
        <v>7-DaHall 1-A-4-50-45</v>
      </c>
      <c r="K43" s="1843" t="str">
        <f t="shared" si="8"/>
        <v>7-DaHall 1-B-4-50-51</v>
      </c>
      <c r="L43" s="1813">
        <v>48</v>
      </c>
      <c r="M43" s="1814">
        <v>50</v>
      </c>
      <c r="N43" s="2634" t="s">
        <v>233</v>
      </c>
      <c r="O43" s="1815">
        <v>45</v>
      </c>
      <c r="P43" s="1853">
        <v>48</v>
      </c>
      <c r="Q43" s="1854">
        <v>50</v>
      </c>
      <c r="R43" s="2617" t="s">
        <v>234</v>
      </c>
      <c r="S43" s="1844">
        <v>51</v>
      </c>
      <c r="T43" s="2634" t="s">
        <v>247</v>
      </c>
      <c r="U43" s="2617" t="s">
        <v>248</v>
      </c>
      <c r="V43" s="2904" t="s">
        <v>237</v>
      </c>
      <c r="W43" s="2903" t="s">
        <v>238</v>
      </c>
      <c r="X43" s="2150" t="s">
        <v>47</v>
      </c>
      <c r="Y43" s="904" t="s">
        <v>48</v>
      </c>
      <c r="Z43" s="2150" t="s">
        <v>49</v>
      </c>
      <c r="AA43" s="904" t="s">
        <v>50</v>
      </c>
      <c r="AB43" s="2150" t="s">
        <v>51</v>
      </c>
      <c r="AC43" s="904" t="s">
        <v>52</v>
      </c>
      <c r="AD43" s="2150" t="s">
        <v>30</v>
      </c>
      <c r="AE43" s="904" t="s">
        <v>35</v>
      </c>
      <c r="AF43" s="2150" t="s">
        <v>31</v>
      </c>
      <c r="AG43" s="904" t="s">
        <v>36</v>
      </c>
      <c r="AH43" s="675"/>
      <c r="AI43" s="676"/>
      <c r="AJ43" s="2640"/>
      <c r="AK43" s="2891"/>
      <c r="AL43" s="2892"/>
      <c r="AM43" s="2893">
        <f t="shared" si="2"/>
        <v>0</v>
      </c>
      <c r="AN43" s="2638"/>
      <c r="AO43" s="2641"/>
    </row>
    <row r="44" spans="1:41" ht="54" customHeight="1" x14ac:dyDescent="0.25">
      <c r="A44" s="2899"/>
      <c r="B44" s="3109" t="s">
        <v>239</v>
      </c>
      <c r="C44" s="2145" t="s">
        <v>240</v>
      </c>
      <c r="D44" s="2603" t="s">
        <v>241</v>
      </c>
      <c r="E44" s="2964"/>
      <c r="F44" s="2603"/>
      <c r="G44" s="2603" t="s">
        <v>27</v>
      </c>
      <c r="H44" s="1811" t="s">
        <v>8819</v>
      </c>
      <c r="I44" s="1843" t="s">
        <v>8820</v>
      </c>
      <c r="J44" s="1811" t="str">
        <f t="shared" si="7"/>
        <v>7-DaHall 1-A-4-35-52</v>
      </c>
      <c r="K44" s="1843" t="str">
        <f t="shared" si="8"/>
        <v>7-DaHall 1-B-4-35-52</v>
      </c>
      <c r="L44" s="1813">
        <v>48</v>
      </c>
      <c r="M44" s="1814">
        <v>35</v>
      </c>
      <c r="N44" s="2634" t="s">
        <v>233</v>
      </c>
      <c r="O44" s="1815">
        <v>52</v>
      </c>
      <c r="P44" s="1853">
        <v>48</v>
      </c>
      <c r="Q44" s="1854">
        <v>35</v>
      </c>
      <c r="R44" s="2617" t="s">
        <v>234</v>
      </c>
      <c r="S44" s="1844">
        <v>52</v>
      </c>
      <c r="T44" s="2634" t="s">
        <v>242</v>
      </c>
      <c r="U44" s="2617" t="s">
        <v>243</v>
      </c>
      <c r="V44" s="2904" t="s">
        <v>237</v>
      </c>
      <c r="W44" s="2903" t="s">
        <v>238</v>
      </c>
      <c r="X44" s="2150" t="s">
        <v>47</v>
      </c>
      <c r="Y44" s="904" t="s">
        <v>48</v>
      </c>
      <c r="Z44" s="2150" t="s">
        <v>49</v>
      </c>
      <c r="AA44" s="904" t="s">
        <v>50</v>
      </c>
      <c r="AB44" s="2150" t="s">
        <v>51</v>
      </c>
      <c r="AC44" s="904" t="s">
        <v>52</v>
      </c>
      <c r="AD44" s="2150" t="s">
        <v>30</v>
      </c>
      <c r="AE44" s="904" t="s">
        <v>35</v>
      </c>
      <c r="AF44" s="2150" t="s">
        <v>31</v>
      </c>
      <c r="AG44" s="904" t="s">
        <v>36</v>
      </c>
      <c r="AH44" s="675"/>
      <c r="AI44" s="676"/>
      <c r="AJ44" s="2640"/>
      <c r="AK44" s="2891"/>
      <c r="AL44" s="2892"/>
      <c r="AM44" s="2893">
        <f t="shared" si="2"/>
        <v>0</v>
      </c>
      <c r="AN44" s="2638"/>
      <c r="AO44" s="2641"/>
    </row>
    <row r="45" spans="1:41" ht="54" customHeight="1" x14ac:dyDescent="0.25">
      <c r="A45" s="2899"/>
      <c r="B45" s="3109" t="s">
        <v>230</v>
      </c>
      <c r="C45" s="2145" t="s">
        <v>231</v>
      </c>
      <c r="D45" s="2603" t="s">
        <v>232</v>
      </c>
      <c r="E45" s="2964"/>
      <c r="F45" s="2603"/>
      <c r="G45" s="2603" t="s">
        <v>27</v>
      </c>
      <c r="H45" s="1811" t="s">
        <v>8821</v>
      </c>
      <c r="I45" s="1843" t="s">
        <v>8822</v>
      </c>
      <c r="J45" s="1811" t="str">
        <f t="shared" si="7"/>
        <v>7-DaHall 1-A-4-35-53</v>
      </c>
      <c r="K45" s="1843" t="str">
        <f t="shared" si="8"/>
        <v>7-DaHall 1-B-4-35-53</v>
      </c>
      <c r="L45" s="1813">
        <v>48</v>
      </c>
      <c r="M45" s="1814">
        <v>35</v>
      </c>
      <c r="N45" s="2634" t="s">
        <v>233</v>
      </c>
      <c r="O45" s="1815">
        <v>53</v>
      </c>
      <c r="P45" s="1853">
        <v>48</v>
      </c>
      <c r="Q45" s="1854">
        <v>35</v>
      </c>
      <c r="R45" s="2617" t="s">
        <v>234</v>
      </c>
      <c r="S45" s="1844">
        <v>53</v>
      </c>
      <c r="T45" s="2634" t="s">
        <v>235</v>
      </c>
      <c r="U45" s="2617" t="s">
        <v>236</v>
      </c>
      <c r="V45" s="2904" t="s">
        <v>237</v>
      </c>
      <c r="W45" s="2903" t="s">
        <v>238</v>
      </c>
      <c r="X45" s="2150" t="s">
        <v>47</v>
      </c>
      <c r="Y45" s="904" t="s">
        <v>48</v>
      </c>
      <c r="Z45" s="2150" t="s">
        <v>49</v>
      </c>
      <c r="AA45" s="904" t="s">
        <v>50</v>
      </c>
      <c r="AB45" s="2150" t="s">
        <v>51</v>
      </c>
      <c r="AC45" s="904" t="s">
        <v>52</v>
      </c>
      <c r="AD45" s="2150" t="s">
        <v>30</v>
      </c>
      <c r="AE45" s="904" t="s">
        <v>35</v>
      </c>
      <c r="AF45" s="2150" t="s">
        <v>31</v>
      </c>
      <c r="AG45" s="904" t="s">
        <v>36</v>
      </c>
      <c r="AH45" s="675"/>
      <c r="AI45" s="676"/>
      <c r="AJ45" s="2640"/>
      <c r="AK45" s="2891"/>
      <c r="AL45" s="2892"/>
      <c r="AM45" s="2893">
        <f t="shared" si="2"/>
        <v>0</v>
      </c>
      <c r="AN45" s="2638"/>
      <c r="AO45" s="2641"/>
    </row>
    <row r="46" spans="1:41" ht="54" customHeight="1" x14ac:dyDescent="0.25">
      <c r="A46" s="2899"/>
      <c r="B46" s="3109" t="s">
        <v>735</v>
      </c>
      <c r="C46" s="2145" t="s">
        <v>736</v>
      </c>
      <c r="D46" s="2603" t="s">
        <v>737</v>
      </c>
      <c r="E46" s="2964"/>
      <c r="F46" s="2603"/>
      <c r="G46" s="2603" t="s">
        <v>27</v>
      </c>
      <c r="H46" s="1811" t="s">
        <v>8823</v>
      </c>
      <c r="I46" s="1843" t="s">
        <v>8824</v>
      </c>
      <c r="J46" s="1811" t="str">
        <f t="shared" si="7"/>
        <v>7-DaHall 1-A-3-50-47</v>
      </c>
      <c r="K46" s="1843" t="str">
        <f t="shared" si="8"/>
        <v>7-DaHall 1-B-3-50-47</v>
      </c>
      <c r="L46" s="1813">
        <v>48</v>
      </c>
      <c r="M46" s="1814">
        <v>50</v>
      </c>
      <c r="N46" s="2634" t="s">
        <v>181</v>
      </c>
      <c r="O46" s="1815">
        <v>47</v>
      </c>
      <c r="P46" s="1853">
        <v>48</v>
      </c>
      <c r="Q46" s="1854">
        <v>50</v>
      </c>
      <c r="R46" s="2617" t="s">
        <v>182</v>
      </c>
      <c r="S46" s="1844">
        <v>47</v>
      </c>
      <c r="T46" s="2634" t="s">
        <v>738</v>
      </c>
      <c r="U46" s="2617" t="s">
        <v>739</v>
      </c>
      <c r="V46" s="2897" t="s">
        <v>185</v>
      </c>
      <c r="W46" s="2898" t="s">
        <v>186</v>
      </c>
      <c r="X46" s="2897" t="s">
        <v>435</v>
      </c>
      <c r="Y46" s="2898" t="s">
        <v>436</v>
      </c>
      <c r="Z46" s="2897" t="s">
        <v>49</v>
      </c>
      <c r="AA46" s="2898" t="s">
        <v>50</v>
      </c>
      <c r="AB46" s="2897" t="s">
        <v>51</v>
      </c>
      <c r="AC46" s="2898" t="s">
        <v>52</v>
      </c>
      <c r="AD46" s="2897" t="s">
        <v>30</v>
      </c>
      <c r="AE46" s="2898" t="s">
        <v>35</v>
      </c>
      <c r="AF46" s="2150" t="s">
        <v>31</v>
      </c>
      <c r="AG46" s="904" t="s">
        <v>36</v>
      </c>
      <c r="AH46" s="681"/>
      <c r="AI46" s="676"/>
      <c r="AJ46" s="2640"/>
      <c r="AK46" s="2891"/>
      <c r="AL46" s="2892"/>
      <c r="AM46" s="2893">
        <f t="shared" si="2"/>
        <v>0</v>
      </c>
      <c r="AN46" s="2638"/>
      <c r="AO46" s="2641"/>
    </row>
    <row r="47" spans="1:41" ht="54" customHeight="1" x14ac:dyDescent="0.25">
      <c r="A47" s="2899"/>
      <c r="B47" s="3109" t="s">
        <v>730</v>
      </c>
      <c r="C47" s="2145" t="s">
        <v>731</v>
      </c>
      <c r="D47" s="2603" t="s">
        <v>732</v>
      </c>
      <c r="E47" s="2964"/>
      <c r="F47" s="2603"/>
      <c r="G47" s="2603" t="s">
        <v>27</v>
      </c>
      <c r="H47" s="1811" t="s">
        <v>8825</v>
      </c>
      <c r="I47" s="1843" t="s">
        <v>8826</v>
      </c>
      <c r="J47" s="1811" t="str">
        <f t="shared" si="7"/>
        <v>7-DaHall 1-A-3-50-46</v>
      </c>
      <c r="K47" s="1843" t="str">
        <f t="shared" si="8"/>
        <v>7-DaHall 1-B-3-50-46</v>
      </c>
      <c r="L47" s="1813">
        <v>48</v>
      </c>
      <c r="M47" s="1814">
        <v>50</v>
      </c>
      <c r="N47" s="2634" t="s">
        <v>181</v>
      </c>
      <c r="O47" s="1815">
        <v>46</v>
      </c>
      <c r="P47" s="1853">
        <v>48</v>
      </c>
      <c r="Q47" s="1854">
        <v>50</v>
      </c>
      <c r="R47" s="2617" t="s">
        <v>182</v>
      </c>
      <c r="S47" s="1844">
        <v>46</v>
      </c>
      <c r="T47" s="2634" t="s">
        <v>733</v>
      </c>
      <c r="U47" s="2617" t="s">
        <v>734</v>
      </c>
      <c r="V47" s="2897" t="s">
        <v>185</v>
      </c>
      <c r="W47" s="2898" t="s">
        <v>186</v>
      </c>
      <c r="X47" s="2897" t="s">
        <v>435</v>
      </c>
      <c r="Y47" s="2898" t="s">
        <v>436</v>
      </c>
      <c r="Z47" s="2897" t="s">
        <v>49</v>
      </c>
      <c r="AA47" s="2898" t="s">
        <v>50</v>
      </c>
      <c r="AB47" s="2897" t="s">
        <v>51</v>
      </c>
      <c r="AC47" s="2898" t="s">
        <v>52</v>
      </c>
      <c r="AD47" s="2897" t="s">
        <v>30</v>
      </c>
      <c r="AE47" s="2898" t="s">
        <v>35</v>
      </c>
      <c r="AF47" s="2150" t="s">
        <v>31</v>
      </c>
      <c r="AG47" s="904" t="s">
        <v>36</v>
      </c>
      <c r="AH47" s="681"/>
      <c r="AI47" s="676"/>
      <c r="AJ47" s="2640"/>
      <c r="AK47" s="2891"/>
      <c r="AL47" s="2892"/>
      <c r="AM47" s="2893">
        <f t="shared" si="2"/>
        <v>0</v>
      </c>
      <c r="AN47" s="2638"/>
      <c r="AO47" s="2641"/>
    </row>
    <row r="48" spans="1:41" ht="32.1" customHeight="1" x14ac:dyDescent="0.25">
      <c r="A48" s="2899"/>
      <c r="B48" s="3109" t="s">
        <v>725</v>
      </c>
      <c r="C48" s="2145" t="s">
        <v>726</v>
      </c>
      <c r="D48" s="2603" t="s">
        <v>727</v>
      </c>
      <c r="E48" s="2964"/>
      <c r="F48" s="2603"/>
      <c r="G48" s="2603" t="s">
        <v>27</v>
      </c>
      <c r="H48" s="1811" t="s">
        <v>8827</v>
      </c>
      <c r="I48" s="1843" t="s">
        <v>8828</v>
      </c>
      <c r="J48" s="1811" t="str">
        <f t="shared" si="7"/>
        <v>7-DaHall 1-A-3-50-44</v>
      </c>
      <c r="K48" s="1843" t="str">
        <f t="shared" si="8"/>
        <v>7-DaHall 1-B-3-50-44</v>
      </c>
      <c r="L48" s="1813">
        <v>48</v>
      </c>
      <c r="M48" s="1814">
        <v>50</v>
      </c>
      <c r="N48" s="2634" t="s">
        <v>181</v>
      </c>
      <c r="O48" s="1815">
        <v>44</v>
      </c>
      <c r="P48" s="1853">
        <v>48</v>
      </c>
      <c r="Q48" s="1854">
        <v>50</v>
      </c>
      <c r="R48" s="2617" t="s">
        <v>182</v>
      </c>
      <c r="S48" s="1844">
        <v>44</v>
      </c>
      <c r="T48" s="2634" t="s">
        <v>728</v>
      </c>
      <c r="U48" s="2617" t="s">
        <v>729</v>
      </c>
      <c r="V48" s="2897" t="s">
        <v>185</v>
      </c>
      <c r="W48" s="2898" t="s">
        <v>186</v>
      </c>
      <c r="X48" s="2897" t="s">
        <v>435</v>
      </c>
      <c r="Y48" s="2898" t="s">
        <v>436</v>
      </c>
      <c r="Z48" s="2897" t="s">
        <v>49</v>
      </c>
      <c r="AA48" s="2898" t="s">
        <v>50</v>
      </c>
      <c r="AB48" s="2897" t="s">
        <v>51</v>
      </c>
      <c r="AC48" s="2898" t="s">
        <v>52</v>
      </c>
      <c r="AD48" s="2897" t="s">
        <v>30</v>
      </c>
      <c r="AE48" s="2898" t="s">
        <v>35</v>
      </c>
      <c r="AF48" s="2150" t="s">
        <v>31</v>
      </c>
      <c r="AG48" s="904" t="s">
        <v>36</v>
      </c>
      <c r="AH48" s="681"/>
      <c r="AI48" s="676"/>
      <c r="AJ48" s="2640"/>
      <c r="AK48" s="2891"/>
      <c r="AL48" s="2892"/>
      <c r="AM48" s="2893">
        <f t="shared" si="2"/>
        <v>0</v>
      </c>
      <c r="AN48" s="2638"/>
      <c r="AO48" s="2641"/>
    </row>
    <row r="49" spans="1:41" ht="46.8" x14ac:dyDescent="0.25">
      <c r="A49" s="2899"/>
      <c r="B49" s="2147" t="s">
        <v>1962</v>
      </c>
      <c r="C49" s="2147"/>
      <c r="D49" s="3082" t="s">
        <v>9257</v>
      </c>
      <c r="E49" s="3087">
        <v>1.6</v>
      </c>
      <c r="F49" s="2603" t="s">
        <v>27</v>
      </c>
      <c r="G49" s="2603"/>
      <c r="H49" s="1831" t="s">
        <v>8829</v>
      </c>
      <c r="I49" s="1839" t="s">
        <v>8830</v>
      </c>
      <c r="J49" s="1831" t="str">
        <f t="shared" si="7"/>
        <v>7-DaHall 1-PDU-01-30-48</v>
      </c>
      <c r="K49" s="1839" t="str">
        <f t="shared" si="8"/>
        <v>7-DaHall 1-PDU-02-30-48</v>
      </c>
      <c r="L49" s="1833">
        <v>220</v>
      </c>
      <c r="M49" s="1834">
        <v>30</v>
      </c>
      <c r="N49" s="703" t="s">
        <v>8756</v>
      </c>
      <c r="O49" s="1835">
        <v>48</v>
      </c>
      <c r="P49" s="1840">
        <v>220</v>
      </c>
      <c r="Q49" s="1841">
        <v>30</v>
      </c>
      <c r="R49" s="687" t="s">
        <v>8757</v>
      </c>
      <c r="S49" s="1842">
        <v>48</v>
      </c>
      <c r="T49" s="703" t="s">
        <v>8831</v>
      </c>
      <c r="U49" s="2909" t="s">
        <v>8832</v>
      </c>
      <c r="V49" s="2910"/>
      <c r="W49" s="2911"/>
      <c r="X49" s="2910"/>
      <c r="Y49" s="2911"/>
      <c r="Z49" s="2910"/>
      <c r="AA49" s="2911"/>
      <c r="AB49" s="2597" t="s">
        <v>8833</v>
      </c>
      <c r="AC49" s="2599" t="s">
        <v>165</v>
      </c>
      <c r="AD49" s="2597" t="s">
        <v>110</v>
      </c>
      <c r="AE49" s="2599" t="s">
        <v>111</v>
      </c>
      <c r="AF49" s="2150" t="s">
        <v>31</v>
      </c>
      <c r="AG49" s="904" t="s">
        <v>36</v>
      </c>
      <c r="AH49" s="681">
        <f>SUM('7층_부하량(월간_AVG)'!N86:P86)</f>
        <v>2.0632905081866024</v>
      </c>
      <c r="AI49" s="676">
        <f>SUM('7층_부하량(월간_AVG)'!N54:P54)</f>
        <v>2.4513385603466631</v>
      </c>
      <c r="AJ49" s="1301">
        <f t="shared" ref="AJ49" si="10">AH49+AI49</f>
        <v>4.5146290685332655</v>
      </c>
      <c r="AK49" s="2887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267.2</v>
      </c>
      <c r="AL49" s="2888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293.5</v>
      </c>
      <c r="AM49" s="2896">
        <f t="shared" si="2"/>
        <v>560.70000000000005</v>
      </c>
      <c r="AN49" s="2638" t="s">
        <v>8834</v>
      </c>
      <c r="AO49" s="2912" t="s">
        <v>8835</v>
      </c>
    </row>
    <row r="50" spans="1:41" ht="54" customHeight="1" x14ac:dyDescent="0.25">
      <c r="A50" s="2899"/>
      <c r="B50" s="3109" t="s">
        <v>720</v>
      </c>
      <c r="C50" s="2145" t="s">
        <v>721</v>
      </c>
      <c r="D50" s="2603" t="s">
        <v>722</v>
      </c>
      <c r="E50" s="2964"/>
      <c r="F50" s="2603"/>
      <c r="G50" s="2603" t="s">
        <v>27</v>
      </c>
      <c r="H50" s="1811" t="s">
        <v>8836</v>
      </c>
      <c r="I50" s="1843" t="s">
        <v>8837</v>
      </c>
      <c r="J50" s="1811" t="str">
        <f t="shared" si="7"/>
        <v>7-DaHall 1-A-3-50-41</v>
      </c>
      <c r="K50" s="1843" t="str">
        <f t="shared" si="8"/>
        <v>7-DaHall 1-B-3-50-41</v>
      </c>
      <c r="L50" s="1813">
        <v>48</v>
      </c>
      <c r="M50" s="1814">
        <v>50</v>
      </c>
      <c r="N50" s="2634" t="s">
        <v>181</v>
      </c>
      <c r="O50" s="1815">
        <v>41</v>
      </c>
      <c r="P50" s="1853">
        <v>48</v>
      </c>
      <c r="Q50" s="1854">
        <v>50</v>
      </c>
      <c r="R50" s="2617" t="s">
        <v>182</v>
      </c>
      <c r="S50" s="1844">
        <v>41</v>
      </c>
      <c r="T50" s="2634" t="s">
        <v>723</v>
      </c>
      <c r="U50" s="2617" t="s">
        <v>724</v>
      </c>
      <c r="V50" s="2150" t="s">
        <v>185</v>
      </c>
      <c r="W50" s="904" t="s">
        <v>186</v>
      </c>
      <c r="X50" s="2150" t="s">
        <v>435</v>
      </c>
      <c r="Y50" s="904" t="s">
        <v>436</v>
      </c>
      <c r="Z50" s="2150" t="s">
        <v>49</v>
      </c>
      <c r="AA50" s="904" t="s">
        <v>50</v>
      </c>
      <c r="AB50" s="2150" t="s">
        <v>51</v>
      </c>
      <c r="AC50" s="904" t="s">
        <v>52</v>
      </c>
      <c r="AD50" s="2150" t="s">
        <v>30</v>
      </c>
      <c r="AE50" s="904" t="s">
        <v>35</v>
      </c>
      <c r="AF50" s="2150" t="s">
        <v>31</v>
      </c>
      <c r="AG50" s="904" t="s">
        <v>36</v>
      </c>
      <c r="AH50" s="681"/>
      <c r="AI50" s="676"/>
      <c r="AJ50" s="2640"/>
      <c r="AK50" s="2891"/>
      <c r="AL50" s="2892"/>
      <c r="AM50" s="2893">
        <f t="shared" si="2"/>
        <v>0</v>
      </c>
      <c r="AN50" s="2638"/>
      <c r="AO50" s="2641"/>
    </row>
    <row r="51" spans="1:41" ht="54" customHeight="1" x14ac:dyDescent="0.25">
      <c r="A51" s="2899"/>
      <c r="B51" s="3109" t="s">
        <v>715</v>
      </c>
      <c r="C51" s="2145" t="s">
        <v>716</v>
      </c>
      <c r="D51" s="2603" t="s">
        <v>717</v>
      </c>
      <c r="E51" s="2964"/>
      <c r="F51" s="2603"/>
      <c r="G51" s="2603" t="s">
        <v>27</v>
      </c>
      <c r="H51" s="1811" t="s">
        <v>8838</v>
      </c>
      <c r="I51" s="1843" t="s">
        <v>8839</v>
      </c>
      <c r="J51" s="1811" t="str">
        <f t="shared" si="7"/>
        <v>7-DaHall 1-A-3-50-10</v>
      </c>
      <c r="K51" s="1843" t="str">
        <f t="shared" si="8"/>
        <v>7-DaHall 1-B-3-50-10</v>
      </c>
      <c r="L51" s="1813">
        <v>48</v>
      </c>
      <c r="M51" s="1814">
        <v>50</v>
      </c>
      <c r="N51" s="2634" t="s">
        <v>181</v>
      </c>
      <c r="O51" s="1815">
        <v>10</v>
      </c>
      <c r="P51" s="1853">
        <v>48</v>
      </c>
      <c r="Q51" s="1854">
        <v>50</v>
      </c>
      <c r="R51" s="2617" t="s">
        <v>182</v>
      </c>
      <c r="S51" s="1844">
        <v>10</v>
      </c>
      <c r="T51" s="2634" t="s">
        <v>718</v>
      </c>
      <c r="U51" s="2617" t="s">
        <v>719</v>
      </c>
      <c r="V51" s="2150" t="s">
        <v>185</v>
      </c>
      <c r="W51" s="904" t="s">
        <v>186</v>
      </c>
      <c r="X51" s="2150" t="s">
        <v>435</v>
      </c>
      <c r="Y51" s="904" t="s">
        <v>436</v>
      </c>
      <c r="Z51" s="2150" t="s">
        <v>49</v>
      </c>
      <c r="AA51" s="904" t="s">
        <v>50</v>
      </c>
      <c r="AB51" s="2150" t="s">
        <v>51</v>
      </c>
      <c r="AC51" s="904" t="s">
        <v>52</v>
      </c>
      <c r="AD51" s="2150" t="s">
        <v>30</v>
      </c>
      <c r="AE51" s="904" t="s">
        <v>35</v>
      </c>
      <c r="AF51" s="2150" t="s">
        <v>31</v>
      </c>
      <c r="AG51" s="904" t="s">
        <v>36</v>
      </c>
      <c r="AH51" s="681"/>
      <c r="AI51" s="676"/>
      <c r="AJ51" s="2640"/>
      <c r="AK51" s="2891"/>
      <c r="AL51" s="2892"/>
      <c r="AM51" s="2893">
        <f t="shared" si="2"/>
        <v>0</v>
      </c>
      <c r="AN51" s="2638"/>
      <c r="AO51" s="2641"/>
    </row>
    <row r="52" spans="1:41" ht="54" customHeight="1" x14ac:dyDescent="0.25">
      <c r="A52" s="2899"/>
      <c r="B52" s="3109" t="s">
        <v>710</v>
      </c>
      <c r="C52" s="2145" t="s">
        <v>711</v>
      </c>
      <c r="D52" s="2603" t="s">
        <v>712</v>
      </c>
      <c r="E52" s="2964"/>
      <c r="F52" s="2603"/>
      <c r="G52" s="2603" t="s">
        <v>27</v>
      </c>
      <c r="H52" s="1811" t="s">
        <v>8840</v>
      </c>
      <c r="I52" s="1843" t="s">
        <v>8841</v>
      </c>
      <c r="J52" s="1811" t="str">
        <f t="shared" si="7"/>
        <v>7-DaHall 1-A-3-50-7</v>
      </c>
      <c r="K52" s="1843" t="str">
        <f t="shared" si="8"/>
        <v>7-DaHall 1-B-3-50-7</v>
      </c>
      <c r="L52" s="1813">
        <v>48</v>
      </c>
      <c r="M52" s="1814">
        <v>50</v>
      </c>
      <c r="N52" s="2634" t="s">
        <v>181</v>
      </c>
      <c r="O52" s="1815">
        <v>7</v>
      </c>
      <c r="P52" s="1853">
        <v>48</v>
      </c>
      <c r="Q52" s="1854">
        <v>50</v>
      </c>
      <c r="R52" s="2617" t="s">
        <v>182</v>
      </c>
      <c r="S52" s="1844">
        <v>7</v>
      </c>
      <c r="T52" s="2634" t="s">
        <v>713</v>
      </c>
      <c r="U52" s="2617" t="s">
        <v>714</v>
      </c>
      <c r="V52" s="2150" t="s">
        <v>185</v>
      </c>
      <c r="W52" s="904" t="s">
        <v>186</v>
      </c>
      <c r="X52" s="2150" t="s">
        <v>435</v>
      </c>
      <c r="Y52" s="904" t="s">
        <v>436</v>
      </c>
      <c r="Z52" s="2150" t="s">
        <v>49</v>
      </c>
      <c r="AA52" s="904" t="s">
        <v>50</v>
      </c>
      <c r="AB52" s="2150" t="s">
        <v>51</v>
      </c>
      <c r="AC52" s="904" t="s">
        <v>52</v>
      </c>
      <c r="AD52" s="2150" t="s">
        <v>30</v>
      </c>
      <c r="AE52" s="904" t="s">
        <v>35</v>
      </c>
      <c r="AF52" s="2150" t="s">
        <v>31</v>
      </c>
      <c r="AG52" s="904" t="s">
        <v>36</v>
      </c>
      <c r="AH52" s="681"/>
      <c r="AI52" s="676"/>
      <c r="AJ52" s="2640"/>
      <c r="AK52" s="2891"/>
      <c r="AL52" s="2892"/>
      <c r="AM52" s="2893">
        <f t="shared" si="2"/>
        <v>0</v>
      </c>
      <c r="AN52" s="2638"/>
      <c r="AO52" s="2641"/>
    </row>
    <row r="53" spans="1:41" ht="54" customHeight="1" x14ac:dyDescent="0.25">
      <c r="A53" s="2899"/>
      <c r="B53" s="3109" t="s">
        <v>705</v>
      </c>
      <c r="C53" s="2145" t="s">
        <v>706</v>
      </c>
      <c r="D53" s="2603" t="s">
        <v>707</v>
      </c>
      <c r="E53" s="2964"/>
      <c r="F53" s="2603"/>
      <c r="G53" s="2603" t="s">
        <v>27</v>
      </c>
      <c r="H53" s="1811" t="s">
        <v>8842</v>
      </c>
      <c r="I53" s="1843" t="s">
        <v>8843</v>
      </c>
      <c r="J53" s="1811" t="str">
        <f t="shared" si="7"/>
        <v>7-DaHall 1-A-3-50-6</v>
      </c>
      <c r="K53" s="1843" t="str">
        <f t="shared" si="8"/>
        <v>7-DaHall 1-B-3-50-6</v>
      </c>
      <c r="L53" s="1813">
        <v>48</v>
      </c>
      <c r="M53" s="1814">
        <v>50</v>
      </c>
      <c r="N53" s="2634" t="s">
        <v>181</v>
      </c>
      <c r="O53" s="1815">
        <v>6</v>
      </c>
      <c r="P53" s="1853">
        <v>48</v>
      </c>
      <c r="Q53" s="1854">
        <v>50</v>
      </c>
      <c r="R53" s="2617" t="s">
        <v>182</v>
      </c>
      <c r="S53" s="1844">
        <v>6</v>
      </c>
      <c r="T53" s="2634" t="s">
        <v>708</v>
      </c>
      <c r="U53" s="2617" t="s">
        <v>709</v>
      </c>
      <c r="V53" s="2150" t="s">
        <v>185</v>
      </c>
      <c r="W53" s="904" t="s">
        <v>186</v>
      </c>
      <c r="X53" s="2150" t="s">
        <v>435</v>
      </c>
      <c r="Y53" s="904" t="s">
        <v>436</v>
      </c>
      <c r="Z53" s="2150" t="s">
        <v>49</v>
      </c>
      <c r="AA53" s="904" t="s">
        <v>50</v>
      </c>
      <c r="AB53" s="2150" t="s">
        <v>51</v>
      </c>
      <c r="AC53" s="904" t="s">
        <v>52</v>
      </c>
      <c r="AD53" s="2150" t="s">
        <v>30</v>
      </c>
      <c r="AE53" s="904" t="s">
        <v>35</v>
      </c>
      <c r="AF53" s="2150" t="s">
        <v>31</v>
      </c>
      <c r="AG53" s="904" t="s">
        <v>36</v>
      </c>
      <c r="AH53" s="681"/>
      <c r="AI53" s="676"/>
      <c r="AJ53" s="2640"/>
      <c r="AK53" s="2891"/>
      <c r="AL53" s="2892"/>
      <c r="AM53" s="2893">
        <f t="shared" si="2"/>
        <v>0</v>
      </c>
      <c r="AN53" s="2638"/>
      <c r="AO53" s="2641"/>
    </row>
    <row r="54" spans="1:41" ht="54" customHeight="1" x14ac:dyDescent="0.25">
      <c r="A54" s="2899"/>
      <c r="B54" s="3109" t="s">
        <v>700</v>
      </c>
      <c r="C54" s="2145" t="s">
        <v>701</v>
      </c>
      <c r="D54" s="2603" t="s">
        <v>702</v>
      </c>
      <c r="E54" s="2964"/>
      <c r="F54" s="2603"/>
      <c r="G54" s="2603" t="s">
        <v>27</v>
      </c>
      <c r="H54" s="1811" t="s">
        <v>8844</v>
      </c>
      <c r="I54" s="1843" t="s">
        <v>8845</v>
      </c>
      <c r="J54" s="1811" t="str">
        <f t="shared" si="7"/>
        <v>7-DaHall 1-A-3-50-5</v>
      </c>
      <c r="K54" s="1843" t="str">
        <f t="shared" si="8"/>
        <v>7-DaHall 1-B-3-50-5</v>
      </c>
      <c r="L54" s="1813">
        <v>48</v>
      </c>
      <c r="M54" s="1814">
        <v>50</v>
      </c>
      <c r="N54" s="2634" t="s">
        <v>181</v>
      </c>
      <c r="O54" s="1815">
        <v>5</v>
      </c>
      <c r="P54" s="1853">
        <v>48</v>
      </c>
      <c r="Q54" s="1854">
        <v>50</v>
      </c>
      <c r="R54" s="2617" t="s">
        <v>182</v>
      </c>
      <c r="S54" s="1844">
        <v>5</v>
      </c>
      <c r="T54" s="2634" t="s">
        <v>703</v>
      </c>
      <c r="U54" s="2617" t="s">
        <v>704</v>
      </c>
      <c r="V54" s="2150" t="s">
        <v>185</v>
      </c>
      <c r="W54" s="904" t="s">
        <v>186</v>
      </c>
      <c r="X54" s="2150" t="s">
        <v>435</v>
      </c>
      <c r="Y54" s="904" t="s">
        <v>436</v>
      </c>
      <c r="Z54" s="2150" t="s">
        <v>49</v>
      </c>
      <c r="AA54" s="904" t="s">
        <v>50</v>
      </c>
      <c r="AB54" s="2150" t="s">
        <v>51</v>
      </c>
      <c r="AC54" s="904" t="s">
        <v>52</v>
      </c>
      <c r="AD54" s="2150" t="s">
        <v>30</v>
      </c>
      <c r="AE54" s="904" t="s">
        <v>35</v>
      </c>
      <c r="AF54" s="2150" t="s">
        <v>31</v>
      </c>
      <c r="AG54" s="904" t="s">
        <v>36</v>
      </c>
      <c r="AH54" s="681"/>
      <c r="AI54" s="676"/>
      <c r="AJ54" s="2640"/>
      <c r="AK54" s="2891"/>
      <c r="AL54" s="2892"/>
      <c r="AM54" s="2893">
        <f t="shared" si="2"/>
        <v>0</v>
      </c>
      <c r="AN54" s="2638"/>
      <c r="AO54" s="2641"/>
    </row>
    <row r="55" spans="1:41" ht="27" customHeight="1" x14ac:dyDescent="0.25">
      <c r="A55" s="2899"/>
      <c r="B55" s="3109" t="s">
        <v>697</v>
      </c>
      <c r="C55" s="2603"/>
      <c r="D55" s="2603"/>
      <c r="E55" s="2964"/>
      <c r="F55" s="2603"/>
      <c r="G55" s="2603" t="s">
        <v>27</v>
      </c>
      <c r="H55" s="1811" t="s">
        <v>8846</v>
      </c>
      <c r="I55" s="1843" t="s">
        <v>8847</v>
      </c>
      <c r="J55" s="1811" t="str">
        <f t="shared" si="7"/>
        <v>7-DaHall 1-A-2-50-48</v>
      </c>
      <c r="K55" s="1843" t="str">
        <f t="shared" si="8"/>
        <v>7-DaHall 1-B-2-50-48</v>
      </c>
      <c r="L55" s="1813">
        <v>48</v>
      </c>
      <c r="M55" s="1814">
        <v>50</v>
      </c>
      <c r="N55" s="2634" t="s">
        <v>41</v>
      </c>
      <c r="O55" s="1815">
        <v>48</v>
      </c>
      <c r="P55" s="1853">
        <v>48</v>
      </c>
      <c r="Q55" s="1854">
        <v>50</v>
      </c>
      <c r="R55" s="2617" t="s">
        <v>42</v>
      </c>
      <c r="S55" s="1844">
        <v>48</v>
      </c>
      <c r="T55" s="2634" t="s">
        <v>698</v>
      </c>
      <c r="U55" s="2617" t="s">
        <v>699</v>
      </c>
      <c r="V55" s="2597" t="s">
        <v>45</v>
      </c>
      <c r="W55" s="2599" t="s">
        <v>46</v>
      </c>
      <c r="X55" s="2150" t="s">
        <v>435</v>
      </c>
      <c r="Y55" s="904" t="s">
        <v>436</v>
      </c>
      <c r="Z55" s="2150" t="s">
        <v>49</v>
      </c>
      <c r="AA55" s="904" t="s">
        <v>50</v>
      </c>
      <c r="AB55" s="2150" t="s">
        <v>51</v>
      </c>
      <c r="AC55" s="904" t="s">
        <v>52</v>
      </c>
      <c r="AD55" s="2150" t="s">
        <v>30</v>
      </c>
      <c r="AE55" s="904" t="s">
        <v>35</v>
      </c>
      <c r="AF55" s="2150" t="s">
        <v>31</v>
      </c>
      <c r="AG55" s="904" t="s">
        <v>36</v>
      </c>
      <c r="AH55" s="681"/>
      <c r="AI55" s="676"/>
      <c r="AJ55" s="2640"/>
      <c r="AK55" s="2891"/>
      <c r="AL55" s="2892"/>
      <c r="AM55" s="2893">
        <f t="shared" si="2"/>
        <v>0</v>
      </c>
      <c r="AN55" s="2638" t="s">
        <v>531</v>
      </c>
      <c r="AO55" s="2641"/>
    </row>
    <row r="56" spans="1:41" ht="54" customHeight="1" x14ac:dyDescent="0.25">
      <c r="A56" s="2899"/>
      <c r="B56" s="3102" t="s">
        <v>689</v>
      </c>
      <c r="C56" s="3365"/>
      <c r="D56" s="3365" t="s">
        <v>9256</v>
      </c>
      <c r="E56" s="2972"/>
      <c r="F56" s="2603"/>
      <c r="G56" s="2603" t="s">
        <v>27</v>
      </c>
      <c r="H56" s="1811" t="s">
        <v>8848</v>
      </c>
      <c r="I56" s="1843" t="s">
        <v>8849</v>
      </c>
      <c r="J56" s="1811" t="str">
        <f t="shared" si="7"/>
        <v>7-DaHall 1-A-2-35-47</v>
      </c>
      <c r="K56" s="1843" t="str">
        <f t="shared" si="8"/>
        <v>7-DaHall 1-B-2-35-47</v>
      </c>
      <c r="L56" s="1813">
        <v>48</v>
      </c>
      <c r="M56" s="1814">
        <v>35</v>
      </c>
      <c r="N56" s="2634" t="s">
        <v>41</v>
      </c>
      <c r="O56" s="1815">
        <v>47</v>
      </c>
      <c r="P56" s="1853">
        <v>48</v>
      </c>
      <c r="Q56" s="1854">
        <v>35</v>
      </c>
      <c r="R56" s="2617" t="s">
        <v>42</v>
      </c>
      <c r="S56" s="1844">
        <v>47</v>
      </c>
      <c r="T56" s="2634" t="s">
        <v>690</v>
      </c>
      <c r="U56" s="2617" t="s">
        <v>691</v>
      </c>
      <c r="V56" s="2597" t="s">
        <v>45</v>
      </c>
      <c r="W56" s="2599" t="s">
        <v>46</v>
      </c>
      <c r="X56" s="2597" t="s">
        <v>435</v>
      </c>
      <c r="Y56" s="2599" t="s">
        <v>436</v>
      </c>
      <c r="Z56" s="2597" t="s">
        <v>49</v>
      </c>
      <c r="AA56" s="2599" t="s">
        <v>50</v>
      </c>
      <c r="AB56" s="2597" t="s">
        <v>51</v>
      </c>
      <c r="AC56" s="2599" t="s">
        <v>52</v>
      </c>
      <c r="AD56" s="2597" t="s">
        <v>30</v>
      </c>
      <c r="AE56" s="2599" t="s">
        <v>35</v>
      </c>
      <c r="AF56" s="2634" t="s">
        <v>31</v>
      </c>
      <c r="AG56" s="2617" t="s">
        <v>36</v>
      </c>
      <c r="AH56" s="694"/>
      <c r="AI56" s="676"/>
      <c r="AJ56" s="2640"/>
      <c r="AK56" s="2891"/>
      <c r="AL56" s="2892"/>
      <c r="AM56" s="2893">
        <f t="shared" si="2"/>
        <v>0</v>
      </c>
      <c r="AN56" s="2627" t="s">
        <v>692</v>
      </c>
      <c r="AO56" s="2624" t="s">
        <v>693</v>
      </c>
    </row>
    <row r="57" spans="1:41" ht="62.4" x14ac:dyDescent="0.25">
      <c r="A57" s="2899"/>
      <c r="B57" s="3108"/>
      <c r="C57" s="3377"/>
      <c r="D57" s="3377"/>
      <c r="E57" s="2969"/>
      <c r="F57" s="2603" t="s">
        <v>27</v>
      </c>
      <c r="G57" s="2603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05"/>
      <c r="AL57" s="2888"/>
      <c r="AM57" s="2902">
        <f t="shared" si="2"/>
        <v>0</v>
      </c>
      <c r="AN57" s="2913"/>
      <c r="AO57" s="2908"/>
    </row>
    <row r="58" spans="1:41" ht="54" customHeight="1" x14ac:dyDescent="0.25">
      <c r="A58" s="2899"/>
      <c r="B58" s="3103"/>
      <c r="C58" s="3377"/>
      <c r="D58" s="3377"/>
      <c r="E58" s="2969"/>
      <c r="F58" s="2603"/>
      <c r="G58" s="2603" t="s">
        <v>27</v>
      </c>
      <c r="H58" s="1811" t="s">
        <v>8850</v>
      </c>
      <c r="I58" s="1843" t="s">
        <v>8851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4" t="s">
        <v>41</v>
      </c>
      <c r="O58" s="1815">
        <v>53</v>
      </c>
      <c r="P58" s="1853">
        <v>48</v>
      </c>
      <c r="Q58" s="1854">
        <v>35</v>
      </c>
      <c r="R58" s="2617" t="s">
        <v>42</v>
      </c>
      <c r="S58" s="1844">
        <v>53</v>
      </c>
      <c r="T58" s="2634" t="s">
        <v>695</v>
      </c>
      <c r="U58" s="2617" t="s">
        <v>696</v>
      </c>
      <c r="V58" s="2597" t="s">
        <v>45</v>
      </c>
      <c r="W58" s="2599" t="s">
        <v>46</v>
      </c>
      <c r="X58" s="2597" t="s">
        <v>435</v>
      </c>
      <c r="Y58" s="2599" t="s">
        <v>436</v>
      </c>
      <c r="Z58" s="2597" t="s">
        <v>49</v>
      </c>
      <c r="AA58" s="2599" t="s">
        <v>50</v>
      </c>
      <c r="AB58" s="2597" t="s">
        <v>51</v>
      </c>
      <c r="AC58" s="2599" t="s">
        <v>52</v>
      </c>
      <c r="AD58" s="2597" t="s">
        <v>30</v>
      </c>
      <c r="AE58" s="2599" t="s">
        <v>35</v>
      </c>
      <c r="AF58" s="2634" t="s">
        <v>31</v>
      </c>
      <c r="AG58" s="2617" t="s">
        <v>36</v>
      </c>
      <c r="AH58" s="694"/>
      <c r="AI58" s="686"/>
      <c r="AJ58" s="2640"/>
      <c r="AK58" s="2891"/>
      <c r="AL58" s="2892"/>
      <c r="AM58" s="2893">
        <f t="shared" si="2"/>
        <v>0</v>
      </c>
      <c r="AN58" s="2631"/>
      <c r="AO58" s="2626"/>
    </row>
    <row r="59" spans="1:41" ht="54" customHeight="1" x14ac:dyDescent="0.25">
      <c r="A59" s="2899"/>
      <c r="B59" s="3102" t="s">
        <v>685</v>
      </c>
      <c r="C59" s="3348"/>
      <c r="D59" s="3348" t="s">
        <v>9256</v>
      </c>
      <c r="E59" s="2970"/>
      <c r="F59" s="2603"/>
      <c r="G59" s="2603" t="s">
        <v>27</v>
      </c>
      <c r="H59" s="1811" t="s">
        <v>8852</v>
      </c>
      <c r="I59" s="1843" t="s">
        <v>8853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4" t="s">
        <v>41</v>
      </c>
      <c r="O59" s="1815">
        <v>44</v>
      </c>
      <c r="P59" s="1853">
        <v>48</v>
      </c>
      <c r="Q59" s="1854">
        <v>16</v>
      </c>
      <c r="R59" s="2617" t="s">
        <v>42</v>
      </c>
      <c r="S59" s="1844">
        <v>46</v>
      </c>
      <c r="T59" s="2634" t="s">
        <v>686</v>
      </c>
      <c r="U59" s="2617" t="s">
        <v>687</v>
      </c>
      <c r="V59" s="2597" t="s">
        <v>45</v>
      </c>
      <c r="W59" s="2599" t="s">
        <v>46</v>
      </c>
      <c r="X59" s="2597" t="s">
        <v>435</v>
      </c>
      <c r="Y59" s="2599" t="s">
        <v>436</v>
      </c>
      <c r="Z59" s="2597" t="s">
        <v>49</v>
      </c>
      <c r="AA59" s="2599" t="s">
        <v>50</v>
      </c>
      <c r="AB59" s="2150" t="s">
        <v>51</v>
      </c>
      <c r="AC59" s="2599" t="s">
        <v>52</v>
      </c>
      <c r="AD59" s="2150" t="s">
        <v>30</v>
      </c>
      <c r="AE59" s="2599" t="s">
        <v>35</v>
      </c>
      <c r="AF59" s="2150" t="s">
        <v>31</v>
      </c>
      <c r="AG59" s="2617" t="s">
        <v>36</v>
      </c>
      <c r="AH59" s="681"/>
      <c r="AI59" s="676"/>
      <c r="AJ59" s="2640"/>
      <c r="AK59" s="2891"/>
      <c r="AL59" s="2892"/>
      <c r="AM59" s="2893">
        <f t="shared" si="2"/>
        <v>0</v>
      </c>
      <c r="AN59" s="2627" t="s">
        <v>531</v>
      </c>
      <c r="AO59" s="2641"/>
    </row>
    <row r="60" spans="1:41" ht="62.4" x14ac:dyDescent="0.25">
      <c r="A60" s="2899"/>
      <c r="B60" s="3103"/>
      <c r="C60" s="3349"/>
      <c r="D60" s="3349"/>
      <c r="E60" s="2971"/>
      <c r="F60" s="2603" t="s">
        <v>27</v>
      </c>
      <c r="G60" s="2603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05"/>
      <c r="AL60" s="2888"/>
      <c r="AM60" s="2902">
        <f t="shared" si="2"/>
        <v>0</v>
      </c>
      <c r="AN60" s="2914"/>
      <c r="AO60" s="2624"/>
    </row>
    <row r="61" spans="1:41" ht="24.9" customHeight="1" x14ac:dyDescent="0.25">
      <c r="A61" s="2899"/>
      <c r="B61" s="3102" t="s">
        <v>680</v>
      </c>
      <c r="C61" s="3348"/>
      <c r="D61" s="3387" t="s">
        <v>9256</v>
      </c>
      <c r="E61" s="2974"/>
      <c r="F61" s="2603"/>
      <c r="G61" s="2603" t="s">
        <v>27</v>
      </c>
      <c r="H61" s="1811" t="s">
        <v>8854</v>
      </c>
      <c r="I61" s="1843" t="s">
        <v>8855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4" t="s">
        <v>41</v>
      </c>
      <c r="O61" s="1815">
        <v>58</v>
      </c>
      <c r="P61" s="1853">
        <v>48</v>
      </c>
      <c r="Q61" s="1854">
        <v>35</v>
      </c>
      <c r="R61" s="2617" t="s">
        <v>42</v>
      </c>
      <c r="S61" s="1844">
        <v>58</v>
      </c>
      <c r="T61" s="2634" t="s">
        <v>681</v>
      </c>
      <c r="U61" s="2617" t="s">
        <v>682</v>
      </c>
      <c r="V61" s="2150" t="s">
        <v>45</v>
      </c>
      <c r="W61" s="904" t="s">
        <v>46</v>
      </c>
      <c r="X61" s="2150" t="s">
        <v>435</v>
      </c>
      <c r="Y61" s="904" t="s">
        <v>436</v>
      </c>
      <c r="Z61" s="2150" t="s">
        <v>49</v>
      </c>
      <c r="AA61" s="904" t="s">
        <v>50</v>
      </c>
      <c r="AB61" s="2150" t="s">
        <v>51</v>
      </c>
      <c r="AC61" s="904" t="s">
        <v>52</v>
      </c>
      <c r="AD61" s="2150" t="s">
        <v>30</v>
      </c>
      <c r="AE61" s="904" t="s">
        <v>35</v>
      </c>
      <c r="AF61" s="2150" t="s">
        <v>31</v>
      </c>
      <c r="AG61" s="904" t="s">
        <v>36</v>
      </c>
      <c r="AH61" s="681"/>
      <c r="AI61" s="676"/>
      <c r="AJ61" s="2640"/>
      <c r="AK61" s="2891"/>
      <c r="AL61" s="2892"/>
      <c r="AM61" s="2893">
        <f t="shared" si="2"/>
        <v>0</v>
      </c>
      <c r="AN61" s="2627" t="s">
        <v>321</v>
      </c>
      <c r="AO61" s="2641"/>
    </row>
    <row r="62" spans="1:41" ht="62.4" x14ac:dyDescent="0.25">
      <c r="A62" s="2899"/>
      <c r="B62" s="3103"/>
      <c r="C62" s="3349"/>
      <c r="D62" s="3349"/>
      <c r="E62" s="3087">
        <v>2.2000000000000002</v>
      </c>
      <c r="F62" s="2603" t="s">
        <v>27</v>
      </c>
      <c r="G62" s="2603"/>
      <c r="H62" s="1831" t="s">
        <v>8856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8782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4" t="s">
        <v>684</v>
      </c>
      <c r="W62" s="898"/>
      <c r="X62" s="2634" t="s">
        <v>450</v>
      </c>
      <c r="Y62" s="898"/>
      <c r="Z62" s="2634" t="s">
        <v>451</v>
      </c>
      <c r="AA62" s="898"/>
      <c r="AB62" s="2150" t="s">
        <v>51</v>
      </c>
      <c r="AC62" s="898"/>
      <c r="AD62" s="2150" t="s">
        <v>30</v>
      </c>
      <c r="AE62" s="898"/>
      <c r="AF62" s="2150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887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8"/>
      <c r="AM62" s="2896">
        <f t="shared" si="2"/>
        <v>0</v>
      </c>
      <c r="AN62" s="2914"/>
      <c r="AO62" s="2641"/>
    </row>
    <row r="63" spans="1:41" ht="24.9" customHeight="1" x14ac:dyDescent="0.25">
      <c r="A63" s="2899"/>
      <c r="B63" s="3109" t="s">
        <v>675</v>
      </c>
      <c r="C63" s="2145" t="s">
        <v>676</v>
      </c>
      <c r="D63" s="2603" t="s">
        <v>677</v>
      </c>
      <c r="E63" s="2964"/>
      <c r="F63" s="2603"/>
      <c r="G63" s="2603" t="s">
        <v>27</v>
      </c>
      <c r="H63" s="1811" t="s">
        <v>8857</v>
      </c>
      <c r="I63" s="1843" t="s">
        <v>8858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4" t="s">
        <v>41</v>
      </c>
      <c r="O63" s="1815">
        <v>23</v>
      </c>
      <c r="P63" s="1853">
        <v>48</v>
      </c>
      <c r="Q63" s="1854">
        <v>50</v>
      </c>
      <c r="R63" s="2617" t="s">
        <v>42</v>
      </c>
      <c r="S63" s="1844">
        <v>23</v>
      </c>
      <c r="T63" s="2634" t="s">
        <v>678</v>
      </c>
      <c r="U63" s="2617" t="s">
        <v>679</v>
      </c>
      <c r="V63" s="2150" t="s">
        <v>45</v>
      </c>
      <c r="W63" s="904" t="s">
        <v>46</v>
      </c>
      <c r="X63" s="2150" t="s">
        <v>435</v>
      </c>
      <c r="Y63" s="904" t="s">
        <v>436</v>
      </c>
      <c r="Z63" s="2150" t="s">
        <v>49</v>
      </c>
      <c r="AA63" s="904" t="s">
        <v>50</v>
      </c>
      <c r="AB63" s="2150" t="s">
        <v>51</v>
      </c>
      <c r="AC63" s="904" t="s">
        <v>52</v>
      </c>
      <c r="AD63" s="2150" t="s">
        <v>30</v>
      </c>
      <c r="AE63" s="904" t="s">
        <v>35</v>
      </c>
      <c r="AF63" s="2150" t="s">
        <v>31</v>
      </c>
      <c r="AG63" s="904" t="s">
        <v>36</v>
      </c>
      <c r="AH63" s="681"/>
      <c r="AI63" s="676"/>
      <c r="AJ63" s="2640"/>
      <c r="AK63" s="2891"/>
      <c r="AL63" s="2892"/>
      <c r="AM63" s="2893">
        <f t="shared" si="2"/>
        <v>0</v>
      </c>
      <c r="AN63" s="2638" t="s">
        <v>315</v>
      </c>
      <c r="AO63" s="2641"/>
    </row>
    <row r="64" spans="1:41" ht="24.9" customHeight="1" x14ac:dyDescent="0.25">
      <c r="A64" s="2899"/>
      <c r="B64" s="3109" t="s">
        <v>670</v>
      </c>
      <c r="C64" s="2145" t="s">
        <v>671</v>
      </c>
      <c r="D64" s="2603" t="s">
        <v>672</v>
      </c>
      <c r="E64" s="2964"/>
      <c r="F64" s="2603"/>
      <c r="G64" s="2603" t="s">
        <v>27</v>
      </c>
      <c r="H64" s="1811" t="s">
        <v>8859</v>
      </c>
      <c r="I64" s="1843" t="s">
        <v>8860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4" t="s">
        <v>41</v>
      </c>
      <c r="O64" s="1815">
        <v>7</v>
      </c>
      <c r="P64" s="1853">
        <v>48</v>
      </c>
      <c r="Q64" s="1854">
        <v>50</v>
      </c>
      <c r="R64" s="2617" t="s">
        <v>42</v>
      </c>
      <c r="S64" s="1844">
        <v>7</v>
      </c>
      <c r="T64" s="2634" t="s">
        <v>673</v>
      </c>
      <c r="U64" s="2617" t="s">
        <v>674</v>
      </c>
      <c r="V64" s="2150" t="s">
        <v>45</v>
      </c>
      <c r="W64" s="904" t="s">
        <v>46</v>
      </c>
      <c r="X64" s="2150" t="s">
        <v>435</v>
      </c>
      <c r="Y64" s="904" t="s">
        <v>436</v>
      </c>
      <c r="Z64" s="2150" t="s">
        <v>49</v>
      </c>
      <c r="AA64" s="904" t="s">
        <v>50</v>
      </c>
      <c r="AB64" s="2150" t="s">
        <v>51</v>
      </c>
      <c r="AC64" s="904" t="s">
        <v>52</v>
      </c>
      <c r="AD64" s="2150" t="s">
        <v>30</v>
      </c>
      <c r="AE64" s="904" t="s">
        <v>35</v>
      </c>
      <c r="AF64" s="2150" t="s">
        <v>31</v>
      </c>
      <c r="AG64" s="904" t="s">
        <v>36</v>
      </c>
      <c r="AH64" s="681"/>
      <c r="AI64" s="676"/>
      <c r="AJ64" s="2640"/>
      <c r="AK64" s="2891"/>
      <c r="AL64" s="2892"/>
      <c r="AM64" s="2893">
        <f t="shared" si="2"/>
        <v>0</v>
      </c>
      <c r="AN64" s="2638" t="s">
        <v>321</v>
      </c>
      <c r="AO64" s="2641"/>
    </row>
    <row r="65" spans="1:41" ht="93.6" x14ac:dyDescent="0.25">
      <c r="A65" s="2899"/>
      <c r="B65" s="3109" t="s">
        <v>667</v>
      </c>
      <c r="C65" s="2145" t="s">
        <v>668</v>
      </c>
      <c r="D65" s="961" t="s">
        <v>9258</v>
      </c>
      <c r="E65" s="3087">
        <v>2.2000000000000002</v>
      </c>
      <c r="F65" s="2603" t="s">
        <v>27</v>
      </c>
      <c r="G65" s="2603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887"/>
      <c r="AL65" s="2888"/>
      <c r="AM65" s="2896">
        <f t="shared" si="2"/>
        <v>0</v>
      </c>
      <c r="AN65" s="2638" t="s">
        <v>524</v>
      </c>
      <c r="AO65" s="2641"/>
    </row>
    <row r="66" spans="1:41" ht="27" customHeight="1" x14ac:dyDescent="0.25">
      <c r="A66" s="2899"/>
      <c r="B66" s="3102" t="s">
        <v>659</v>
      </c>
      <c r="C66" s="3359" t="s">
        <v>660</v>
      </c>
      <c r="D66" s="3348" t="s">
        <v>661</v>
      </c>
      <c r="E66" s="2970"/>
      <c r="F66" s="2603"/>
      <c r="G66" s="2603" t="s">
        <v>27</v>
      </c>
      <c r="H66" s="1811" t="s">
        <v>8861</v>
      </c>
      <c r="I66" s="1843" t="s">
        <v>8862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4" t="s">
        <v>41</v>
      </c>
      <c r="O66" s="1815">
        <v>62</v>
      </c>
      <c r="P66" s="1853">
        <v>48</v>
      </c>
      <c r="Q66" s="1854">
        <v>35</v>
      </c>
      <c r="R66" s="2617" t="s">
        <v>42</v>
      </c>
      <c r="S66" s="1844">
        <v>62</v>
      </c>
      <c r="T66" s="2634" t="s">
        <v>662</v>
      </c>
      <c r="U66" s="2617" t="s">
        <v>663</v>
      </c>
      <c r="V66" s="2150" t="s">
        <v>45</v>
      </c>
      <c r="W66" s="904" t="s">
        <v>46</v>
      </c>
      <c r="X66" s="2150" t="s">
        <v>435</v>
      </c>
      <c r="Y66" s="904" t="s">
        <v>436</v>
      </c>
      <c r="Z66" s="2150" t="s">
        <v>49</v>
      </c>
      <c r="AA66" s="904" t="s">
        <v>50</v>
      </c>
      <c r="AB66" s="2150" t="s">
        <v>51</v>
      </c>
      <c r="AC66" s="904" t="s">
        <v>52</v>
      </c>
      <c r="AD66" s="2150" t="s">
        <v>30</v>
      </c>
      <c r="AE66" s="904" t="s">
        <v>35</v>
      </c>
      <c r="AF66" s="2150" t="s">
        <v>31</v>
      </c>
      <c r="AG66" s="904" t="s">
        <v>36</v>
      </c>
      <c r="AH66" s="694"/>
      <c r="AI66" s="686"/>
      <c r="AJ66" s="3361"/>
      <c r="AK66" s="2891"/>
      <c r="AL66" s="2892"/>
      <c r="AM66" s="2893">
        <f t="shared" si="2"/>
        <v>0</v>
      </c>
      <c r="AN66" s="2915" t="s">
        <v>315</v>
      </c>
      <c r="AO66" s="2906" t="s">
        <v>664</v>
      </c>
    </row>
    <row r="67" spans="1:41" ht="54" customHeight="1" x14ac:dyDescent="0.25">
      <c r="A67" s="2899"/>
      <c r="B67" s="3103"/>
      <c r="C67" s="3360"/>
      <c r="D67" s="3349"/>
      <c r="E67" s="2971"/>
      <c r="F67" s="2603"/>
      <c r="G67" s="2603" t="s">
        <v>27</v>
      </c>
      <c r="H67" s="1811" t="s">
        <v>8863</v>
      </c>
      <c r="I67" s="1843" t="s">
        <v>8864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4" t="s">
        <v>41</v>
      </c>
      <c r="O67" s="1815">
        <v>63</v>
      </c>
      <c r="P67" s="1853">
        <v>48</v>
      </c>
      <c r="Q67" s="1854">
        <v>35</v>
      </c>
      <c r="R67" s="2617" t="s">
        <v>42</v>
      </c>
      <c r="S67" s="1844">
        <v>63</v>
      </c>
      <c r="T67" s="2634" t="s">
        <v>665</v>
      </c>
      <c r="U67" s="2617" t="s">
        <v>666</v>
      </c>
      <c r="V67" s="2150" t="s">
        <v>45</v>
      </c>
      <c r="W67" s="904" t="s">
        <v>46</v>
      </c>
      <c r="X67" s="2150" t="s">
        <v>435</v>
      </c>
      <c r="Y67" s="904" t="s">
        <v>436</v>
      </c>
      <c r="Z67" s="2150" t="s">
        <v>49</v>
      </c>
      <c r="AA67" s="904" t="s">
        <v>50</v>
      </c>
      <c r="AB67" s="2150" t="s">
        <v>51</v>
      </c>
      <c r="AC67" s="904" t="s">
        <v>52</v>
      </c>
      <c r="AD67" s="2150" t="s">
        <v>30</v>
      </c>
      <c r="AE67" s="904" t="s">
        <v>35</v>
      </c>
      <c r="AF67" s="2150" t="s">
        <v>31</v>
      </c>
      <c r="AG67" s="904" t="s">
        <v>36</v>
      </c>
      <c r="AH67" s="694"/>
      <c r="AI67" s="686"/>
      <c r="AJ67" s="3362"/>
      <c r="AK67" s="2891"/>
      <c r="AL67" s="2892"/>
      <c r="AM67" s="2893">
        <f t="shared" si="2"/>
        <v>0</v>
      </c>
      <c r="AN67" s="2914"/>
      <c r="AO67" s="2907"/>
    </row>
    <row r="68" spans="1:41" ht="54" customHeight="1" x14ac:dyDescent="0.25">
      <c r="A68" s="2899"/>
      <c r="B68" s="3102" t="s">
        <v>583</v>
      </c>
      <c r="C68" s="3359" t="s">
        <v>584</v>
      </c>
      <c r="D68" s="3348" t="s">
        <v>585</v>
      </c>
      <c r="E68" s="2970"/>
      <c r="F68" s="2603"/>
      <c r="G68" s="2603" t="s">
        <v>27</v>
      </c>
      <c r="H68" s="1811" t="s">
        <v>8865</v>
      </c>
      <c r="I68" s="1843" t="s">
        <v>8866</v>
      </c>
      <c r="J68" s="1811" t="str">
        <f t="shared" ref="J68:J78" si="11">"7-DaHall 1-"&amp;N68&amp;"-"&amp;M68&amp;"-"&amp;O68</f>
        <v>7-DaHall 1-A-3-50-57</v>
      </c>
      <c r="K68" s="1843" t="str">
        <f t="shared" ref="K68:K78" si="12">"7-DaHall 1-"&amp;R68&amp;"-"&amp;Q68&amp;"-"&amp;S68</f>
        <v>7-DaHall 1-B-3-50-57</v>
      </c>
      <c r="L68" s="1813">
        <v>48</v>
      </c>
      <c r="M68" s="1814">
        <v>50</v>
      </c>
      <c r="N68" s="2634" t="s">
        <v>181</v>
      </c>
      <c r="O68" s="1815">
        <v>57</v>
      </c>
      <c r="P68" s="1853">
        <v>48</v>
      </c>
      <c r="Q68" s="1854">
        <v>50</v>
      </c>
      <c r="R68" s="2617" t="s">
        <v>182</v>
      </c>
      <c r="S68" s="1844">
        <v>57</v>
      </c>
      <c r="T68" s="2634" t="s">
        <v>586</v>
      </c>
      <c r="U68" s="2617" t="s">
        <v>587</v>
      </c>
      <c r="V68" s="2150" t="s">
        <v>185</v>
      </c>
      <c r="W68" s="904" t="s">
        <v>186</v>
      </c>
      <c r="X68" s="2150" t="s">
        <v>47</v>
      </c>
      <c r="Y68" s="904" t="s">
        <v>48</v>
      </c>
      <c r="Z68" s="2150" t="s">
        <v>49</v>
      </c>
      <c r="AA68" s="904" t="s">
        <v>50</v>
      </c>
      <c r="AB68" s="2150" t="s">
        <v>51</v>
      </c>
      <c r="AC68" s="904" t="s">
        <v>52</v>
      </c>
      <c r="AD68" s="2150" t="s">
        <v>30</v>
      </c>
      <c r="AE68" s="904" t="s">
        <v>35</v>
      </c>
      <c r="AF68" s="2150" t="s">
        <v>31</v>
      </c>
      <c r="AG68" s="904" t="s">
        <v>36</v>
      </c>
      <c r="AH68" s="694"/>
      <c r="AI68" s="686"/>
      <c r="AJ68" s="2640"/>
      <c r="AK68" s="2891"/>
      <c r="AL68" s="2892"/>
      <c r="AM68" s="2893">
        <f t="shared" si="2"/>
        <v>0</v>
      </c>
      <c r="AN68" s="2638"/>
      <c r="AO68" s="2906" t="s">
        <v>571</v>
      </c>
    </row>
    <row r="69" spans="1:41" ht="54" customHeight="1" x14ac:dyDescent="0.25">
      <c r="A69" s="2899"/>
      <c r="B69" s="3103"/>
      <c r="C69" s="3360"/>
      <c r="D69" s="3349"/>
      <c r="E69" s="2971"/>
      <c r="F69" s="2603"/>
      <c r="G69" s="2603" t="s">
        <v>27</v>
      </c>
      <c r="H69" s="1811" t="s">
        <v>8867</v>
      </c>
      <c r="I69" s="1843" t="s">
        <v>8868</v>
      </c>
      <c r="J69" s="1811" t="str">
        <f t="shared" si="11"/>
        <v>7-DaHall 1-A-3-50-58</v>
      </c>
      <c r="K69" s="1843" t="str">
        <f t="shared" si="12"/>
        <v>7-DaHall 1-B-3-50-58</v>
      </c>
      <c r="L69" s="1813">
        <v>48</v>
      </c>
      <c r="M69" s="1814">
        <v>50</v>
      </c>
      <c r="N69" s="2634" t="s">
        <v>181</v>
      </c>
      <c r="O69" s="1815">
        <v>58</v>
      </c>
      <c r="P69" s="1853">
        <v>48</v>
      </c>
      <c r="Q69" s="1854">
        <v>50</v>
      </c>
      <c r="R69" s="2617" t="s">
        <v>182</v>
      </c>
      <c r="S69" s="1844">
        <v>58</v>
      </c>
      <c r="T69" s="2634" t="s">
        <v>588</v>
      </c>
      <c r="U69" s="2617" t="s">
        <v>589</v>
      </c>
      <c r="V69" s="2150" t="s">
        <v>185</v>
      </c>
      <c r="W69" s="904" t="s">
        <v>186</v>
      </c>
      <c r="X69" s="2150" t="s">
        <v>47</v>
      </c>
      <c r="Y69" s="904" t="s">
        <v>48</v>
      </c>
      <c r="Z69" s="2150" t="s">
        <v>49</v>
      </c>
      <c r="AA69" s="904" t="s">
        <v>50</v>
      </c>
      <c r="AB69" s="2150" t="s">
        <v>51</v>
      </c>
      <c r="AC69" s="904" t="s">
        <v>52</v>
      </c>
      <c r="AD69" s="2150" t="s">
        <v>30</v>
      </c>
      <c r="AE69" s="904" t="s">
        <v>35</v>
      </c>
      <c r="AF69" s="2150" t="s">
        <v>31</v>
      </c>
      <c r="AG69" s="904" t="s">
        <v>36</v>
      </c>
      <c r="AH69" s="694"/>
      <c r="AI69" s="686"/>
      <c r="AJ69" s="2640"/>
      <c r="AK69" s="2891"/>
      <c r="AL69" s="2892"/>
      <c r="AM69" s="2893">
        <f t="shared" si="2"/>
        <v>0</v>
      </c>
      <c r="AN69" s="2638"/>
      <c r="AO69" s="2907"/>
    </row>
    <row r="70" spans="1:41" ht="54" customHeight="1" x14ac:dyDescent="0.25">
      <c r="A70" s="2899"/>
      <c r="B70" s="3102" t="s">
        <v>574</v>
      </c>
      <c r="C70" s="3359" t="s">
        <v>575</v>
      </c>
      <c r="D70" s="3348" t="s">
        <v>576</v>
      </c>
      <c r="E70" s="2970"/>
      <c r="F70" s="2603"/>
      <c r="G70" s="2603" t="s">
        <v>27</v>
      </c>
      <c r="H70" s="1811" t="s">
        <v>8869</v>
      </c>
      <c r="I70" s="1843" t="s">
        <v>8870</v>
      </c>
      <c r="J70" s="1811" t="str">
        <f t="shared" si="11"/>
        <v>7-DaHall 1-A-3-100-1</v>
      </c>
      <c r="K70" s="1843" t="str">
        <f t="shared" si="12"/>
        <v>7-DaHall 1-B-3-100-1</v>
      </c>
      <c r="L70" s="1813">
        <v>48</v>
      </c>
      <c r="M70" s="1814">
        <v>100</v>
      </c>
      <c r="N70" s="2634" t="s">
        <v>181</v>
      </c>
      <c r="O70" s="1815">
        <v>1</v>
      </c>
      <c r="P70" s="1853">
        <v>48</v>
      </c>
      <c r="Q70" s="1854">
        <v>100</v>
      </c>
      <c r="R70" s="2617" t="s">
        <v>182</v>
      </c>
      <c r="S70" s="1844">
        <v>1</v>
      </c>
      <c r="T70" s="2634" t="s">
        <v>577</v>
      </c>
      <c r="U70" s="2617" t="s">
        <v>578</v>
      </c>
      <c r="V70" s="2150" t="s">
        <v>185</v>
      </c>
      <c r="W70" s="904" t="s">
        <v>186</v>
      </c>
      <c r="X70" s="2150" t="s">
        <v>47</v>
      </c>
      <c r="Y70" s="904" t="s">
        <v>48</v>
      </c>
      <c r="Z70" s="2150" t="s">
        <v>49</v>
      </c>
      <c r="AA70" s="904" t="s">
        <v>50</v>
      </c>
      <c r="AB70" s="2150" t="s">
        <v>51</v>
      </c>
      <c r="AC70" s="904" t="s">
        <v>52</v>
      </c>
      <c r="AD70" s="2150" t="s">
        <v>30</v>
      </c>
      <c r="AE70" s="904" t="s">
        <v>35</v>
      </c>
      <c r="AF70" s="2150" t="s">
        <v>31</v>
      </c>
      <c r="AG70" s="904" t="s">
        <v>36</v>
      </c>
      <c r="AH70" s="694"/>
      <c r="AI70" s="686"/>
      <c r="AJ70" s="2640"/>
      <c r="AK70" s="2891"/>
      <c r="AL70" s="2892"/>
      <c r="AM70" s="2893">
        <f t="shared" ref="AM70:AM133" si="13">SUBTOTAL(9,AK70:AL70)</f>
        <v>0</v>
      </c>
      <c r="AN70" s="2638"/>
      <c r="AO70" s="2906" t="s">
        <v>254</v>
      </c>
    </row>
    <row r="71" spans="1:41" ht="54" customHeight="1" x14ac:dyDescent="0.25">
      <c r="A71" s="2899"/>
      <c r="B71" s="3108"/>
      <c r="C71" s="3386"/>
      <c r="D71" s="3375"/>
      <c r="E71" s="2967"/>
      <c r="F71" s="2603"/>
      <c r="G71" s="2603" t="s">
        <v>27</v>
      </c>
      <c r="H71" s="1811" t="s">
        <v>8871</v>
      </c>
      <c r="I71" s="1843" t="s">
        <v>8872</v>
      </c>
      <c r="J71" s="1811" t="str">
        <f t="shared" si="11"/>
        <v>7-DaHall 1-A-3-100-2</v>
      </c>
      <c r="K71" s="1843" t="str">
        <f t="shared" si="12"/>
        <v>7-DaHall 1-B-3-100-2</v>
      </c>
      <c r="L71" s="1813">
        <v>48</v>
      </c>
      <c r="M71" s="1814">
        <v>100</v>
      </c>
      <c r="N71" s="2634" t="s">
        <v>181</v>
      </c>
      <c r="O71" s="1815">
        <v>2</v>
      </c>
      <c r="P71" s="1853">
        <v>48</v>
      </c>
      <c r="Q71" s="1854">
        <v>100</v>
      </c>
      <c r="R71" s="2617" t="s">
        <v>182</v>
      </c>
      <c r="S71" s="1844">
        <v>2</v>
      </c>
      <c r="T71" s="2634" t="s">
        <v>579</v>
      </c>
      <c r="U71" s="2617" t="s">
        <v>580</v>
      </c>
      <c r="V71" s="2150" t="s">
        <v>185</v>
      </c>
      <c r="W71" s="904" t="s">
        <v>186</v>
      </c>
      <c r="X71" s="2150" t="s">
        <v>47</v>
      </c>
      <c r="Y71" s="904" t="s">
        <v>48</v>
      </c>
      <c r="Z71" s="2150" t="s">
        <v>49</v>
      </c>
      <c r="AA71" s="904" t="s">
        <v>50</v>
      </c>
      <c r="AB71" s="2150" t="s">
        <v>51</v>
      </c>
      <c r="AC71" s="904" t="s">
        <v>52</v>
      </c>
      <c r="AD71" s="2150" t="s">
        <v>30</v>
      </c>
      <c r="AE71" s="904" t="s">
        <v>35</v>
      </c>
      <c r="AF71" s="2150" t="s">
        <v>31</v>
      </c>
      <c r="AG71" s="904" t="s">
        <v>36</v>
      </c>
      <c r="AH71" s="694"/>
      <c r="AI71" s="686"/>
      <c r="AJ71" s="2640"/>
      <c r="AK71" s="2891"/>
      <c r="AL71" s="2892"/>
      <c r="AM71" s="2893">
        <f t="shared" si="13"/>
        <v>0</v>
      </c>
      <c r="AN71" s="2638"/>
      <c r="AO71" s="2908"/>
    </row>
    <row r="72" spans="1:41" ht="54" customHeight="1" x14ac:dyDescent="0.25">
      <c r="A72" s="2899"/>
      <c r="B72" s="3103"/>
      <c r="C72" s="3360"/>
      <c r="D72" s="3349"/>
      <c r="E72" s="2971"/>
      <c r="F72" s="2603"/>
      <c r="G72" s="2603" t="s">
        <v>27</v>
      </c>
      <c r="H72" s="1811" t="s">
        <v>8873</v>
      </c>
      <c r="I72" s="1843" t="s">
        <v>8874</v>
      </c>
      <c r="J72" s="1811" t="str">
        <f t="shared" si="11"/>
        <v>7-DaHall 1-A-3-50-3</v>
      </c>
      <c r="K72" s="1843" t="str">
        <f t="shared" si="12"/>
        <v>7-DaHall 1-B-3-50-3</v>
      </c>
      <c r="L72" s="1813">
        <v>48</v>
      </c>
      <c r="M72" s="1814">
        <v>50</v>
      </c>
      <c r="N72" s="2634" t="s">
        <v>181</v>
      </c>
      <c r="O72" s="1815">
        <v>3</v>
      </c>
      <c r="P72" s="1853">
        <v>48</v>
      </c>
      <c r="Q72" s="1854">
        <v>50</v>
      </c>
      <c r="R72" s="2617" t="s">
        <v>182</v>
      </c>
      <c r="S72" s="1844">
        <v>3</v>
      </c>
      <c r="T72" s="2634" t="s">
        <v>581</v>
      </c>
      <c r="U72" s="2617" t="s">
        <v>582</v>
      </c>
      <c r="V72" s="2150" t="s">
        <v>185</v>
      </c>
      <c r="W72" s="904" t="s">
        <v>186</v>
      </c>
      <c r="X72" s="2150" t="s">
        <v>47</v>
      </c>
      <c r="Y72" s="904" t="s">
        <v>48</v>
      </c>
      <c r="Z72" s="2150" t="s">
        <v>49</v>
      </c>
      <c r="AA72" s="904" t="s">
        <v>50</v>
      </c>
      <c r="AB72" s="2150" t="s">
        <v>51</v>
      </c>
      <c r="AC72" s="904" t="s">
        <v>52</v>
      </c>
      <c r="AD72" s="2150" t="s">
        <v>30</v>
      </c>
      <c r="AE72" s="904" t="s">
        <v>35</v>
      </c>
      <c r="AF72" s="2150" t="s">
        <v>31</v>
      </c>
      <c r="AG72" s="904" t="s">
        <v>36</v>
      </c>
      <c r="AH72" s="694"/>
      <c r="AI72" s="686"/>
      <c r="AJ72" s="2640"/>
      <c r="AK72" s="2891"/>
      <c r="AL72" s="2892"/>
      <c r="AM72" s="2893">
        <f t="shared" si="13"/>
        <v>0</v>
      </c>
      <c r="AN72" s="2638"/>
      <c r="AO72" s="2907"/>
    </row>
    <row r="73" spans="1:41" ht="54" customHeight="1" x14ac:dyDescent="0.25">
      <c r="A73" s="2899"/>
      <c r="B73" s="3102" t="s">
        <v>566</v>
      </c>
      <c r="C73" s="3359" t="s">
        <v>567</v>
      </c>
      <c r="D73" s="3348" t="s">
        <v>568</v>
      </c>
      <c r="E73" s="2970"/>
      <c r="F73" s="2603"/>
      <c r="G73" s="2603" t="s">
        <v>27</v>
      </c>
      <c r="H73" s="1811" t="s">
        <v>8875</v>
      </c>
      <c r="I73" s="1843" t="s">
        <v>8876</v>
      </c>
      <c r="J73" s="1811" t="str">
        <f t="shared" si="11"/>
        <v>7-DaHall 1-A-3-50-42</v>
      </c>
      <c r="K73" s="1843" t="str">
        <f t="shared" si="12"/>
        <v>7-DaHall 1-B-3-50-42</v>
      </c>
      <c r="L73" s="1813">
        <v>48</v>
      </c>
      <c r="M73" s="1814">
        <v>50</v>
      </c>
      <c r="N73" s="2634" t="s">
        <v>181</v>
      </c>
      <c r="O73" s="1815">
        <v>42</v>
      </c>
      <c r="P73" s="1853">
        <v>48</v>
      </c>
      <c r="Q73" s="1854">
        <v>50</v>
      </c>
      <c r="R73" s="2617" t="s">
        <v>182</v>
      </c>
      <c r="S73" s="1844">
        <v>42</v>
      </c>
      <c r="T73" s="2634" t="s">
        <v>569</v>
      </c>
      <c r="U73" s="2617" t="s">
        <v>570</v>
      </c>
      <c r="V73" s="2150" t="s">
        <v>185</v>
      </c>
      <c r="W73" s="904" t="s">
        <v>186</v>
      </c>
      <c r="X73" s="2150" t="s">
        <v>47</v>
      </c>
      <c r="Y73" s="904" t="s">
        <v>48</v>
      </c>
      <c r="Z73" s="2150" t="s">
        <v>49</v>
      </c>
      <c r="AA73" s="904" t="s">
        <v>50</v>
      </c>
      <c r="AB73" s="2150" t="s">
        <v>51</v>
      </c>
      <c r="AC73" s="904" t="s">
        <v>52</v>
      </c>
      <c r="AD73" s="2150" t="s">
        <v>30</v>
      </c>
      <c r="AE73" s="904" t="s">
        <v>35</v>
      </c>
      <c r="AF73" s="2150" t="s">
        <v>31</v>
      </c>
      <c r="AG73" s="904" t="s">
        <v>36</v>
      </c>
      <c r="AH73" s="694"/>
      <c r="AI73" s="686"/>
      <c r="AJ73" s="2640"/>
      <c r="AK73" s="2891"/>
      <c r="AL73" s="2892"/>
      <c r="AM73" s="2893">
        <f t="shared" si="13"/>
        <v>0</v>
      </c>
      <c r="AN73" s="2638"/>
      <c r="AO73" s="2906" t="s">
        <v>571</v>
      </c>
    </row>
    <row r="74" spans="1:41" ht="54" customHeight="1" x14ac:dyDescent="0.25">
      <c r="A74" s="2899"/>
      <c r="B74" s="3103"/>
      <c r="C74" s="3360"/>
      <c r="D74" s="3349"/>
      <c r="E74" s="2971"/>
      <c r="F74" s="2603"/>
      <c r="G74" s="2603" t="s">
        <v>27</v>
      </c>
      <c r="H74" s="1811" t="s">
        <v>8877</v>
      </c>
      <c r="I74" s="1843" t="s">
        <v>8878</v>
      </c>
      <c r="J74" s="1811" t="str">
        <f t="shared" si="11"/>
        <v>7-DaHall 1-A-3-50-43</v>
      </c>
      <c r="K74" s="1843" t="str">
        <f t="shared" si="12"/>
        <v>7-DaHall 1-B-3-50-43</v>
      </c>
      <c r="L74" s="1813">
        <v>48</v>
      </c>
      <c r="M74" s="1814">
        <v>50</v>
      </c>
      <c r="N74" s="2634" t="s">
        <v>181</v>
      </c>
      <c r="O74" s="1815">
        <v>43</v>
      </c>
      <c r="P74" s="1853">
        <v>48</v>
      </c>
      <c r="Q74" s="1854">
        <v>50</v>
      </c>
      <c r="R74" s="2617" t="s">
        <v>182</v>
      </c>
      <c r="S74" s="1844">
        <v>43</v>
      </c>
      <c r="T74" s="2634" t="s">
        <v>572</v>
      </c>
      <c r="U74" s="2617" t="s">
        <v>573</v>
      </c>
      <c r="V74" s="2150" t="s">
        <v>185</v>
      </c>
      <c r="W74" s="904" t="s">
        <v>186</v>
      </c>
      <c r="X74" s="2150" t="s">
        <v>47</v>
      </c>
      <c r="Y74" s="904" t="s">
        <v>48</v>
      </c>
      <c r="Z74" s="2150" t="s">
        <v>49</v>
      </c>
      <c r="AA74" s="904" t="s">
        <v>50</v>
      </c>
      <c r="AB74" s="2150" t="s">
        <v>51</v>
      </c>
      <c r="AC74" s="904" t="s">
        <v>52</v>
      </c>
      <c r="AD74" s="2150" t="s">
        <v>30</v>
      </c>
      <c r="AE74" s="904" t="s">
        <v>35</v>
      </c>
      <c r="AF74" s="2150" t="s">
        <v>31</v>
      </c>
      <c r="AG74" s="904" t="s">
        <v>36</v>
      </c>
      <c r="AH74" s="694"/>
      <c r="AI74" s="686"/>
      <c r="AJ74" s="2640"/>
      <c r="AK74" s="2891"/>
      <c r="AL74" s="2892"/>
      <c r="AM74" s="2893">
        <f t="shared" si="13"/>
        <v>0</v>
      </c>
      <c r="AN74" s="2638"/>
      <c r="AO74" s="2907"/>
    </row>
    <row r="75" spans="1:41" ht="54" customHeight="1" x14ac:dyDescent="0.25">
      <c r="A75" s="2899"/>
      <c r="B75" s="3109" t="s">
        <v>561</v>
      </c>
      <c r="C75" s="2145" t="s">
        <v>562</v>
      </c>
      <c r="D75" s="2603" t="s">
        <v>563</v>
      </c>
      <c r="E75" s="2964"/>
      <c r="F75" s="2603"/>
      <c r="G75" s="2603" t="s">
        <v>27</v>
      </c>
      <c r="H75" s="1811" t="s">
        <v>8879</v>
      </c>
      <c r="I75" s="1843" t="s">
        <v>8880</v>
      </c>
      <c r="J75" s="1811" t="str">
        <f t="shared" si="11"/>
        <v>7-DaHall 1-A-3-50-27</v>
      </c>
      <c r="K75" s="1843" t="str">
        <f t="shared" si="12"/>
        <v>7-DaHall 1-B-3-50-27</v>
      </c>
      <c r="L75" s="1813">
        <v>48</v>
      </c>
      <c r="M75" s="1814">
        <v>50</v>
      </c>
      <c r="N75" s="2634" t="s">
        <v>181</v>
      </c>
      <c r="O75" s="1815">
        <v>27</v>
      </c>
      <c r="P75" s="1853">
        <v>48</v>
      </c>
      <c r="Q75" s="1854">
        <v>50</v>
      </c>
      <c r="R75" s="2617" t="s">
        <v>182</v>
      </c>
      <c r="S75" s="1844">
        <v>27</v>
      </c>
      <c r="T75" s="2634" t="s">
        <v>564</v>
      </c>
      <c r="U75" s="2617" t="s">
        <v>565</v>
      </c>
      <c r="V75" s="2150" t="s">
        <v>185</v>
      </c>
      <c r="W75" s="904" t="s">
        <v>186</v>
      </c>
      <c r="X75" s="2150" t="s">
        <v>47</v>
      </c>
      <c r="Y75" s="904" t="s">
        <v>48</v>
      </c>
      <c r="Z75" s="2150" t="s">
        <v>49</v>
      </c>
      <c r="AA75" s="904" t="s">
        <v>50</v>
      </c>
      <c r="AB75" s="2150" t="s">
        <v>51</v>
      </c>
      <c r="AC75" s="904" t="s">
        <v>52</v>
      </c>
      <c r="AD75" s="2150" t="s">
        <v>30</v>
      </c>
      <c r="AE75" s="904" t="s">
        <v>35</v>
      </c>
      <c r="AF75" s="2150" t="s">
        <v>31</v>
      </c>
      <c r="AG75" s="904" t="s">
        <v>36</v>
      </c>
      <c r="AH75" s="681"/>
      <c r="AI75" s="676"/>
      <c r="AJ75" s="2640"/>
      <c r="AK75" s="2891"/>
      <c r="AL75" s="2892"/>
      <c r="AM75" s="2893">
        <f t="shared" si="13"/>
        <v>0</v>
      </c>
      <c r="AN75" s="2638"/>
      <c r="AO75" s="2641"/>
    </row>
    <row r="76" spans="1:41" ht="54" customHeight="1" x14ac:dyDescent="0.25">
      <c r="A76" s="2899"/>
      <c r="B76" s="3109" t="s">
        <v>556</v>
      </c>
      <c r="C76" s="2145" t="s">
        <v>557</v>
      </c>
      <c r="D76" s="2603" t="s">
        <v>558</v>
      </c>
      <c r="E76" s="2964"/>
      <c r="F76" s="2603"/>
      <c r="G76" s="2603" t="s">
        <v>27</v>
      </c>
      <c r="H76" s="1811" t="s">
        <v>8881</v>
      </c>
      <c r="I76" s="1843" t="s">
        <v>8882</v>
      </c>
      <c r="J76" s="1811" t="str">
        <f t="shared" si="11"/>
        <v>7-DaHall 1-A-3-50-26</v>
      </c>
      <c r="K76" s="1843" t="str">
        <f t="shared" si="12"/>
        <v>7-DaHall 1-B-3-50-26</v>
      </c>
      <c r="L76" s="1813">
        <v>48</v>
      </c>
      <c r="M76" s="1814">
        <v>50</v>
      </c>
      <c r="N76" s="2634" t="s">
        <v>181</v>
      </c>
      <c r="O76" s="1815">
        <v>26</v>
      </c>
      <c r="P76" s="1853">
        <v>48</v>
      </c>
      <c r="Q76" s="1854">
        <v>50</v>
      </c>
      <c r="R76" s="2617" t="s">
        <v>182</v>
      </c>
      <c r="S76" s="1844">
        <v>26</v>
      </c>
      <c r="T76" s="2634" t="s">
        <v>559</v>
      </c>
      <c r="U76" s="2617" t="s">
        <v>560</v>
      </c>
      <c r="V76" s="2150" t="s">
        <v>185</v>
      </c>
      <c r="W76" s="904" t="s">
        <v>186</v>
      </c>
      <c r="X76" s="2150" t="s">
        <v>47</v>
      </c>
      <c r="Y76" s="904" t="s">
        <v>48</v>
      </c>
      <c r="Z76" s="2150" t="s">
        <v>49</v>
      </c>
      <c r="AA76" s="904" t="s">
        <v>50</v>
      </c>
      <c r="AB76" s="2150" t="s">
        <v>51</v>
      </c>
      <c r="AC76" s="904" t="s">
        <v>52</v>
      </c>
      <c r="AD76" s="2150" t="s">
        <v>30</v>
      </c>
      <c r="AE76" s="904" t="s">
        <v>35</v>
      </c>
      <c r="AF76" s="2150" t="s">
        <v>31</v>
      </c>
      <c r="AG76" s="904" t="s">
        <v>36</v>
      </c>
      <c r="AH76" s="681"/>
      <c r="AI76" s="676"/>
      <c r="AJ76" s="2640"/>
      <c r="AK76" s="2891"/>
      <c r="AL76" s="2892"/>
      <c r="AM76" s="2893">
        <f t="shared" si="13"/>
        <v>0</v>
      </c>
      <c r="AN76" s="2638"/>
      <c r="AO76" s="2641"/>
    </row>
    <row r="77" spans="1:41" ht="27" customHeight="1" x14ac:dyDescent="0.25">
      <c r="A77" s="2899"/>
      <c r="B77" s="3109" t="s">
        <v>551</v>
      </c>
      <c r="C77" s="2145" t="s">
        <v>552</v>
      </c>
      <c r="D77" s="2603" t="s">
        <v>553</v>
      </c>
      <c r="E77" s="2964"/>
      <c r="F77" s="2603"/>
      <c r="G77" s="2603" t="s">
        <v>27</v>
      </c>
      <c r="H77" s="1811" t="s">
        <v>8883</v>
      </c>
      <c r="I77" s="1843" t="s">
        <v>8884</v>
      </c>
      <c r="J77" s="1811" t="str">
        <f t="shared" si="11"/>
        <v>7-DaHall 1-A-3-35-53</v>
      </c>
      <c r="K77" s="1843" t="str">
        <f t="shared" si="12"/>
        <v>7-DaHall 1-B-3-35-52</v>
      </c>
      <c r="L77" s="1813">
        <v>48</v>
      </c>
      <c r="M77" s="1814">
        <v>35</v>
      </c>
      <c r="N77" s="2634" t="s">
        <v>181</v>
      </c>
      <c r="O77" s="1815">
        <v>53</v>
      </c>
      <c r="P77" s="1853">
        <v>48</v>
      </c>
      <c r="Q77" s="1854">
        <v>35</v>
      </c>
      <c r="R77" s="2617" t="s">
        <v>182</v>
      </c>
      <c r="S77" s="1844">
        <v>52</v>
      </c>
      <c r="T77" s="2634" t="s">
        <v>554</v>
      </c>
      <c r="U77" s="2617" t="s">
        <v>555</v>
      </c>
      <c r="V77" s="2150" t="s">
        <v>185</v>
      </c>
      <c r="W77" s="904" t="s">
        <v>186</v>
      </c>
      <c r="X77" s="2150" t="s">
        <v>47</v>
      </c>
      <c r="Y77" s="904" t="s">
        <v>48</v>
      </c>
      <c r="Z77" s="2150" t="s">
        <v>49</v>
      </c>
      <c r="AA77" s="904" t="s">
        <v>50</v>
      </c>
      <c r="AB77" s="2150" t="s">
        <v>51</v>
      </c>
      <c r="AC77" s="904" t="s">
        <v>52</v>
      </c>
      <c r="AD77" s="2150" t="s">
        <v>30</v>
      </c>
      <c r="AE77" s="904" t="s">
        <v>35</v>
      </c>
      <c r="AF77" s="2150" t="s">
        <v>31</v>
      </c>
      <c r="AG77" s="904" t="s">
        <v>36</v>
      </c>
      <c r="AH77" s="681"/>
      <c r="AI77" s="676"/>
      <c r="AJ77" s="2640"/>
      <c r="AK77" s="2891"/>
      <c r="AL77" s="2892"/>
      <c r="AM77" s="2893">
        <f t="shared" si="13"/>
        <v>0</v>
      </c>
      <c r="AN77" s="2638"/>
      <c r="AO77" s="2641"/>
    </row>
    <row r="78" spans="1:41" ht="39.9" customHeight="1" x14ac:dyDescent="0.25">
      <c r="A78" s="2899"/>
      <c r="B78" s="3102" t="s">
        <v>545</v>
      </c>
      <c r="C78" s="3388" t="s">
        <v>546</v>
      </c>
      <c r="D78" s="3390" t="s">
        <v>9256</v>
      </c>
      <c r="E78" s="2975"/>
      <c r="F78" s="2632"/>
      <c r="G78" s="2632" t="s">
        <v>27</v>
      </c>
      <c r="H78" s="1811" t="s">
        <v>8885</v>
      </c>
      <c r="I78" s="1843" t="s">
        <v>8886</v>
      </c>
      <c r="J78" s="1811" t="str">
        <f t="shared" si="11"/>
        <v>7-DaHall 1-A-2-35-52</v>
      </c>
      <c r="K78" s="1843" t="str">
        <f t="shared" si="12"/>
        <v>7-DaHall 1-B-2-35-52</v>
      </c>
      <c r="L78" s="1813">
        <v>48</v>
      </c>
      <c r="M78" s="1814">
        <v>35</v>
      </c>
      <c r="N78" s="2634" t="s">
        <v>41</v>
      </c>
      <c r="O78" s="1815">
        <v>52</v>
      </c>
      <c r="P78" s="1853">
        <v>48</v>
      </c>
      <c r="Q78" s="1854">
        <v>35</v>
      </c>
      <c r="R78" s="2617" t="s">
        <v>42</v>
      </c>
      <c r="S78" s="1844">
        <v>52</v>
      </c>
      <c r="T78" s="2634" t="s">
        <v>547</v>
      </c>
      <c r="U78" s="2617" t="s">
        <v>548</v>
      </c>
      <c r="V78" s="2150" t="s">
        <v>45</v>
      </c>
      <c r="W78" s="904" t="s">
        <v>46</v>
      </c>
      <c r="X78" s="2150" t="s">
        <v>435</v>
      </c>
      <c r="Y78" s="904" t="s">
        <v>436</v>
      </c>
      <c r="Z78" s="2150" t="s">
        <v>49</v>
      </c>
      <c r="AA78" s="904" t="s">
        <v>50</v>
      </c>
      <c r="AB78" s="2150" t="s">
        <v>51</v>
      </c>
      <c r="AC78" s="904" t="s">
        <v>52</v>
      </c>
      <c r="AD78" s="2150" t="s">
        <v>30</v>
      </c>
      <c r="AE78" s="904" t="s">
        <v>35</v>
      </c>
      <c r="AF78" s="2150" t="s">
        <v>31</v>
      </c>
      <c r="AG78" s="904" t="s">
        <v>36</v>
      </c>
      <c r="AH78" s="681"/>
      <c r="AI78" s="676"/>
      <c r="AJ78" s="2640"/>
      <c r="AK78" s="2891"/>
      <c r="AL78" s="2892"/>
      <c r="AM78" s="2893">
        <f t="shared" si="13"/>
        <v>0</v>
      </c>
      <c r="AN78" s="2627" t="s">
        <v>321</v>
      </c>
      <c r="AO78" s="2641"/>
    </row>
    <row r="79" spans="1:41" ht="28.5" customHeight="1" x14ac:dyDescent="0.25">
      <c r="A79" s="2899"/>
      <c r="B79" s="3103"/>
      <c r="C79" s="3389"/>
      <c r="D79" s="3391"/>
      <c r="E79" s="2976"/>
      <c r="F79" s="2632" t="s">
        <v>27</v>
      </c>
      <c r="G79" s="2632"/>
      <c r="H79" s="3392"/>
      <c r="I79" s="3393"/>
      <c r="J79" s="3394"/>
      <c r="K79" s="3395"/>
      <c r="L79" s="1897"/>
      <c r="M79" s="1898"/>
      <c r="N79" s="1898"/>
      <c r="O79" s="1899"/>
      <c r="P79" s="1900"/>
      <c r="Q79" s="1901"/>
      <c r="R79" s="1898"/>
      <c r="S79" s="1899"/>
      <c r="T79" s="3396" t="s">
        <v>549</v>
      </c>
      <c r="U79" s="3397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14">AH79+AI79</f>
        <v>0</v>
      </c>
      <c r="AK79" s="2887"/>
      <c r="AL79" s="2888"/>
      <c r="AM79" s="2896">
        <f t="shared" si="13"/>
        <v>0</v>
      </c>
      <c r="AN79" s="2914"/>
      <c r="AO79" s="689" t="s">
        <v>550</v>
      </c>
    </row>
    <row r="80" spans="1:41" ht="39.9" customHeight="1" x14ac:dyDescent="0.25">
      <c r="A80" s="2899"/>
      <c r="B80" s="3109" t="s">
        <v>540</v>
      </c>
      <c r="C80" s="2145" t="s">
        <v>541</v>
      </c>
      <c r="D80" s="2603" t="s">
        <v>542</v>
      </c>
      <c r="E80" s="2964"/>
      <c r="F80" s="2603"/>
      <c r="G80" s="2603" t="s">
        <v>27</v>
      </c>
      <c r="H80" s="1811" t="s">
        <v>8887</v>
      </c>
      <c r="I80" s="1843" t="s">
        <v>8888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4" t="s">
        <v>41</v>
      </c>
      <c r="O80" s="1815">
        <v>49</v>
      </c>
      <c r="P80" s="1853">
        <v>48</v>
      </c>
      <c r="Q80" s="1854">
        <v>35</v>
      </c>
      <c r="R80" s="2617" t="s">
        <v>42</v>
      </c>
      <c r="S80" s="1844">
        <v>49</v>
      </c>
      <c r="T80" s="2634" t="s">
        <v>543</v>
      </c>
      <c r="U80" s="2617" t="s">
        <v>544</v>
      </c>
      <c r="V80" s="2150" t="s">
        <v>45</v>
      </c>
      <c r="W80" s="904" t="s">
        <v>46</v>
      </c>
      <c r="X80" s="2150" t="s">
        <v>435</v>
      </c>
      <c r="Y80" s="904" t="s">
        <v>436</v>
      </c>
      <c r="Z80" s="2150" t="s">
        <v>49</v>
      </c>
      <c r="AA80" s="904" t="s">
        <v>50</v>
      </c>
      <c r="AB80" s="2150" t="s">
        <v>51</v>
      </c>
      <c r="AC80" s="904" t="s">
        <v>52</v>
      </c>
      <c r="AD80" s="2150" t="s">
        <v>30</v>
      </c>
      <c r="AE80" s="904" t="s">
        <v>35</v>
      </c>
      <c r="AF80" s="2150" t="s">
        <v>31</v>
      </c>
      <c r="AG80" s="904" t="s">
        <v>36</v>
      </c>
      <c r="AH80" s="681"/>
      <c r="AI80" s="676"/>
      <c r="AJ80" s="2640"/>
      <c r="AK80" s="2891"/>
      <c r="AL80" s="2892"/>
      <c r="AM80" s="2893">
        <f t="shared" si="13"/>
        <v>0</v>
      </c>
      <c r="AN80" s="2638" t="s">
        <v>321</v>
      </c>
      <c r="AO80" s="2641"/>
    </row>
    <row r="81" spans="1:41" ht="13.5" customHeight="1" x14ac:dyDescent="0.25">
      <c r="A81" s="2899"/>
      <c r="B81" s="3109" t="s">
        <v>537</v>
      </c>
      <c r="C81" s="1156" t="s">
        <v>538</v>
      </c>
      <c r="D81" s="2603" t="s">
        <v>539</v>
      </c>
      <c r="E81" s="2964"/>
      <c r="F81" s="2603" t="s">
        <v>535</v>
      </c>
      <c r="G81" s="2603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00"/>
      <c r="AL81" s="2901"/>
      <c r="AM81" s="2902">
        <f t="shared" si="13"/>
        <v>0</v>
      </c>
      <c r="AN81" s="2638" t="s">
        <v>536</v>
      </c>
      <c r="AO81" s="2641"/>
    </row>
    <row r="82" spans="1:41" ht="13.5" customHeight="1" x14ac:dyDescent="0.25">
      <c r="A82" s="2899"/>
      <c r="B82" s="3109" t="s">
        <v>532</v>
      </c>
      <c r="C82" s="1156" t="s">
        <v>533</v>
      </c>
      <c r="D82" s="2603" t="s">
        <v>534</v>
      </c>
      <c r="E82" s="2964"/>
      <c r="F82" s="2603" t="s">
        <v>535</v>
      </c>
      <c r="G82" s="2603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00"/>
      <c r="AL82" s="2901"/>
      <c r="AM82" s="2902">
        <f t="shared" si="13"/>
        <v>0</v>
      </c>
      <c r="AN82" s="2638" t="s">
        <v>536</v>
      </c>
      <c r="AO82" s="2641"/>
    </row>
    <row r="83" spans="1:41" ht="54" customHeight="1" x14ac:dyDescent="0.25">
      <c r="A83" s="2899"/>
      <c r="B83" s="3109" t="s">
        <v>526</v>
      </c>
      <c r="C83" s="2145" t="s">
        <v>527</v>
      </c>
      <c r="D83" s="2603" t="s">
        <v>528</v>
      </c>
      <c r="E83" s="2964"/>
      <c r="F83" s="2603"/>
      <c r="G83" s="2603" t="s">
        <v>27</v>
      </c>
      <c r="H83" s="1811" t="s">
        <v>8889</v>
      </c>
      <c r="I83" s="1843" t="s">
        <v>8890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4" t="s">
        <v>41</v>
      </c>
      <c r="O83" s="1815">
        <v>10</v>
      </c>
      <c r="P83" s="1853">
        <v>48</v>
      </c>
      <c r="Q83" s="1854">
        <v>35</v>
      </c>
      <c r="R83" s="2617" t="s">
        <v>42</v>
      </c>
      <c r="S83" s="1844">
        <v>10</v>
      </c>
      <c r="T83" s="2634" t="s">
        <v>529</v>
      </c>
      <c r="U83" s="2617" t="s">
        <v>530</v>
      </c>
      <c r="V83" s="2634" t="s">
        <v>45</v>
      </c>
      <c r="W83" s="2617" t="s">
        <v>46</v>
      </c>
      <c r="X83" s="2634" t="s">
        <v>435</v>
      </c>
      <c r="Y83" s="2617" t="s">
        <v>436</v>
      </c>
      <c r="Z83" s="2634" t="s">
        <v>49</v>
      </c>
      <c r="AA83" s="2617" t="s">
        <v>50</v>
      </c>
      <c r="AB83" s="2634" t="s">
        <v>51</v>
      </c>
      <c r="AC83" s="2617" t="s">
        <v>52</v>
      </c>
      <c r="AD83" s="2634" t="s">
        <v>30</v>
      </c>
      <c r="AE83" s="2617" t="s">
        <v>35</v>
      </c>
      <c r="AF83" s="2634" t="s">
        <v>31</v>
      </c>
      <c r="AG83" s="2617" t="s">
        <v>36</v>
      </c>
      <c r="AH83" s="681"/>
      <c r="AI83" s="676"/>
      <c r="AJ83" s="2640"/>
      <c r="AK83" s="2891"/>
      <c r="AL83" s="2892"/>
      <c r="AM83" s="2893">
        <f t="shared" si="13"/>
        <v>0</v>
      </c>
      <c r="AN83" s="2638" t="s">
        <v>531</v>
      </c>
      <c r="AO83" s="2641"/>
    </row>
    <row r="84" spans="1:41" ht="62.4" x14ac:dyDescent="0.25">
      <c r="A84" s="2899"/>
      <c r="B84" s="3109" t="s">
        <v>521</v>
      </c>
      <c r="C84" s="1158" t="s">
        <v>522</v>
      </c>
      <c r="D84" s="2964" t="s">
        <v>9256</v>
      </c>
      <c r="E84" s="2964"/>
      <c r="F84" s="2603" t="s">
        <v>27</v>
      </c>
      <c r="G84" s="2603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887"/>
      <c r="AL84" s="2888"/>
      <c r="AM84" s="2896">
        <f t="shared" si="13"/>
        <v>0</v>
      </c>
      <c r="AN84" s="2638" t="s">
        <v>524</v>
      </c>
      <c r="AO84" s="688" t="s">
        <v>525</v>
      </c>
    </row>
    <row r="85" spans="1:41" ht="54" customHeight="1" x14ac:dyDescent="0.25">
      <c r="A85" s="2899"/>
      <c r="B85" s="3109" t="s">
        <v>405</v>
      </c>
      <c r="C85" s="2145" t="s">
        <v>406</v>
      </c>
      <c r="D85" s="2603" t="s">
        <v>401</v>
      </c>
      <c r="E85" s="2964"/>
      <c r="F85" s="2603"/>
      <c r="G85" s="2603" t="s">
        <v>27</v>
      </c>
      <c r="H85" s="1811" t="s">
        <v>8891</v>
      </c>
      <c r="I85" s="1843" t="s">
        <v>8892</v>
      </c>
      <c r="J85" s="1811" t="str">
        <f t="shared" ref="J85:J91" si="15">"7-DaHall 1-"&amp;N85&amp;"-"&amp;M85&amp;"-"&amp;O85</f>
        <v>7-DaHall 1-A-3-100-60</v>
      </c>
      <c r="K85" s="1843" t="str">
        <f t="shared" ref="K85:K91" si="16">"7-DaHall 1-"&amp;R85&amp;"-"&amp;Q85&amp;"-"&amp;S85</f>
        <v>7-DaHall 1-B-3-100-60</v>
      </c>
      <c r="L85" s="1813">
        <v>48</v>
      </c>
      <c r="M85" s="1814">
        <v>100</v>
      </c>
      <c r="N85" s="2634" t="s">
        <v>181</v>
      </c>
      <c r="O85" s="1815">
        <v>60</v>
      </c>
      <c r="P85" s="1853">
        <v>48</v>
      </c>
      <c r="Q85" s="1854">
        <v>100</v>
      </c>
      <c r="R85" s="2617" t="s">
        <v>182</v>
      </c>
      <c r="S85" s="1844">
        <v>60</v>
      </c>
      <c r="T85" s="2634" t="s">
        <v>407</v>
      </c>
      <c r="U85" s="2617" t="s">
        <v>408</v>
      </c>
      <c r="V85" s="2904" t="s">
        <v>185</v>
      </c>
      <c r="W85" s="2903" t="s">
        <v>186</v>
      </c>
      <c r="X85" s="2150" t="s">
        <v>47</v>
      </c>
      <c r="Y85" s="904" t="s">
        <v>48</v>
      </c>
      <c r="Z85" s="2150" t="s">
        <v>49</v>
      </c>
      <c r="AA85" s="904" t="s">
        <v>50</v>
      </c>
      <c r="AB85" s="2150" t="s">
        <v>51</v>
      </c>
      <c r="AC85" s="904" t="s">
        <v>52</v>
      </c>
      <c r="AD85" s="2150" t="s">
        <v>30</v>
      </c>
      <c r="AE85" s="904" t="s">
        <v>35</v>
      </c>
      <c r="AF85" s="2150" t="s">
        <v>31</v>
      </c>
      <c r="AG85" s="904" t="s">
        <v>36</v>
      </c>
      <c r="AH85" s="675"/>
      <c r="AI85" s="676"/>
      <c r="AJ85" s="2640"/>
      <c r="AK85" s="2891"/>
      <c r="AL85" s="2892"/>
      <c r="AM85" s="2893">
        <f t="shared" si="13"/>
        <v>0</v>
      </c>
      <c r="AN85" s="2633"/>
      <c r="AO85" s="2916" t="s">
        <v>8893</v>
      </c>
    </row>
    <row r="86" spans="1:41" ht="54" customHeight="1" x14ac:dyDescent="0.25">
      <c r="A86" s="2899"/>
      <c r="B86" s="3109" t="s">
        <v>399</v>
      </c>
      <c r="C86" s="2145" t="s">
        <v>400</v>
      </c>
      <c r="D86" s="2603" t="s">
        <v>401</v>
      </c>
      <c r="E86" s="2964"/>
      <c r="F86" s="2603"/>
      <c r="G86" s="2603" t="s">
        <v>27</v>
      </c>
      <c r="H86" s="1811" t="s">
        <v>8894</v>
      </c>
      <c r="I86" s="1843" t="s">
        <v>8895</v>
      </c>
      <c r="J86" s="1811" t="str">
        <f t="shared" si="15"/>
        <v>7-DaHall 1-A-3-100-28</v>
      </c>
      <c r="K86" s="1843" t="str">
        <f t="shared" si="16"/>
        <v>7-DaHall 1-B-3-100-28</v>
      </c>
      <c r="L86" s="1813">
        <v>48</v>
      </c>
      <c r="M86" s="1814">
        <v>100</v>
      </c>
      <c r="N86" s="2634" t="s">
        <v>181</v>
      </c>
      <c r="O86" s="1815">
        <v>28</v>
      </c>
      <c r="P86" s="1853">
        <v>48</v>
      </c>
      <c r="Q86" s="1854">
        <v>100</v>
      </c>
      <c r="R86" s="2617" t="s">
        <v>182</v>
      </c>
      <c r="S86" s="1844">
        <v>28</v>
      </c>
      <c r="T86" s="2634" t="s">
        <v>402</v>
      </c>
      <c r="U86" s="2617" t="s">
        <v>403</v>
      </c>
      <c r="V86" s="2904" t="s">
        <v>185</v>
      </c>
      <c r="W86" s="2903" t="s">
        <v>186</v>
      </c>
      <c r="X86" s="2150" t="s">
        <v>47</v>
      </c>
      <c r="Y86" s="904" t="s">
        <v>48</v>
      </c>
      <c r="Z86" s="2150" t="s">
        <v>49</v>
      </c>
      <c r="AA86" s="904" t="s">
        <v>50</v>
      </c>
      <c r="AB86" s="2150" t="s">
        <v>51</v>
      </c>
      <c r="AC86" s="904" t="s">
        <v>52</v>
      </c>
      <c r="AD86" s="2150" t="s">
        <v>30</v>
      </c>
      <c r="AE86" s="904" t="s">
        <v>35</v>
      </c>
      <c r="AF86" s="2150" t="s">
        <v>31</v>
      </c>
      <c r="AG86" s="904" t="s">
        <v>36</v>
      </c>
      <c r="AH86" s="675"/>
      <c r="AI86" s="676"/>
      <c r="AJ86" s="2640"/>
      <c r="AK86" s="2891"/>
      <c r="AL86" s="2892"/>
      <c r="AM86" s="2893">
        <f t="shared" si="13"/>
        <v>0</v>
      </c>
      <c r="AN86" s="2638"/>
      <c r="AO86" s="2917" t="s">
        <v>404</v>
      </c>
    </row>
    <row r="87" spans="1:41" ht="54" customHeight="1" x14ac:dyDescent="0.25">
      <c r="A87" s="2899"/>
      <c r="B87" s="3109" t="s">
        <v>394</v>
      </c>
      <c r="C87" s="2145" t="s">
        <v>395</v>
      </c>
      <c r="D87" s="2603" t="s">
        <v>396</v>
      </c>
      <c r="E87" s="2964"/>
      <c r="F87" s="2603"/>
      <c r="G87" s="2603" t="s">
        <v>27</v>
      </c>
      <c r="H87" s="1811" t="s">
        <v>8896</v>
      </c>
      <c r="I87" s="1843" t="s">
        <v>8897</v>
      </c>
      <c r="J87" s="1811" t="str">
        <f t="shared" si="15"/>
        <v>7-DaHall 1-A-3-50-15</v>
      </c>
      <c r="K87" s="1843" t="str">
        <f t="shared" si="16"/>
        <v>7-DaHall 1-B-3-50-15</v>
      </c>
      <c r="L87" s="1813">
        <v>48</v>
      </c>
      <c r="M87" s="1814">
        <v>50</v>
      </c>
      <c r="N87" s="2634" t="s">
        <v>181</v>
      </c>
      <c r="O87" s="1815">
        <v>15</v>
      </c>
      <c r="P87" s="1853">
        <v>48</v>
      </c>
      <c r="Q87" s="1854">
        <v>50</v>
      </c>
      <c r="R87" s="2617" t="s">
        <v>182</v>
      </c>
      <c r="S87" s="1844">
        <v>15</v>
      </c>
      <c r="T87" s="2634" t="s">
        <v>397</v>
      </c>
      <c r="U87" s="2617" t="s">
        <v>398</v>
      </c>
      <c r="V87" s="2904" t="s">
        <v>185</v>
      </c>
      <c r="W87" s="2903" t="s">
        <v>186</v>
      </c>
      <c r="X87" s="2150" t="s">
        <v>47</v>
      </c>
      <c r="Y87" s="904" t="s">
        <v>48</v>
      </c>
      <c r="Z87" s="2150" t="s">
        <v>49</v>
      </c>
      <c r="AA87" s="904" t="s">
        <v>50</v>
      </c>
      <c r="AB87" s="2150" t="s">
        <v>51</v>
      </c>
      <c r="AC87" s="904" t="s">
        <v>52</v>
      </c>
      <c r="AD87" s="2150" t="s">
        <v>30</v>
      </c>
      <c r="AE87" s="904" t="s">
        <v>35</v>
      </c>
      <c r="AF87" s="2150" t="s">
        <v>31</v>
      </c>
      <c r="AG87" s="904" t="s">
        <v>36</v>
      </c>
      <c r="AH87" s="675"/>
      <c r="AI87" s="676"/>
      <c r="AJ87" s="2640"/>
      <c r="AK87" s="2891"/>
      <c r="AL87" s="2892"/>
      <c r="AM87" s="2893">
        <f t="shared" si="13"/>
        <v>0</v>
      </c>
      <c r="AN87" s="2638"/>
      <c r="AO87" s="2641"/>
    </row>
    <row r="88" spans="1:41" ht="54" customHeight="1" x14ac:dyDescent="0.25">
      <c r="A88" s="2899"/>
      <c r="B88" s="3109" t="s">
        <v>389</v>
      </c>
      <c r="C88" s="2145" t="s">
        <v>390</v>
      </c>
      <c r="D88" s="2603" t="s">
        <v>391</v>
      </c>
      <c r="E88" s="2964"/>
      <c r="F88" s="2603"/>
      <c r="G88" s="2603" t="s">
        <v>27</v>
      </c>
      <c r="H88" s="1811" t="s">
        <v>8898</v>
      </c>
      <c r="I88" s="1843" t="s">
        <v>8899</v>
      </c>
      <c r="J88" s="1811" t="str">
        <f t="shared" si="15"/>
        <v>7-DaHall 1-A-3-50-16</v>
      </c>
      <c r="K88" s="1843" t="str">
        <f t="shared" si="16"/>
        <v>7-DaHall 1-B-3-50-16</v>
      </c>
      <c r="L88" s="1813">
        <v>48</v>
      </c>
      <c r="M88" s="1814">
        <v>50</v>
      </c>
      <c r="N88" s="2634" t="s">
        <v>181</v>
      </c>
      <c r="O88" s="1815">
        <v>16</v>
      </c>
      <c r="P88" s="1853">
        <v>48</v>
      </c>
      <c r="Q88" s="1854">
        <v>50</v>
      </c>
      <c r="R88" s="2617" t="s">
        <v>182</v>
      </c>
      <c r="S88" s="1844">
        <v>16</v>
      </c>
      <c r="T88" s="2634" t="s">
        <v>392</v>
      </c>
      <c r="U88" s="2617" t="s">
        <v>393</v>
      </c>
      <c r="V88" s="2904" t="s">
        <v>185</v>
      </c>
      <c r="W88" s="2903" t="s">
        <v>186</v>
      </c>
      <c r="X88" s="2150" t="s">
        <v>47</v>
      </c>
      <c r="Y88" s="904" t="s">
        <v>48</v>
      </c>
      <c r="Z88" s="2150" t="s">
        <v>49</v>
      </c>
      <c r="AA88" s="904" t="s">
        <v>50</v>
      </c>
      <c r="AB88" s="2150" t="s">
        <v>51</v>
      </c>
      <c r="AC88" s="904" t="s">
        <v>52</v>
      </c>
      <c r="AD88" s="2150" t="s">
        <v>30</v>
      </c>
      <c r="AE88" s="904" t="s">
        <v>35</v>
      </c>
      <c r="AF88" s="2150" t="s">
        <v>31</v>
      </c>
      <c r="AG88" s="904" t="s">
        <v>36</v>
      </c>
      <c r="AH88" s="675"/>
      <c r="AI88" s="676"/>
      <c r="AJ88" s="2640"/>
      <c r="AK88" s="2891"/>
      <c r="AL88" s="2892"/>
      <c r="AM88" s="2893">
        <f t="shared" si="13"/>
        <v>0</v>
      </c>
      <c r="AN88" s="2638"/>
      <c r="AO88" s="2641"/>
    </row>
    <row r="89" spans="1:41" ht="54" customHeight="1" x14ac:dyDescent="0.25">
      <c r="A89" s="2899"/>
      <c r="B89" s="3109" t="s">
        <v>384</v>
      </c>
      <c r="C89" s="2145" t="s">
        <v>385</v>
      </c>
      <c r="D89" s="2603" t="s">
        <v>386</v>
      </c>
      <c r="E89" s="2964"/>
      <c r="F89" s="2603"/>
      <c r="G89" s="2603" t="s">
        <v>27</v>
      </c>
      <c r="H89" s="1811" t="s">
        <v>8900</v>
      </c>
      <c r="I89" s="1843" t="s">
        <v>8901</v>
      </c>
      <c r="J89" s="1811" t="str">
        <f t="shared" si="15"/>
        <v>7-DaHall 1-A-3-50-17</v>
      </c>
      <c r="K89" s="1843" t="str">
        <f t="shared" si="16"/>
        <v>7-DaHall 1-B-3-50-17</v>
      </c>
      <c r="L89" s="1813">
        <v>48</v>
      </c>
      <c r="M89" s="1814">
        <v>50</v>
      </c>
      <c r="N89" s="2634" t="s">
        <v>181</v>
      </c>
      <c r="O89" s="1815">
        <v>17</v>
      </c>
      <c r="P89" s="1853">
        <v>48</v>
      </c>
      <c r="Q89" s="1854">
        <v>50</v>
      </c>
      <c r="R89" s="2617" t="s">
        <v>182</v>
      </c>
      <c r="S89" s="1844">
        <v>17</v>
      </c>
      <c r="T89" s="2634" t="s">
        <v>387</v>
      </c>
      <c r="U89" s="2617" t="s">
        <v>388</v>
      </c>
      <c r="V89" s="2904" t="s">
        <v>185</v>
      </c>
      <c r="W89" s="2903" t="s">
        <v>186</v>
      </c>
      <c r="X89" s="2150" t="s">
        <v>47</v>
      </c>
      <c r="Y89" s="904" t="s">
        <v>48</v>
      </c>
      <c r="Z89" s="2150" t="s">
        <v>49</v>
      </c>
      <c r="AA89" s="904" t="s">
        <v>50</v>
      </c>
      <c r="AB89" s="2150" t="s">
        <v>51</v>
      </c>
      <c r="AC89" s="904" t="s">
        <v>52</v>
      </c>
      <c r="AD89" s="2150" t="s">
        <v>30</v>
      </c>
      <c r="AE89" s="904" t="s">
        <v>35</v>
      </c>
      <c r="AF89" s="2150" t="s">
        <v>31</v>
      </c>
      <c r="AG89" s="904" t="s">
        <v>36</v>
      </c>
      <c r="AH89" s="675"/>
      <c r="AI89" s="676"/>
      <c r="AJ89" s="2640"/>
      <c r="AK89" s="2891"/>
      <c r="AL89" s="2892"/>
      <c r="AM89" s="2893">
        <f t="shared" si="13"/>
        <v>0</v>
      </c>
      <c r="AN89" s="2638"/>
      <c r="AO89" s="2641"/>
    </row>
    <row r="90" spans="1:41" ht="54" customHeight="1" x14ac:dyDescent="0.25">
      <c r="A90" s="2899"/>
      <c r="B90" s="3109" t="s">
        <v>379</v>
      </c>
      <c r="C90" s="2145" t="s">
        <v>380</v>
      </c>
      <c r="D90" s="2603" t="s">
        <v>381</v>
      </c>
      <c r="E90" s="2964"/>
      <c r="F90" s="2603"/>
      <c r="G90" s="2603" t="s">
        <v>27</v>
      </c>
      <c r="H90" s="1811" t="s">
        <v>8902</v>
      </c>
      <c r="I90" s="1843" t="s">
        <v>8903</v>
      </c>
      <c r="J90" s="1811" t="str">
        <f t="shared" si="15"/>
        <v>7-DaHall 1-A-3-35-23</v>
      </c>
      <c r="K90" s="1843" t="str">
        <f t="shared" si="16"/>
        <v>7-DaHall 1-B-3-35-24</v>
      </c>
      <c r="L90" s="1813">
        <v>48</v>
      </c>
      <c r="M90" s="1814">
        <v>35</v>
      </c>
      <c r="N90" s="2634" t="s">
        <v>181</v>
      </c>
      <c r="O90" s="1815">
        <v>23</v>
      </c>
      <c r="P90" s="1853">
        <v>48</v>
      </c>
      <c r="Q90" s="1854">
        <v>35</v>
      </c>
      <c r="R90" s="2617" t="s">
        <v>182</v>
      </c>
      <c r="S90" s="1844">
        <v>24</v>
      </c>
      <c r="T90" s="2634" t="s">
        <v>382</v>
      </c>
      <c r="U90" s="2617" t="s">
        <v>383</v>
      </c>
      <c r="V90" s="2904" t="s">
        <v>185</v>
      </c>
      <c r="W90" s="2903" t="s">
        <v>186</v>
      </c>
      <c r="X90" s="2150" t="s">
        <v>47</v>
      </c>
      <c r="Y90" s="904" t="s">
        <v>48</v>
      </c>
      <c r="Z90" s="2150" t="s">
        <v>49</v>
      </c>
      <c r="AA90" s="904" t="s">
        <v>50</v>
      </c>
      <c r="AB90" s="2150" t="s">
        <v>51</v>
      </c>
      <c r="AC90" s="904" t="s">
        <v>52</v>
      </c>
      <c r="AD90" s="2150" t="s">
        <v>30</v>
      </c>
      <c r="AE90" s="904" t="s">
        <v>35</v>
      </c>
      <c r="AF90" s="2150" t="s">
        <v>31</v>
      </c>
      <c r="AG90" s="904" t="s">
        <v>36</v>
      </c>
      <c r="AH90" s="675"/>
      <c r="AI90" s="676"/>
      <c r="AJ90" s="2640"/>
      <c r="AK90" s="2891"/>
      <c r="AL90" s="2892"/>
      <c r="AM90" s="2893">
        <f t="shared" si="13"/>
        <v>0</v>
      </c>
      <c r="AN90" s="2638"/>
      <c r="AO90" s="2641"/>
    </row>
    <row r="91" spans="1:41" ht="27" customHeight="1" x14ac:dyDescent="0.25">
      <c r="A91" s="2899"/>
      <c r="B91" s="3109" t="s">
        <v>373</v>
      </c>
      <c r="C91" s="2145" t="s">
        <v>374</v>
      </c>
      <c r="D91" s="2603" t="s">
        <v>375</v>
      </c>
      <c r="E91" s="2964"/>
      <c r="F91" s="2603"/>
      <c r="G91" s="2603" t="s">
        <v>27</v>
      </c>
      <c r="H91" s="1811" t="s">
        <v>8904</v>
      </c>
      <c r="I91" s="1843" t="s">
        <v>8905</v>
      </c>
      <c r="J91" s="1811" t="str">
        <f t="shared" si="15"/>
        <v>7-DaHall 1-A-3-100-59</v>
      </c>
      <c r="K91" s="1843" t="str">
        <f t="shared" si="16"/>
        <v>7-DaHall 1-B-3-100-59</v>
      </c>
      <c r="L91" s="1813">
        <v>48</v>
      </c>
      <c r="M91" s="1814">
        <v>100</v>
      </c>
      <c r="N91" s="2634" t="s">
        <v>181</v>
      </c>
      <c r="O91" s="1815">
        <v>59</v>
      </c>
      <c r="P91" s="1853">
        <v>48</v>
      </c>
      <c r="Q91" s="1854">
        <v>100</v>
      </c>
      <c r="R91" s="2617" t="s">
        <v>182</v>
      </c>
      <c r="S91" s="1844">
        <v>59</v>
      </c>
      <c r="T91" s="2634" t="s">
        <v>376</v>
      </c>
      <c r="U91" s="2617" t="s">
        <v>377</v>
      </c>
      <c r="V91" s="2904" t="s">
        <v>185</v>
      </c>
      <c r="W91" s="2903" t="s">
        <v>186</v>
      </c>
      <c r="X91" s="2150" t="s">
        <v>47</v>
      </c>
      <c r="Y91" s="904" t="s">
        <v>48</v>
      </c>
      <c r="Z91" s="2150" t="s">
        <v>49</v>
      </c>
      <c r="AA91" s="904" t="s">
        <v>50</v>
      </c>
      <c r="AB91" s="2150" t="s">
        <v>51</v>
      </c>
      <c r="AC91" s="904" t="s">
        <v>52</v>
      </c>
      <c r="AD91" s="2150" t="s">
        <v>30</v>
      </c>
      <c r="AE91" s="904" t="s">
        <v>35</v>
      </c>
      <c r="AF91" s="2150" t="s">
        <v>31</v>
      </c>
      <c r="AG91" s="904" t="s">
        <v>36</v>
      </c>
      <c r="AH91" s="675"/>
      <c r="AI91" s="676"/>
      <c r="AJ91" s="2640"/>
      <c r="AK91" s="2891"/>
      <c r="AL91" s="2892"/>
      <c r="AM91" s="2893">
        <f t="shared" si="13"/>
        <v>0</v>
      </c>
      <c r="AN91" s="2638"/>
      <c r="AO91" s="2641" t="s">
        <v>378</v>
      </c>
    </row>
    <row r="92" spans="1:41" ht="27" customHeight="1" x14ac:dyDescent="0.25">
      <c r="A92" s="2899"/>
      <c r="B92" s="3109" t="s">
        <v>371</v>
      </c>
      <c r="C92" s="2603" t="s">
        <v>372</v>
      </c>
      <c r="D92" s="2603"/>
      <c r="E92" s="2964"/>
      <c r="F92" s="2603"/>
      <c r="G92" s="2603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1"/>
      <c r="W92" s="2151"/>
      <c r="X92" s="2151"/>
      <c r="Y92" s="2151"/>
      <c r="Z92" s="2151"/>
      <c r="AA92" s="2151"/>
      <c r="AB92" s="2597"/>
      <c r="AC92" s="2151"/>
      <c r="AD92" s="2597"/>
      <c r="AE92" s="2151"/>
      <c r="AF92" s="2150" t="s">
        <v>31</v>
      </c>
      <c r="AG92" s="2151"/>
      <c r="AH92" s="681"/>
      <c r="AI92" s="682"/>
      <c r="AJ92" s="1301"/>
      <c r="AK92" s="2918"/>
      <c r="AL92" s="2919"/>
      <c r="AM92" s="2896">
        <f t="shared" si="13"/>
        <v>0</v>
      </c>
      <c r="AN92" s="2638"/>
      <c r="AO92" s="2641"/>
    </row>
    <row r="93" spans="1:41" ht="27" customHeight="1" x14ac:dyDescent="0.25">
      <c r="A93" s="2899"/>
      <c r="B93" s="3109" t="s">
        <v>369</v>
      </c>
      <c r="C93" s="2145" t="s">
        <v>370</v>
      </c>
      <c r="D93" s="2603"/>
      <c r="E93" s="2964"/>
      <c r="F93" s="2603"/>
      <c r="G93" s="2603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1"/>
      <c r="W93" s="2151"/>
      <c r="X93" s="2151"/>
      <c r="Y93" s="2151"/>
      <c r="Z93" s="2151"/>
      <c r="AA93" s="2151"/>
      <c r="AB93" s="2597"/>
      <c r="AC93" s="2151"/>
      <c r="AD93" s="2597"/>
      <c r="AE93" s="2151"/>
      <c r="AF93" s="2150" t="s">
        <v>31</v>
      </c>
      <c r="AG93" s="2151"/>
      <c r="AH93" s="681"/>
      <c r="AI93" s="682"/>
      <c r="AJ93" s="1301"/>
      <c r="AK93" s="2918"/>
      <c r="AL93" s="2919"/>
      <c r="AM93" s="2896">
        <f t="shared" si="13"/>
        <v>0</v>
      </c>
      <c r="AN93" s="2638"/>
      <c r="AO93" s="2641"/>
    </row>
    <row r="94" spans="1:41" ht="46.8" x14ac:dyDescent="0.25">
      <c r="A94" s="2899"/>
      <c r="B94" s="3109" t="s">
        <v>365</v>
      </c>
      <c r="C94" s="1158" t="s">
        <v>366</v>
      </c>
      <c r="D94" s="2964" t="s">
        <v>9256</v>
      </c>
      <c r="E94" s="2964"/>
      <c r="F94" s="2603" t="s">
        <v>27</v>
      </c>
      <c r="G94" s="2603"/>
      <c r="H94" s="1831" t="s">
        <v>8906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8756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4" t="s">
        <v>108</v>
      </c>
      <c r="AC94" s="733"/>
      <c r="AD94" s="2634" t="s">
        <v>110</v>
      </c>
      <c r="AE94" s="733"/>
      <c r="AF94" s="2150" t="s">
        <v>31</v>
      </c>
      <c r="AG94" s="733"/>
      <c r="AH94" s="681">
        <f>SUM('7층_부하량(월간_AVG)'!D77:F77)</f>
        <v>0.1275434329395414</v>
      </c>
      <c r="AI94" s="923"/>
      <c r="AJ94" s="1301">
        <f>AH94+AI94</f>
        <v>0.1275434329395414</v>
      </c>
      <c r="AK94" s="2887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3.5</v>
      </c>
      <c r="AL94" s="2888"/>
      <c r="AM94" s="2896">
        <f t="shared" si="13"/>
        <v>3.5</v>
      </c>
      <c r="AN94" s="2638" t="s">
        <v>368</v>
      </c>
      <c r="AO94" s="2641"/>
    </row>
    <row r="95" spans="1:41" ht="15.9" customHeight="1" x14ac:dyDescent="0.25">
      <c r="A95" s="2899"/>
      <c r="B95" s="3109" t="s">
        <v>364</v>
      </c>
      <c r="C95" s="2603"/>
      <c r="D95" s="2603"/>
      <c r="E95" s="2964"/>
      <c r="F95" s="2603"/>
      <c r="G95" s="2603"/>
      <c r="H95" s="1811"/>
      <c r="I95" s="1843"/>
      <c r="J95" s="1811"/>
      <c r="K95" s="1843"/>
      <c r="L95" s="1813"/>
      <c r="M95" s="1814"/>
      <c r="N95" s="2634"/>
      <c r="O95" s="1815"/>
      <c r="P95" s="1853"/>
      <c r="Q95" s="1854"/>
      <c r="R95" s="2617"/>
      <c r="S95" s="1844"/>
      <c r="T95" s="2634"/>
      <c r="U95" s="2617"/>
      <c r="V95" s="888"/>
      <c r="W95" s="693"/>
      <c r="X95" s="2597"/>
      <c r="Y95" s="2599"/>
      <c r="Z95" s="2597"/>
      <c r="AA95" s="2599"/>
      <c r="AB95" s="2597"/>
      <c r="AC95" s="2599"/>
      <c r="AD95" s="2597"/>
      <c r="AE95" s="2599"/>
      <c r="AF95" s="2150"/>
      <c r="AG95" s="2599"/>
      <c r="AH95" s="681"/>
      <c r="AI95" s="676"/>
      <c r="AJ95" s="2640"/>
      <c r="AK95" s="2891"/>
      <c r="AL95" s="2892"/>
      <c r="AM95" s="2893">
        <f t="shared" si="13"/>
        <v>0</v>
      </c>
      <c r="AN95" s="2638"/>
      <c r="AO95" s="2641"/>
    </row>
    <row r="96" spans="1:41" ht="46.8" x14ac:dyDescent="0.25">
      <c r="A96" s="2899"/>
      <c r="B96" s="3109" t="s">
        <v>360</v>
      </c>
      <c r="C96" s="2147" t="s">
        <v>361</v>
      </c>
      <c r="D96" s="2964" t="s">
        <v>9258</v>
      </c>
      <c r="E96" s="3087">
        <v>2.2000000000000002</v>
      </c>
      <c r="F96" s="2603" t="s">
        <v>27</v>
      </c>
      <c r="G96" s="2603"/>
      <c r="H96" s="1831" t="s">
        <v>8907</v>
      </c>
      <c r="I96" s="1839" t="s">
        <v>8908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8756</v>
      </c>
      <c r="O96" s="1835">
        <v>18</v>
      </c>
      <c r="P96" s="1840">
        <v>220</v>
      </c>
      <c r="Q96" s="1841">
        <v>30</v>
      </c>
      <c r="R96" s="687" t="s">
        <v>8757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0" t="s">
        <v>164</v>
      </c>
      <c r="AC96" s="904" t="s">
        <v>165</v>
      </c>
      <c r="AD96" s="2150" t="s">
        <v>110</v>
      </c>
      <c r="AE96" s="904" t="s">
        <v>111</v>
      </c>
      <c r="AF96" s="2150" t="s">
        <v>31</v>
      </c>
      <c r="AG96" s="904" t="s">
        <v>36</v>
      </c>
      <c r="AH96" s="1194">
        <f>SUM('7층_부하량(월간_AVG)'!N71:P71)</f>
        <v>2.7001348231436015</v>
      </c>
      <c r="AI96" s="1197">
        <f>SUM('7층_부하량(월간_AVG)'!N39:P39)</f>
        <v>2.6466568456024162</v>
      </c>
      <c r="AJ96" s="1301">
        <f t="shared" ref="AJ96:AJ104" si="17">AH96+AI96</f>
        <v>5.3467916687460182</v>
      </c>
      <c r="AK96" s="2887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265</v>
      </c>
      <c r="AL96" s="2888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263</v>
      </c>
      <c r="AM96" s="2896">
        <f t="shared" si="13"/>
        <v>528</v>
      </c>
      <c r="AN96" s="2638" t="s">
        <v>346</v>
      </c>
      <c r="AO96" s="1198" t="s">
        <v>347</v>
      </c>
    </row>
    <row r="97" spans="1:41" ht="46.8" x14ac:dyDescent="0.25">
      <c r="A97" s="2899"/>
      <c r="B97" s="3109" t="s">
        <v>356</v>
      </c>
      <c r="C97" s="2147" t="s">
        <v>357</v>
      </c>
      <c r="D97" s="2964" t="s">
        <v>9258</v>
      </c>
      <c r="E97" s="3087">
        <v>2.2000000000000002</v>
      </c>
      <c r="F97" s="2603" t="s">
        <v>27</v>
      </c>
      <c r="G97" s="2603"/>
      <c r="H97" s="1831" t="s">
        <v>8909</v>
      </c>
      <c r="I97" s="1839" t="s">
        <v>8910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8756</v>
      </c>
      <c r="O97" s="1835">
        <v>20</v>
      </c>
      <c r="P97" s="1840">
        <v>220</v>
      </c>
      <c r="Q97" s="1841">
        <v>30</v>
      </c>
      <c r="R97" s="687" t="s">
        <v>8757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0" t="s">
        <v>164</v>
      </c>
      <c r="AC97" s="904" t="s">
        <v>165</v>
      </c>
      <c r="AD97" s="2150" t="s">
        <v>110</v>
      </c>
      <c r="AE97" s="904" t="s">
        <v>111</v>
      </c>
      <c r="AF97" s="2150" t="s">
        <v>31</v>
      </c>
      <c r="AG97" s="904" t="s">
        <v>36</v>
      </c>
      <c r="AH97" s="1194">
        <f>SUM('7층_부하량(월간_AVG)'!N72:P72)</f>
        <v>1.718442751446797</v>
      </c>
      <c r="AI97" s="1197">
        <f>SUM('7층_부하량(월간_AVG)'!N40:P40)</f>
        <v>1.9609136692230669</v>
      </c>
      <c r="AJ97" s="1301">
        <f t="shared" si="17"/>
        <v>3.6793564206698637</v>
      </c>
      <c r="AK97" s="2887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280.7</v>
      </c>
      <c r="AL97" s="2888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301.10000000000002</v>
      </c>
      <c r="AM97" s="2896">
        <f t="shared" si="13"/>
        <v>581.79999999999995</v>
      </c>
      <c r="AN97" s="2638" t="s">
        <v>346</v>
      </c>
      <c r="AO97" s="1198" t="s">
        <v>347</v>
      </c>
    </row>
    <row r="98" spans="1:41" ht="46.8" x14ac:dyDescent="0.25">
      <c r="A98" s="2899"/>
      <c r="B98" s="3109" t="s">
        <v>352</v>
      </c>
      <c r="C98" s="2147" t="s">
        <v>353</v>
      </c>
      <c r="D98" s="2964" t="s">
        <v>9258</v>
      </c>
      <c r="E98" s="3087">
        <v>2.2000000000000002</v>
      </c>
      <c r="F98" s="2603" t="s">
        <v>27</v>
      </c>
      <c r="G98" s="2603"/>
      <c r="H98" s="1831" t="s">
        <v>8911</v>
      </c>
      <c r="I98" s="1839" t="s">
        <v>8912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8756</v>
      </c>
      <c r="O98" s="1835">
        <v>22</v>
      </c>
      <c r="P98" s="1840">
        <v>220</v>
      </c>
      <c r="Q98" s="1841">
        <v>30</v>
      </c>
      <c r="R98" s="687" t="s">
        <v>8757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0" t="s">
        <v>164</v>
      </c>
      <c r="AC98" s="904" t="s">
        <v>165</v>
      </c>
      <c r="AD98" s="2150" t="s">
        <v>110</v>
      </c>
      <c r="AE98" s="904" t="s">
        <v>111</v>
      </c>
      <c r="AF98" s="2150" t="s">
        <v>31</v>
      </c>
      <c r="AG98" s="904" t="s">
        <v>36</v>
      </c>
      <c r="AH98" s="1194">
        <f>SUM('7층_부하량(월간_AVG)'!N73:P73)</f>
        <v>1.6897335492524912</v>
      </c>
      <c r="AI98" s="1197">
        <f>SUM('7층_부하량(월간_AVG)'!N41:P41)</f>
        <v>1.9177739815594608</v>
      </c>
      <c r="AJ98" s="1301">
        <f t="shared" si="17"/>
        <v>3.6075075308119517</v>
      </c>
      <c r="AK98" s="2887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258.60000000000002</v>
      </c>
      <c r="AL98" s="2888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296.8</v>
      </c>
      <c r="AM98" s="2896">
        <f t="shared" si="13"/>
        <v>555.40000000000009</v>
      </c>
      <c r="AN98" s="2638" t="s">
        <v>346</v>
      </c>
      <c r="AO98" s="1198" t="s">
        <v>347</v>
      </c>
    </row>
    <row r="99" spans="1:41" ht="46.8" x14ac:dyDescent="0.25">
      <c r="A99" s="2899"/>
      <c r="B99" s="3109" t="s">
        <v>348</v>
      </c>
      <c r="C99" s="2147" t="s">
        <v>349</v>
      </c>
      <c r="D99" s="2964" t="s">
        <v>9258</v>
      </c>
      <c r="E99" s="3087">
        <v>2.2000000000000002</v>
      </c>
      <c r="F99" s="2603" t="s">
        <v>27</v>
      </c>
      <c r="G99" s="2603"/>
      <c r="H99" s="1831" t="s">
        <v>8913</v>
      </c>
      <c r="I99" s="1839" t="s">
        <v>8914</v>
      </c>
      <c r="J99" s="1831" t="str">
        <f t="shared" ref="J99" si="18">"7-DaHall 1-"&amp;N99&amp;"-"&amp;M99&amp;"-"&amp;O99</f>
        <v>7-DaHall 1-PDU-01-30-24</v>
      </c>
      <c r="K99" s="1839" t="str">
        <f t="shared" ref="K99" si="19">"7-DaHall 1-"&amp;R99&amp;"-"&amp;Q99&amp;"-"&amp;S99</f>
        <v>7-DaHall 1-PDU-02-30-24</v>
      </c>
      <c r="L99" s="1833">
        <v>220</v>
      </c>
      <c r="M99" s="1834">
        <v>30</v>
      </c>
      <c r="N99" s="703" t="s">
        <v>8756</v>
      </c>
      <c r="O99" s="1835">
        <v>24</v>
      </c>
      <c r="P99" s="1840">
        <v>220</v>
      </c>
      <c r="Q99" s="1841">
        <v>30</v>
      </c>
      <c r="R99" s="687" t="s">
        <v>8757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0" t="s">
        <v>164</v>
      </c>
      <c r="AC99" s="904" t="s">
        <v>165</v>
      </c>
      <c r="AD99" s="2150" t="s">
        <v>110</v>
      </c>
      <c r="AE99" s="904" t="s">
        <v>111</v>
      </c>
      <c r="AF99" s="2150" t="s">
        <v>31</v>
      </c>
      <c r="AG99" s="904" t="s">
        <v>36</v>
      </c>
      <c r="AH99" s="1194">
        <f>SUM('7층_부하량(월간_AVG)'!N74:P74)</f>
        <v>2.650012601318398</v>
      </c>
      <c r="AI99" s="1197">
        <f>SUM('7층_부하량(월간_AVG)'!N42:P42)</f>
        <v>2.2106990843434486</v>
      </c>
      <c r="AJ99" s="1301">
        <f t="shared" si="17"/>
        <v>4.8607116856618466</v>
      </c>
      <c r="AK99" s="2887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408</v>
      </c>
      <c r="AL99" s="2888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329.4</v>
      </c>
      <c r="AM99" s="2896">
        <f t="shared" si="13"/>
        <v>737.4</v>
      </c>
      <c r="AN99" s="2638" t="s">
        <v>346</v>
      </c>
      <c r="AO99" s="1198" t="s">
        <v>347</v>
      </c>
    </row>
    <row r="100" spans="1:41" ht="46.8" x14ac:dyDescent="0.25">
      <c r="A100" s="2899"/>
      <c r="B100" s="3109" t="s">
        <v>342</v>
      </c>
      <c r="C100" s="2147" t="s">
        <v>343</v>
      </c>
      <c r="D100" s="2964" t="s">
        <v>9258</v>
      </c>
      <c r="E100" s="3087">
        <v>2.2000000000000002</v>
      </c>
      <c r="F100" s="2603" t="s">
        <v>27</v>
      </c>
      <c r="G100" s="2603"/>
      <c r="H100" s="1831" t="s">
        <v>8915</v>
      </c>
      <c r="I100" s="1839" t="s">
        <v>8916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8756</v>
      </c>
      <c r="O100" s="1835">
        <v>26</v>
      </c>
      <c r="P100" s="1840">
        <v>220</v>
      </c>
      <c r="Q100" s="1841">
        <v>30</v>
      </c>
      <c r="R100" s="687" t="s">
        <v>8757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0" t="s">
        <v>164</v>
      </c>
      <c r="AC100" s="904" t="s">
        <v>165</v>
      </c>
      <c r="AD100" s="2150" t="s">
        <v>110</v>
      </c>
      <c r="AE100" s="904" t="s">
        <v>111</v>
      </c>
      <c r="AF100" s="2150" t="s">
        <v>31</v>
      </c>
      <c r="AG100" s="904" t="s">
        <v>36</v>
      </c>
      <c r="AH100" s="1194">
        <f>SUM('7층_부하량(월간_AVG)'!N75:P75)</f>
        <v>3.3292442939519797</v>
      </c>
      <c r="AI100" s="1197">
        <f>SUM('7층_부하량(월간_AVG)'!N43:P43)</f>
        <v>3.043373083280092</v>
      </c>
      <c r="AJ100" s="1301">
        <f t="shared" si="17"/>
        <v>6.3726173772320713</v>
      </c>
      <c r="AK100" s="2887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502.1</v>
      </c>
      <c r="AL100" s="2888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537</v>
      </c>
      <c r="AM100" s="2896">
        <f t="shared" si="13"/>
        <v>1039.0999999999999</v>
      </c>
      <c r="AN100" s="2638" t="s">
        <v>346</v>
      </c>
      <c r="AO100" s="1198" t="s">
        <v>347</v>
      </c>
    </row>
    <row r="101" spans="1:41" ht="27.75" customHeight="1" x14ac:dyDescent="0.25">
      <c r="A101" s="2899"/>
      <c r="B101" s="3109" t="s">
        <v>336</v>
      </c>
      <c r="C101" s="2147" t="s">
        <v>337</v>
      </c>
      <c r="D101" s="2964" t="s">
        <v>9258</v>
      </c>
      <c r="E101" s="3087">
        <v>2.2000000000000002</v>
      </c>
      <c r="F101" s="2603" t="s">
        <v>27</v>
      </c>
      <c r="G101" s="2603"/>
      <c r="H101" s="1831" t="s">
        <v>8917</v>
      </c>
      <c r="I101" s="1839" t="s">
        <v>8918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8756</v>
      </c>
      <c r="O101" s="1835">
        <v>28</v>
      </c>
      <c r="P101" s="1840">
        <v>220</v>
      </c>
      <c r="Q101" s="1841">
        <v>30</v>
      </c>
      <c r="R101" s="687" t="s">
        <v>8757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0" t="s">
        <v>164</v>
      </c>
      <c r="AC101" s="904" t="s">
        <v>165</v>
      </c>
      <c r="AD101" s="2150" t="s">
        <v>110</v>
      </c>
      <c r="AE101" s="904" t="s">
        <v>111</v>
      </c>
      <c r="AF101" s="2150" t="s">
        <v>31</v>
      </c>
      <c r="AG101" s="904" t="s">
        <v>36</v>
      </c>
      <c r="AH101" s="1194">
        <f>SUM('7층_부하량(월간_AVG)'!N76:P76)</f>
        <v>5.4263676211081995</v>
      </c>
      <c r="AI101" s="1197">
        <f>SUM('7층_부하량(월간_AVG)'!N44:P44)</f>
        <v>5.6620902039876277</v>
      </c>
      <c r="AJ101" s="1301">
        <f t="shared" si="17"/>
        <v>11.088457825095826</v>
      </c>
      <c r="AK101" s="2887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811.8</v>
      </c>
      <c r="AL101" s="2888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855.5</v>
      </c>
      <c r="AM101" s="2896">
        <f t="shared" si="13"/>
        <v>1667.3</v>
      </c>
      <c r="AN101" s="2638" t="s">
        <v>340</v>
      </c>
      <c r="AO101" s="1198" t="s">
        <v>341</v>
      </c>
    </row>
    <row r="102" spans="1:41" ht="46.8" x14ac:dyDescent="0.25">
      <c r="A102" s="2899"/>
      <c r="B102" s="3103" t="s">
        <v>334</v>
      </c>
      <c r="C102" s="2149" t="s">
        <v>335</v>
      </c>
      <c r="D102" s="2964" t="s">
        <v>9258</v>
      </c>
      <c r="E102" s="3087">
        <v>2.2000000000000002</v>
      </c>
      <c r="F102" s="2628" t="s">
        <v>27</v>
      </c>
      <c r="G102" s="2106" t="s">
        <v>329</v>
      </c>
      <c r="H102" s="2107" t="s">
        <v>8919</v>
      </c>
      <c r="I102" s="2108" t="s">
        <v>8920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7" t="s">
        <v>331</v>
      </c>
      <c r="N102" s="2107" t="s">
        <v>8756</v>
      </c>
      <c r="O102" s="2112">
        <v>40</v>
      </c>
      <c r="P102" s="2113" t="s">
        <v>330</v>
      </c>
      <c r="Q102" s="2113" t="s">
        <v>331</v>
      </c>
      <c r="R102" s="2113" t="s">
        <v>8757</v>
      </c>
      <c r="S102" s="2108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0" t="s">
        <v>164</v>
      </c>
      <c r="AC102" s="904" t="s">
        <v>165</v>
      </c>
      <c r="AD102" s="2150" t="s">
        <v>110</v>
      </c>
      <c r="AE102" s="904" t="s">
        <v>111</v>
      </c>
      <c r="AF102" s="2150" t="s">
        <v>31</v>
      </c>
      <c r="AG102" s="904" t="s">
        <v>36</v>
      </c>
      <c r="AH102" s="1194">
        <f>SUM('7층_부하량(월간_AVG)'!N82:P82)</f>
        <v>3.3337404242877358</v>
      </c>
      <c r="AI102" s="2116">
        <f>SUM('7층_부하량(월간_AVG)'!N50:P50)</f>
        <v>3.097088929113518</v>
      </c>
      <c r="AJ102" s="1301">
        <f t="shared" si="17"/>
        <v>6.4308293534012542</v>
      </c>
      <c r="AK102" s="2887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455.6</v>
      </c>
      <c r="AL102" s="2888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422</v>
      </c>
      <c r="AM102" s="2896">
        <f t="shared" si="13"/>
        <v>877.6</v>
      </c>
      <c r="AN102" s="1331"/>
      <c r="AO102" s="1165"/>
    </row>
    <row r="103" spans="1:41" ht="46.8" x14ac:dyDescent="0.25">
      <c r="A103" s="2899"/>
      <c r="B103" s="3103" t="s">
        <v>332</v>
      </c>
      <c r="C103" s="2149" t="s">
        <v>333</v>
      </c>
      <c r="D103" s="2964" t="s">
        <v>9258</v>
      </c>
      <c r="E103" s="3087">
        <v>2.2000000000000002</v>
      </c>
      <c r="F103" s="2628" t="s">
        <v>27</v>
      </c>
      <c r="G103" s="2106" t="s">
        <v>329</v>
      </c>
      <c r="H103" s="2107" t="s">
        <v>8921</v>
      </c>
      <c r="I103" s="2108" t="s">
        <v>8922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7" t="s">
        <v>331</v>
      </c>
      <c r="N103" s="2107" t="s">
        <v>8756</v>
      </c>
      <c r="O103" s="2112">
        <v>38</v>
      </c>
      <c r="P103" s="2113" t="s">
        <v>330</v>
      </c>
      <c r="Q103" s="2113" t="s">
        <v>331</v>
      </c>
      <c r="R103" s="2113" t="s">
        <v>8757</v>
      </c>
      <c r="S103" s="2108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0" t="s">
        <v>164</v>
      </c>
      <c r="AC103" s="904" t="s">
        <v>165</v>
      </c>
      <c r="AD103" s="2150" t="s">
        <v>110</v>
      </c>
      <c r="AE103" s="904" t="s">
        <v>111</v>
      </c>
      <c r="AF103" s="2150" t="s">
        <v>31</v>
      </c>
      <c r="AG103" s="904" t="s">
        <v>36</v>
      </c>
      <c r="AH103" s="1194">
        <f>SUM('7층_부하량(월간_AVG)'!N81:P81)</f>
        <v>2.6065918652452771</v>
      </c>
      <c r="AI103" s="2116">
        <f>SUM('7층_부하량(월간_AVG)'!N49:P49)</f>
        <v>3.5213654308183888</v>
      </c>
      <c r="AJ103" s="1301">
        <f t="shared" si="17"/>
        <v>6.1279572960636663</v>
      </c>
      <c r="AK103" s="2887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380.7</v>
      </c>
      <c r="AL103" s="2888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529.70000000000005</v>
      </c>
      <c r="AM103" s="2896">
        <f t="shared" si="13"/>
        <v>910.40000000000009</v>
      </c>
      <c r="AN103" s="1331"/>
      <c r="AO103" s="1164"/>
    </row>
    <row r="104" spans="1:41" ht="46.8" x14ac:dyDescent="0.25">
      <c r="A104" s="2899"/>
      <c r="B104" s="3109" t="s">
        <v>328</v>
      </c>
      <c r="C104" s="2638" t="s">
        <v>329</v>
      </c>
      <c r="D104" s="2964" t="s">
        <v>329</v>
      </c>
      <c r="E104" s="3087">
        <v>2.2000000000000002</v>
      </c>
      <c r="F104" s="2638" t="s">
        <v>27</v>
      </c>
      <c r="G104" s="2638" t="s">
        <v>329</v>
      </c>
      <c r="H104" s="1831" t="s">
        <v>8923</v>
      </c>
      <c r="I104" s="2105" t="s">
        <v>8924</v>
      </c>
      <c r="J104" s="1831" t="str">
        <f t="shared" ref="J104:J117" si="20">"7-DaHall 1-"&amp;N104&amp;"-"&amp;M104&amp;"-"&amp;O104</f>
        <v>7-DaHall 1-PDU-01-    30AT-36</v>
      </c>
      <c r="K104" s="1839" t="str">
        <f t="shared" ref="K104:K117" si="21">"7-DaHall 1-"&amp;R104&amp;"-"&amp;Q104&amp;"-"&amp;S104</f>
        <v>7-DaHall 1-PDU-02-    30AT-36</v>
      </c>
      <c r="L104" s="1831" t="s">
        <v>330</v>
      </c>
      <c r="M104" s="2109" t="s">
        <v>331</v>
      </c>
      <c r="N104" s="2109" t="s">
        <v>8756</v>
      </c>
      <c r="O104" s="2110">
        <v>36</v>
      </c>
      <c r="P104" s="2111" t="s">
        <v>330</v>
      </c>
      <c r="Q104" s="2111" t="s">
        <v>331</v>
      </c>
      <c r="R104" s="2111" t="s">
        <v>8757</v>
      </c>
      <c r="S104" s="2105">
        <v>36</v>
      </c>
      <c r="T104" s="703"/>
      <c r="U104" s="687"/>
      <c r="V104" s="2114"/>
      <c r="W104" s="2614"/>
      <c r="X104" s="1047"/>
      <c r="Y104" s="2115"/>
      <c r="Z104" s="1047"/>
      <c r="AA104" s="2115"/>
      <c r="AB104" s="2150" t="s">
        <v>164</v>
      </c>
      <c r="AC104" s="904" t="s">
        <v>165</v>
      </c>
      <c r="AD104" s="2150" t="s">
        <v>110</v>
      </c>
      <c r="AE104" s="904" t="s">
        <v>111</v>
      </c>
      <c r="AF104" s="2150" t="s">
        <v>31</v>
      </c>
      <c r="AG104" s="904" t="s">
        <v>36</v>
      </c>
      <c r="AH104" s="1194">
        <f>SUM('7층_부하량(월간_AVG)'!N80:P80)</f>
        <v>1.6549319905541042</v>
      </c>
      <c r="AI104" s="2116">
        <f>SUM('7층_부하량(월간_AVG)'!N48:P48)</f>
        <v>1.6450917797447719</v>
      </c>
      <c r="AJ104" s="1301">
        <f t="shared" si="17"/>
        <v>3.3000237702988762</v>
      </c>
      <c r="AK104" s="2887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8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6">
        <f t="shared" si="13"/>
        <v>0</v>
      </c>
      <c r="AN104" s="2638"/>
      <c r="AO104" s="2624"/>
    </row>
    <row r="105" spans="1:41" ht="54" customHeight="1" x14ac:dyDescent="0.25">
      <c r="A105" s="2899"/>
      <c r="B105" s="3109" t="s">
        <v>225</v>
      </c>
      <c r="C105" s="2145" t="s">
        <v>226</v>
      </c>
      <c r="D105" s="2603" t="s">
        <v>227</v>
      </c>
      <c r="E105" s="2964"/>
      <c r="F105" s="2603"/>
      <c r="G105" s="2603" t="s">
        <v>27</v>
      </c>
      <c r="H105" s="1811" t="s">
        <v>8925</v>
      </c>
      <c r="I105" s="1843" t="s">
        <v>8926</v>
      </c>
      <c r="J105" s="1811" t="str">
        <f t="shared" si="20"/>
        <v>7-DaHall 1-A-3-35-22</v>
      </c>
      <c r="K105" s="1843" t="str">
        <f t="shared" si="21"/>
        <v>7-DaHall 1-B-3-35-22</v>
      </c>
      <c r="L105" s="1813">
        <v>48</v>
      </c>
      <c r="M105" s="1814">
        <v>35</v>
      </c>
      <c r="N105" s="2634" t="s">
        <v>181</v>
      </c>
      <c r="O105" s="1815">
        <v>22</v>
      </c>
      <c r="P105" s="1853">
        <v>48</v>
      </c>
      <c r="Q105" s="1854">
        <v>35</v>
      </c>
      <c r="R105" s="2617" t="s">
        <v>182</v>
      </c>
      <c r="S105" s="1844">
        <v>22</v>
      </c>
      <c r="T105" s="2634" t="s">
        <v>228</v>
      </c>
      <c r="U105" s="2617" t="s">
        <v>229</v>
      </c>
      <c r="V105" s="2904" t="s">
        <v>185</v>
      </c>
      <c r="W105" s="2903" t="s">
        <v>186</v>
      </c>
      <c r="X105" s="2150" t="s">
        <v>47</v>
      </c>
      <c r="Y105" s="904" t="s">
        <v>48</v>
      </c>
      <c r="Z105" s="2150" t="s">
        <v>49</v>
      </c>
      <c r="AA105" s="904" t="s">
        <v>50</v>
      </c>
      <c r="AB105" s="2150" t="s">
        <v>51</v>
      </c>
      <c r="AC105" s="904" t="s">
        <v>52</v>
      </c>
      <c r="AD105" s="2150" t="s">
        <v>30</v>
      </c>
      <c r="AE105" s="904" t="s">
        <v>35</v>
      </c>
      <c r="AF105" s="2150" t="s">
        <v>31</v>
      </c>
      <c r="AG105" s="904" t="s">
        <v>36</v>
      </c>
      <c r="AH105" s="675"/>
      <c r="AI105" s="676"/>
      <c r="AJ105" s="2640"/>
      <c r="AK105" s="2891"/>
      <c r="AL105" s="2892"/>
      <c r="AM105" s="2893">
        <f t="shared" si="13"/>
        <v>0</v>
      </c>
      <c r="AN105" s="2638"/>
      <c r="AO105" s="2641"/>
    </row>
    <row r="106" spans="1:41" ht="54" customHeight="1" x14ac:dyDescent="0.25">
      <c r="A106" s="2899"/>
      <c r="B106" s="3109" t="s">
        <v>220</v>
      </c>
      <c r="C106" s="2145" t="s">
        <v>221</v>
      </c>
      <c r="D106" s="2603" t="s">
        <v>222</v>
      </c>
      <c r="E106" s="2964"/>
      <c r="F106" s="2603"/>
      <c r="G106" s="2603" t="s">
        <v>27</v>
      </c>
      <c r="H106" s="1811" t="s">
        <v>8927</v>
      </c>
      <c r="I106" s="1843" t="s">
        <v>8928</v>
      </c>
      <c r="J106" s="1811" t="str">
        <f t="shared" si="20"/>
        <v>7-DaHall 1-A-3-35-51</v>
      </c>
      <c r="K106" s="1843" t="str">
        <f t="shared" si="21"/>
        <v>7-DaHall 1-B-3-35-51</v>
      </c>
      <c r="L106" s="1813">
        <v>48</v>
      </c>
      <c r="M106" s="1814">
        <v>35</v>
      </c>
      <c r="N106" s="2634" t="s">
        <v>181</v>
      </c>
      <c r="O106" s="1815">
        <v>51</v>
      </c>
      <c r="P106" s="1853">
        <v>48</v>
      </c>
      <c r="Q106" s="1854">
        <v>35</v>
      </c>
      <c r="R106" s="2617" t="s">
        <v>182</v>
      </c>
      <c r="S106" s="1844">
        <v>51</v>
      </c>
      <c r="T106" s="2634" t="s">
        <v>223</v>
      </c>
      <c r="U106" s="2617" t="s">
        <v>224</v>
      </c>
      <c r="V106" s="2904" t="s">
        <v>185</v>
      </c>
      <c r="W106" s="2903" t="s">
        <v>186</v>
      </c>
      <c r="X106" s="2150" t="s">
        <v>47</v>
      </c>
      <c r="Y106" s="904" t="s">
        <v>48</v>
      </c>
      <c r="Z106" s="2150" t="s">
        <v>49</v>
      </c>
      <c r="AA106" s="904" t="s">
        <v>50</v>
      </c>
      <c r="AB106" s="2150" t="s">
        <v>51</v>
      </c>
      <c r="AC106" s="904" t="s">
        <v>52</v>
      </c>
      <c r="AD106" s="2150" t="s">
        <v>30</v>
      </c>
      <c r="AE106" s="904" t="s">
        <v>35</v>
      </c>
      <c r="AF106" s="2150" t="s">
        <v>31</v>
      </c>
      <c r="AG106" s="904" t="s">
        <v>36</v>
      </c>
      <c r="AH106" s="675"/>
      <c r="AI106" s="676"/>
      <c r="AJ106" s="2640"/>
      <c r="AK106" s="2891"/>
      <c r="AL106" s="2892"/>
      <c r="AM106" s="2893">
        <f t="shared" si="13"/>
        <v>0</v>
      </c>
      <c r="AN106" s="2638"/>
      <c r="AO106" s="2641"/>
    </row>
    <row r="107" spans="1:41" ht="54" customHeight="1" x14ac:dyDescent="0.25">
      <c r="A107" s="2899"/>
      <c r="B107" s="3109" t="s">
        <v>215</v>
      </c>
      <c r="C107" s="2145" t="s">
        <v>216</v>
      </c>
      <c r="D107" s="2603" t="s">
        <v>217</v>
      </c>
      <c r="E107" s="2964"/>
      <c r="F107" s="2603"/>
      <c r="G107" s="2603" t="s">
        <v>27</v>
      </c>
      <c r="H107" s="1811" t="s">
        <v>8929</v>
      </c>
      <c r="I107" s="1843" t="s">
        <v>8930</v>
      </c>
      <c r="J107" s="1811" t="str">
        <f t="shared" si="20"/>
        <v>7-DaHall 1-A-3-35-50</v>
      </c>
      <c r="K107" s="1843" t="str">
        <f t="shared" si="21"/>
        <v>7-DaHall 1-B-3-35-50</v>
      </c>
      <c r="L107" s="1813">
        <v>48</v>
      </c>
      <c r="M107" s="1814">
        <v>35</v>
      </c>
      <c r="N107" s="2634" t="s">
        <v>181</v>
      </c>
      <c r="O107" s="1815">
        <v>50</v>
      </c>
      <c r="P107" s="1853">
        <v>48</v>
      </c>
      <c r="Q107" s="1854">
        <v>35</v>
      </c>
      <c r="R107" s="2617" t="s">
        <v>182</v>
      </c>
      <c r="S107" s="1844">
        <v>50</v>
      </c>
      <c r="T107" s="2634" t="s">
        <v>218</v>
      </c>
      <c r="U107" s="2617" t="s">
        <v>219</v>
      </c>
      <c r="V107" s="2904" t="s">
        <v>185</v>
      </c>
      <c r="W107" s="2903" t="s">
        <v>186</v>
      </c>
      <c r="X107" s="2150" t="s">
        <v>47</v>
      </c>
      <c r="Y107" s="904" t="s">
        <v>48</v>
      </c>
      <c r="Z107" s="2150" t="s">
        <v>49</v>
      </c>
      <c r="AA107" s="904" t="s">
        <v>50</v>
      </c>
      <c r="AB107" s="2150" t="s">
        <v>51</v>
      </c>
      <c r="AC107" s="904" t="s">
        <v>52</v>
      </c>
      <c r="AD107" s="2150" t="s">
        <v>30</v>
      </c>
      <c r="AE107" s="904" t="s">
        <v>35</v>
      </c>
      <c r="AF107" s="2150" t="s">
        <v>31</v>
      </c>
      <c r="AG107" s="904" t="s">
        <v>36</v>
      </c>
      <c r="AH107" s="675"/>
      <c r="AI107" s="676"/>
      <c r="AJ107" s="2640"/>
      <c r="AK107" s="2891"/>
      <c r="AL107" s="2892"/>
      <c r="AM107" s="2893">
        <f t="shared" si="13"/>
        <v>0</v>
      </c>
      <c r="AN107" s="2638"/>
      <c r="AO107" s="2641"/>
    </row>
    <row r="108" spans="1:41" ht="54" customHeight="1" x14ac:dyDescent="0.25">
      <c r="A108" s="2899"/>
      <c r="B108" s="3109" t="s">
        <v>210</v>
      </c>
      <c r="C108" s="2145" t="s">
        <v>211</v>
      </c>
      <c r="D108" s="2603" t="s">
        <v>212</v>
      </c>
      <c r="E108" s="2964"/>
      <c r="F108" s="2603"/>
      <c r="G108" s="2603" t="s">
        <v>27</v>
      </c>
      <c r="H108" s="1811" t="s">
        <v>8931</v>
      </c>
      <c r="I108" s="1843" t="s">
        <v>8932</v>
      </c>
      <c r="J108" s="1811" t="str">
        <f t="shared" si="20"/>
        <v>7-DaHall 1-A-3-50-49</v>
      </c>
      <c r="K108" s="1843" t="str">
        <f t="shared" si="21"/>
        <v>7-DaHall 1-B-3-35-49</v>
      </c>
      <c r="L108" s="1813">
        <v>48</v>
      </c>
      <c r="M108" s="1814">
        <v>50</v>
      </c>
      <c r="N108" s="2634" t="s">
        <v>181</v>
      </c>
      <c r="O108" s="1815">
        <v>49</v>
      </c>
      <c r="P108" s="1853">
        <v>48</v>
      </c>
      <c r="Q108" s="1854">
        <v>35</v>
      </c>
      <c r="R108" s="2617" t="s">
        <v>182</v>
      </c>
      <c r="S108" s="1844">
        <v>49</v>
      </c>
      <c r="T108" s="2634" t="s">
        <v>213</v>
      </c>
      <c r="U108" s="2617" t="s">
        <v>214</v>
      </c>
      <c r="V108" s="2904" t="s">
        <v>185</v>
      </c>
      <c r="W108" s="2903" t="s">
        <v>186</v>
      </c>
      <c r="X108" s="2150" t="s">
        <v>47</v>
      </c>
      <c r="Y108" s="904" t="s">
        <v>48</v>
      </c>
      <c r="Z108" s="2150" t="s">
        <v>49</v>
      </c>
      <c r="AA108" s="904" t="s">
        <v>50</v>
      </c>
      <c r="AB108" s="2150" t="s">
        <v>51</v>
      </c>
      <c r="AC108" s="904" t="s">
        <v>52</v>
      </c>
      <c r="AD108" s="2150" t="s">
        <v>30</v>
      </c>
      <c r="AE108" s="904" t="s">
        <v>35</v>
      </c>
      <c r="AF108" s="2150" t="s">
        <v>31</v>
      </c>
      <c r="AG108" s="904" t="s">
        <v>36</v>
      </c>
      <c r="AH108" s="675"/>
      <c r="AI108" s="676"/>
      <c r="AJ108" s="2640"/>
      <c r="AK108" s="2891"/>
      <c r="AL108" s="2892"/>
      <c r="AM108" s="2893">
        <f t="shared" si="13"/>
        <v>0</v>
      </c>
      <c r="AN108" s="2638"/>
      <c r="AO108" s="2641"/>
    </row>
    <row r="109" spans="1:41" ht="54" customHeight="1" x14ac:dyDescent="0.25">
      <c r="A109" s="2899"/>
      <c r="B109" s="3109" t="s">
        <v>205</v>
      </c>
      <c r="C109" s="2145" t="s">
        <v>206</v>
      </c>
      <c r="D109" s="2603" t="s">
        <v>207</v>
      </c>
      <c r="E109" s="2964"/>
      <c r="F109" s="2603"/>
      <c r="G109" s="2603" t="s">
        <v>27</v>
      </c>
      <c r="H109" s="1811" t="s">
        <v>8933</v>
      </c>
      <c r="I109" s="1843" t="s">
        <v>8934</v>
      </c>
      <c r="J109" s="1811" t="str">
        <f t="shared" si="20"/>
        <v>7-DaHall 1-A-3-50-21</v>
      </c>
      <c r="K109" s="1843" t="str">
        <f t="shared" si="21"/>
        <v>7-DaHall 1-B-3-50-21</v>
      </c>
      <c r="L109" s="1813">
        <v>48</v>
      </c>
      <c r="M109" s="1814">
        <v>50</v>
      </c>
      <c r="N109" s="2634" t="s">
        <v>181</v>
      </c>
      <c r="O109" s="1815">
        <v>21</v>
      </c>
      <c r="P109" s="1853">
        <v>48</v>
      </c>
      <c r="Q109" s="1854">
        <v>50</v>
      </c>
      <c r="R109" s="2617" t="s">
        <v>182</v>
      </c>
      <c r="S109" s="1844">
        <v>21</v>
      </c>
      <c r="T109" s="2634" t="s">
        <v>208</v>
      </c>
      <c r="U109" s="2617" t="s">
        <v>209</v>
      </c>
      <c r="V109" s="2904" t="s">
        <v>185</v>
      </c>
      <c r="W109" s="2903" t="s">
        <v>186</v>
      </c>
      <c r="X109" s="2150" t="s">
        <v>47</v>
      </c>
      <c r="Y109" s="904" t="s">
        <v>48</v>
      </c>
      <c r="Z109" s="2150" t="s">
        <v>49</v>
      </c>
      <c r="AA109" s="904" t="s">
        <v>50</v>
      </c>
      <c r="AB109" s="2150" t="s">
        <v>51</v>
      </c>
      <c r="AC109" s="904" t="s">
        <v>52</v>
      </c>
      <c r="AD109" s="2150" t="s">
        <v>30</v>
      </c>
      <c r="AE109" s="904" t="s">
        <v>35</v>
      </c>
      <c r="AF109" s="2150" t="s">
        <v>31</v>
      </c>
      <c r="AG109" s="904" t="s">
        <v>36</v>
      </c>
      <c r="AH109" s="675"/>
      <c r="AI109" s="676"/>
      <c r="AJ109" s="2640"/>
      <c r="AK109" s="2891"/>
      <c r="AL109" s="2892"/>
      <c r="AM109" s="2893">
        <f t="shared" si="13"/>
        <v>0</v>
      </c>
      <c r="AN109" s="2638"/>
      <c r="AO109" s="2641"/>
    </row>
    <row r="110" spans="1:41" ht="54" customHeight="1" x14ac:dyDescent="0.25">
      <c r="A110" s="2899"/>
      <c r="B110" s="3109" t="s">
        <v>200</v>
      </c>
      <c r="C110" s="2145" t="s">
        <v>201</v>
      </c>
      <c r="D110" s="2603" t="s">
        <v>202</v>
      </c>
      <c r="E110" s="2964"/>
      <c r="F110" s="2603"/>
      <c r="G110" s="2603" t="s">
        <v>27</v>
      </c>
      <c r="H110" s="1811" t="s">
        <v>8935</v>
      </c>
      <c r="I110" s="1843" t="s">
        <v>8936</v>
      </c>
      <c r="J110" s="1811" t="str">
        <f t="shared" si="20"/>
        <v>7-DaHall 1-A-3-35-20</v>
      </c>
      <c r="K110" s="1843" t="str">
        <f t="shared" si="21"/>
        <v>7-DaHall 1-B-3-50-20</v>
      </c>
      <c r="L110" s="1813">
        <v>48</v>
      </c>
      <c r="M110" s="1814">
        <v>35</v>
      </c>
      <c r="N110" s="2634" t="s">
        <v>181</v>
      </c>
      <c r="O110" s="1815">
        <v>20</v>
      </c>
      <c r="P110" s="1853">
        <v>48</v>
      </c>
      <c r="Q110" s="1854">
        <v>50</v>
      </c>
      <c r="R110" s="2617" t="s">
        <v>182</v>
      </c>
      <c r="S110" s="1844">
        <v>20</v>
      </c>
      <c r="T110" s="2634" t="s">
        <v>203</v>
      </c>
      <c r="U110" s="2617" t="s">
        <v>204</v>
      </c>
      <c r="V110" s="2904" t="s">
        <v>185</v>
      </c>
      <c r="W110" s="2903" t="s">
        <v>186</v>
      </c>
      <c r="X110" s="2150" t="s">
        <v>47</v>
      </c>
      <c r="Y110" s="904" t="s">
        <v>48</v>
      </c>
      <c r="Z110" s="2150" t="s">
        <v>49</v>
      </c>
      <c r="AA110" s="904" t="s">
        <v>50</v>
      </c>
      <c r="AB110" s="2150" t="s">
        <v>51</v>
      </c>
      <c r="AC110" s="904" t="s">
        <v>52</v>
      </c>
      <c r="AD110" s="2150" t="s">
        <v>30</v>
      </c>
      <c r="AE110" s="904" t="s">
        <v>35</v>
      </c>
      <c r="AF110" s="2150" t="s">
        <v>31</v>
      </c>
      <c r="AG110" s="904" t="s">
        <v>36</v>
      </c>
      <c r="AH110" s="675"/>
      <c r="AI110" s="676"/>
      <c r="AJ110" s="2640"/>
      <c r="AK110" s="2891"/>
      <c r="AL110" s="2892"/>
      <c r="AM110" s="2893">
        <f t="shared" si="13"/>
        <v>0</v>
      </c>
      <c r="AN110" s="2638"/>
      <c r="AO110" s="2641"/>
    </row>
    <row r="111" spans="1:41" ht="54" customHeight="1" x14ac:dyDescent="0.25">
      <c r="A111" s="2899"/>
      <c r="B111" s="3102" t="s">
        <v>192</v>
      </c>
      <c r="C111" s="3359" t="s">
        <v>193</v>
      </c>
      <c r="D111" s="3348" t="s">
        <v>194</v>
      </c>
      <c r="E111" s="2970"/>
      <c r="F111" s="2603"/>
      <c r="G111" s="2603" t="s">
        <v>27</v>
      </c>
      <c r="H111" s="1811" t="s">
        <v>8937</v>
      </c>
      <c r="I111" s="1843" t="s">
        <v>8938</v>
      </c>
      <c r="J111" s="1811" t="str">
        <f t="shared" si="20"/>
        <v>7-DaHall 1-A-3-35-52</v>
      </c>
      <c r="K111" s="1843" t="str">
        <f t="shared" si="21"/>
        <v>7-DaHall 1-B-3-35-23</v>
      </c>
      <c r="L111" s="1813">
        <v>48</v>
      </c>
      <c r="M111" s="1814">
        <v>35</v>
      </c>
      <c r="N111" s="2634" t="s">
        <v>181</v>
      </c>
      <c r="O111" s="1815">
        <v>52</v>
      </c>
      <c r="P111" s="1853">
        <v>48</v>
      </c>
      <c r="Q111" s="1854">
        <v>35</v>
      </c>
      <c r="R111" s="2617" t="s">
        <v>182</v>
      </c>
      <c r="S111" s="1844">
        <v>23</v>
      </c>
      <c r="T111" s="2634" t="s">
        <v>195</v>
      </c>
      <c r="U111" s="2617" t="s">
        <v>196</v>
      </c>
      <c r="V111" s="2904" t="s">
        <v>185</v>
      </c>
      <c r="W111" s="2903" t="s">
        <v>186</v>
      </c>
      <c r="X111" s="2150" t="s">
        <v>47</v>
      </c>
      <c r="Y111" s="904" t="s">
        <v>48</v>
      </c>
      <c r="Z111" s="2150" t="s">
        <v>49</v>
      </c>
      <c r="AA111" s="904" t="s">
        <v>50</v>
      </c>
      <c r="AB111" s="2150" t="s">
        <v>51</v>
      </c>
      <c r="AC111" s="904" t="s">
        <v>52</v>
      </c>
      <c r="AD111" s="2150" t="s">
        <v>30</v>
      </c>
      <c r="AE111" s="904" t="s">
        <v>35</v>
      </c>
      <c r="AF111" s="2150" t="s">
        <v>31</v>
      </c>
      <c r="AG111" s="904" t="s">
        <v>36</v>
      </c>
      <c r="AH111" s="685"/>
      <c r="AI111" s="686"/>
      <c r="AJ111" s="2640"/>
      <c r="AK111" s="2891"/>
      <c r="AL111" s="2892"/>
      <c r="AM111" s="2893">
        <f t="shared" si="13"/>
        <v>0</v>
      </c>
      <c r="AN111" s="2638"/>
      <c r="AO111" s="2906" t="s">
        <v>197</v>
      </c>
    </row>
    <row r="112" spans="1:41" ht="54" customHeight="1" x14ac:dyDescent="0.25">
      <c r="A112" s="2899"/>
      <c r="B112" s="3103"/>
      <c r="C112" s="3360"/>
      <c r="D112" s="3349"/>
      <c r="E112" s="2971"/>
      <c r="F112" s="2603"/>
      <c r="G112" s="2603" t="s">
        <v>27</v>
      </c>
      <c r="H112" s="1811" t="s">
        <v>8939</v>
      </c>
      <c r="I112" s="1843" t="s">
        <v>8940</v>
      </c>
      <c r="J112" s="1811" t="str">
        <f t="shared" si="20"/>
        <v>7-DaHall 1-A-3-35-55</v>
      </c>
      <c r="K112" s="1843" t="str">
        <f t="shared" si="21"/>
        <v>7-DaHall 1-B-3-35-54</v>
      </c>
      <c r="L112" s="1813">
        <v>48</v>
      </c>
      <c r="M112" s="1814">
        <v>35</v>
      </c>
      <c r="N112" s="2634" t="s">
        <v>181</v>
      </c>
      <c r="O112" s="1815">
        <v>55</v>
      </c>
      <c r="P112" s="1853">
        <v>48</v>
      </c>
      <c r="Q112" s="1854">
        <v>35</v>
      </c>
      <c r="R112" s="2617" t="s">
        <v>182</v>
      </c>
      <c r="S112" s="1844">
        <v>54</v>
      </c>
      <c r="T112" s="2634" t="s">
        <v>198</v>
      </c>
      <c r="U112" s="2617" t="s">
        <v>199</v>
      </c>
      <c r="V112" s="2904" t="s">
        <v>185</v>
      </c>
      <c r="W112" s="2903" t="s">
        <v>186</v>
      </c>
      <c r="X112" s="2150" t="s">
        <v>47</v>
      </c>
      <c r="Y112" s="904" t="s">
        <v>48</v>
      </c>
      <c r="Z112" s="2150" t="s">
        <v>49</v>
      </c>
      <c r="AA112" s="904" t="s">
        <v>50</v>
      </c>
      <c r="AB112" s="2150" t="s">
        <v>51</v>
      </c>
      <c r="AC112" s="904" t="s">
        <v>52</v>
      </c>
      <c r="AD112" s="2150" t="s">
        <v>30</v>
      </c>
      <c r="AE112" s="904" t="s">
        <v>35</v>
      </c>
      <c r="AF112" s="2150" t="s">
        <v>31</v>
      </c>
      <c r="AG112" s="904" t="s">
        <v>36</v>
      </c>
      <c r="AH112" s="685"/>
      <c r="AI112" s="686"/>
      <c r="AJ112" s="2640"/>
      <c r="AK112" s="2891"/>
      <c r="AL112" s="2892"/>
      <c r="AM112" s="2893">
        <f t="shared" si="13"/>
        <v>0</v>
      </c>
      <c r="AN112" s="2638"/>
      <c r="AO112" s="2907"/>
    </row>
    <row r="113" spans="1:41" ht="54" customHeight="1" x14ac:dyDescent="0.25">
      <c r="A113" s="2899"/>
      <c r="B113" s="3109" t="s">
        <v>187</v>
      </c>
      <c r="C113" s="2145" t="s">
        <v>188</v>
      </c>
      <c r="D113" s="2603" t="s">
        <v>189</v>
      </c>
      <c r="E113" s="2964"/>
      <c r="F113" s="2603"/>
      <c r="G113" s="2603" t="s">
        <v>27</v>
      </c>
      <c r="H113" s="1811" t="s">
        <v>8941</v>
      </c>
      <c r="I113" s="1843" t="s">
        <v>8942</v>
      </c>
      <c r="J113" s="1811" t="str">
        <f t="shared" si="20"/>
        <v>7-DaHall 1-A-3-35-19</v>
      </c>
      <c r="K113" s="1843" t="str">
        <f t="shared" si="21"/>
        <v>7-DaHall 1-B-3-50-19</v>
      </c>
      <c r="L113" s="1813">
        <v>48</v>
      </c>
      <c r="M113" s="1814">
        <v>35</v>
      </c>
      <c r="N113" s="2634" t="s">
        <v>181</v>
      </c>
      <c r="O113" s="1815">
        <v>19</v>
      </c>
      <c r="P113" s="1853">
        <v>48</v>
      </c>
      <c r="Q113" s="1854">
        <v>50</v>
      </c>
      <c r="R113" s="2617" t="s">
        <v>182</v>
      </c>
      <c r="S113" s="1844">
        <v>19</v>
      </c>
      <c r="T113" s="2634" t="s">
        <v>190</v>
      </c>
      <c r="U113" s="2617" t="s">
        <v>191</v>
      </c>
      <c r="V113" s="2904" t="s">
        <v>185</v>
      </c>
      <c r="W113" s="2903" t="s">
        <v>186</v>
      </c>
      <c r="X113" s="2150" t="s">
        <v>47</v>
      </c>
      <c r="Y113" s="904" t="s">
        <v>48</v>
      </c>
      <c r="Z113" s="2150" t="s">
        <v>49</v>
      </c>
      <c r="AA113" s="904" t="s">
        <v>50</v>
      </c>
      <c r="AB113" s="2150" t="s">
        <v>51</v>
      </c>
      <c r="AC113" s="904" t="s">
        <v>52</v>
      </c>
      <c r="AD113" s="2150" t="s">
        <v>30</v>
      </c>
      <c r="AE113" s="904" t="s">
        <v>35</v>
      </c>
      <c r="AF113" s="2150" t="s">
        <v>31</v>
      </c>
      <c r="AG113" s="904" t="s">
        <v>36</v>
      </c>
      <c r="AH113" s="675"/>
      <c r="AI113" s="676"/>
      <c r="AJ113" s="2640"/>
      <c r="AK113" s="2891"/>
      <c r="AL113" s="2892"/>
      <c r="AM113" s="2893">
        <f t="shared" si="13"/>
        <v>0</v>
      </c>
      <c r="AN113" s="2638"/>
      <c r="AO113" s="2641"/>
    </row>
    <row r="114" spans="1:41" ht="54" customHeight="1" x14ac:dyDescent="0.25">
      <c r="A114" s="2899"/>
      <c r="B114" s="3109" t="s">
        <v>178</v>
      </c>
      <c r="C114" s="2145" t="s">
        <v>179</v>
      </c>
      <c r="D114" s="2603" t="s">
        <v>180</v>
      </c>
      <c r="E114" s="2964"/>
      <c r="F114" s="2603"/>
      <c r="G114" s="2603" t="s">
        <v>27</v>
      </c>
      <c r="H114" s="1811" t="s">
        <v>8943</v>
      </c>
      <c r="I114" s="1843" t="s">
        <v>8944</v>
      </c>
      <c r="J114" s="1811" t="str">
        <f t="shared" si="20"/>
        <v>7-DaHall 1-A-3-35-18</v>
      </c>
      <c r="K114" s="1843" t="str">
        <f t="shared" si="21"/>
        <v>7-DaHall 1-B-3-35-18</v>
      </c>
      <c r="L114" s="1813">
        <v>48</v>
      </c>
      <c r="M114" s="1814">
        <v>35</v>
      </c>
      <c r="N114" s="2634" t="s">
        <v>181</v>
      </c>
      <c r="O114" s="1815">
        <v>18</v>
      </c>
      <c r="P114" s="1853">
        <v>48</v>
      </c>
      <c r="Q114" s="1854">
        <v>35</v>
      </c>
      <c r="R114" s="2617" t="s">
        <v>182</v>
      </c>
      <c r="S114" s="1844">
        <v>18</v>
      </c>
      <c r="T114" s="2634" t="s">
        <v>183</v>
      </c>
      <c r="U114" s="2617" t="s">
        <v>184</v>
      </c>
      <c r="V114" s="2904" t="s">
        <v>185</v>
      </c>
      <c r="W114" s="2903" t="s">
        <v>186</v>
      </c>
      <c r="X114" s="2150" t="s">
        <v>47</v>
      </c>
      <c r="Y114" s="904" t="s">
        <v>48</v>
      </c>
      <c r="Z114" s="2150" t="s">
        <v>49</v>
      </c>
      <c r="AA114" s="904" t="s">
        <v>50</v>
      </c>
      <c r="AB114" s="2150" t="s">
        <v>51</v>
      </c>
      <c r="AC114" s="904" t="s">
        <v>52</v>
      </c>
      <c r="AD114" s="2150" t="s">
        <v>30</v>
      </c>
      <c r="AE114" s="904" t="s">
        <v>35</v>
      </c>
      <c r="AF114" s="2150" t="s">
        <v>31</v>
      </c>
      <c r="AG114" s="904" t="s">
        <v>36</v>
      </c>
      <c r="AH114" s="675"/>
      <c r="AI114" s="676"/>
      <c r="AJ114" s="2640"/>
      <c r="AK114" s="2891"/>
      <c r="AL114" s="2892"/>
      <c r="AM114" s="2893">
        <f t="shared" si="13"/>
        <v>0</v>
      </c>
      <c r="AN114" s="2638"/>
      <c r="AO114" s="2641"/>
    </row>
    <row r="115" spans="1:41" ht="32.1" customHeight="1" x14ac:dyDescent="0.25">
      <c r="A115" s="2899"/>
      <c r="B115" s="3109" t="s">
        <v>173</v>
      </c>
      <c r="C115" s="2145" t="s">
        <v>174</v>
      </c>
      <c r="D115" s="2603" t="s">
        <v>175</v>
      </c>
      <c r="E115" s="2964"/>
      <c r="F115" s="2603"/>
      <c r="G115" s="2603" t="s">
        <v>27</v>
      </c>
      <c r="H115" s="1811" t="s">
        <v>8945</v>
      </c>
      <c r="I115" s="1843" t="s">
        <v>8946</v>
      </c>
      <c r="J115" s="1811" t="str">
        <f t="shared" si="20"/>
        <v>7-DaHall 1-A-2-50-22</v>
      </c>
      <c r="K115" s="1843" t="str">
        <f t="shared" si="21"/>
        <v>7-DaHall 1-B-2-50-22</v>
      </c>
      <c r="L115" s="1813">
        <v>48</v>
      </c>
      <c r="M115" s="1814">
        <v>50</v>
      </c>
      <c r="N115" s="2634" t="s">
        <v>41</v>
      </c>
      <c r="O115" s="1815">
        <v>22</v>
      </c>
      <c r="P115" s="1853">
        <v>48</v>
      </c>
      <c r="Q115" s="1854">
        <v>50</v>
      </c>
      <c r="R115" s="2617" t="s">
        <v>42</v>
      </c>
      <c r="S115" s="1844">
        <v>22</v>
      </c>
      <c r="T115" s="2634" t="s">
        <v>176</v>
      </c>
      <c r="U115" s="2617" t="s">
        <v>177</v>
      </c>
      <c r="V115" s="2601" t="s">
        <v>45</v>
      </c>
      <c r="W115" s="2610" t="s">
        <v>46</v>
      </c>
      <c r="X115" s="2150" t="s">
        <v>47</v>
      </c>
      <c r="Y115" s="904" t="s">
        <v>48</v>
      </c>
      <c r="Z115" s="2150" t="s">
        <v>49</v>
      </c>
      <c r="AA115" s="904" t="s">
        <v>50</v>
      </c>
      <c r="AB115" s="2150" t="s">
        <v>51</v>
      </c>
      <c r="AC115" s="904" t="s">
        <v>52</v>
      </c>
      <c r="AD115" s="2150" t="s">
        <v>30</v>
      </c>
      <c r="AE115" s="904" t="s">
        <v>35</v>
      </c>
      <c r="AF115" s="2150" t="s">
        <v>31</v>
      </c>
      <c r="AG115" s="904" t="s">
        <v>36</v>
      </c>
      <c r="AH115" s="675"/>
      <c r="AI115" s="676"/>
      <c r="AJ115" s="2640"/>
      <c r="AK115" s="2891"/>
      <c r="AL115" s="2892"/>
      <c r="AM115" s="2893">
        <f t="shared" si="13"/>
        <v>0</v>
      </c>
      <c r="AN115" s="2638"/>
      <c r="AO115" s="2641"/>
    </row>
    <row r="116" spans="1:41" ht="46.8" x14ac:dyDescent="0.25">
      <c r="A116" s="2899"/>
      <c r="B116" s="3109" t="s">
        <v>167</v>
      </c>
      <c r="C116" s="1158" t="s">
        <v>168</v>
      </c>
      <c r="D116" s="2964" t="s">
        <v>169</v>
      </c>
      <c r="E116" s="3087">
        <v>2.2000000000000002</v>
      </c>
      <c r="F116" s="2603" t="s">
        <v>27</v>
      </c>
      <c r="G116" s="2603"/>
      <c r="H116" s="1831" t="s">
        <v>8947</v>
      </c>
      <c r="I116" s="1839" t="s">
        <v>8948</v>
      </c>
      <c r="J116" s="1831" t="str">
        <f t="shared" si="20"/>
        <v>7-DaHall 1-PDU-01-30-14</v>
      </c>
      <c r="K116" s="1839" t="str">
        <f t="shared" si="21"/>
        <v>7-DaHall 1-PDU-02-30-14</v>
      </c>
      <c r="L116" s="1833">
        <v>220</v>
      </c>
      <c r="M116" s="1834">
        <v>30</v>
      </c>
      <c r="N116" s="703" t="s">
        <v>8756</v>
      </c>
      <c r="O116" s="1835">
        <v>14</v>
      </c>
      <c r="P116" s="1840">
        <v>220</v>
      </c>
      <c r="Q116" s="1841">
        <v>30</v>
      </c>
      <c r="R116" s="687" t="s">
        <v>8757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0" t="s">
        <v>164</v>
      </c>
      <c r="AC116" s="904" t="s">
        <v>165</v>
      </c>
      <c r="AD116" s="2150" t="s">
        <v>110</v>
      </c>
      <c r="AE116" s="904" t="s">
        <v>111</v>
      </c>
      <c r="AF116" s="2150" t="s">
        <v>31</v>
      </c>
      <c r="AG116" s="904" t="s">
        <v>36</v>
      </c>
      <c r="AH116" s="681">
        <f>SUM('7층_부하량(월간_AVG)'!N69:P69)</f>
        <v>4.0891786811758433</v>
      </c>
      <c r="AI116" s="676">
        <f>SUM('7층_부하량(월간_AVG)'!N37:P37)</f>
        <v>3.2195770704372162</v>
      </c>
      <c r="AJ116" s="1301">
        <f t="shared" ref="AJ116:AJ117" si="22">AH116+AI116</f>
        <v>7.3087557516130595</v>
      </c>
      <c r="AK116" s="2887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644.4</v>
      </c>
      <c r="AL116" s="2888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351.1</v>
      </c>
      <c r="AM116" s="2896">
        <f t="shared" si="13"/>
        <v>995.5</v>
      </c>
      <c r="AN116" s="2638"/>
      <c r="AO116" s="1161" t="s">
        <v>172</v>
      </c>
    </row>
    <row r="117" spans="1:41" ht="27" customHeight="1" x14ac:dyDescent="0.25">
      <c r="A117" s="2899"/>
      <c r="B117" s="3109" t="s">
        <v>159</v>
      </c>
      <c r="C117" s="1158" t="s">
        <v>160</v>
      </c>
      <c r="D117" s="2964" t="s">
        <v>161</v>
      </c>
      <c r="E117" s="3087">
        <v>2.2000000000000002</v>
      </c>
      <c r="F117" s="2603" t="s">
        <v>27</v>
      </c>
      <c r="G117" s="2603"/>
      <c r="H117" s="1831" t="s">
        <v>8949</v>
      </c>
      <c r="I117" s="1839" t="s">
        <v>8950</v>
      </c>
      <c r="J117" s="1831" t="str">
        <f t="shared" si="20"/>
        <v>7-DaHall 1-PDU-01-30-16</v>
      </c>
      <c r="K117" s="1839" t="str">
        <f t="shared" si="21"/>
        <v>7-DaHall 1-PDU-02-30-16</v>
      </c>
      <c r="L117" s="1833">
        <v>220</v>
      </c>
      <c r="M117" s="1834">
        <v>30</v>
      </c>
      <c r="N117" s="703" t="s">
        <v>8756</v>
      </c>
      <c r="O117" s="1835">
        <v>16</v>
      </c>
      <c r="P117" s="1840">
        <v>220</v>
      </c>
      <c r="Q117" s="1841">
        <v>30</v>
      </c>
      <c r="R117" s="687" t="s">
        <v>8757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0" t="s">
        <v>164</v>
      </c>
      <c r="AC117" s="904" t="s">
        <v>165</v>
      </c>
      <c r="AD117" s="2150" t="s">
        <v>110</v>
      </c>
      <c r="AE117" s="904" t="s">
        <v>111</v>
      </c>
      <c r="AF117" s="2150" t="s">
        <v>31</v>
      </c>
      <c r="AG117" s="904" t="s">
        <v>36</v>
      </c>
      <c r="AH117" s="681">
        <f>SUM('7층_부하량(월간_AVG)'!N70:P70)</f>
        <v>2.7079420132022562</v>
      </c>
      <c r="AI117" s="676">
        <f>SUM('7층_부하량(월간_AVG)'!N38:P38)</f>
        <v>3.0964540289736746</v>
      </c>
      <c r="AJ117" s="1301">
        <f t="shared" si="22"/>
        <v>5.8043960421759309</v>
      </c>
      <c r="AK117" s="2887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320.2</v>
      </c>
      <c r="AL117" s="2888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392.5</v>
      </c>
      <c r="AM117" s="2896">
        <f t="shared" si="13"/>
        <v>712.7</v>
      </c>
      <c r="AN117" s="2638"/>
      <c r="AO117" s="1162" t="s">
        <v>166</v>
      </c>
    </row>
    <row r="118" spans="1:41" ht="27" customHeight="1" x14ac:dyDescent="0.25">
      <c r="A118" s="2899"/>
      <c r="B118" s="3109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0" t="s">
        <v>31</v>
      </c>
      <c r="AG118" s="904" t="s">
        <v>36</v>
      </c>
      <c r="AH118" s="955"/>
      <c r="AI118" s="951"/>
      <c r="AJ118" s="1313"/>
      <c r="AK118" s="2900"/>
      <c r="AL118" s="2901"/>
      <c r="AM118" s="2902">
        <f t="shared" si="13"/>
        <v>0</v>
      </c>
      <c r="AN118" s="2638"/>
      <c r="AO118" s="1161"/>
    </row>
    <row r="119" spans="1:41" ht="27" customHeight="1" x14ac:dyDescent="0.25">
      <c r="A119" s="2899"/>
      <c r="B119" s="3109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0" t="s">
        <v>31</v>
      </c>
      <c r="AG119" s="904" t="s">
        <v>36</v>
      </c>
      <c r="AH119" s="955"/>
      <c r="AI119" s="951"/>
      <c r="AJ119" s="1313"/>
      <c r="AK119" s="2900"/>
      <c r="AL119" s="2901"/>
      <c r="AM119" s="2902">
        <f t="shared" si="13"/>
        <v>0</v>
      </c>
      <c r="AN119" s="2638"/>
      <c r="AO119" s="1161"/>
    </row>
    <row r="120" spans="1:41" ht="27" customHeight="1" x14ac:dyDescent="0.25">
      <c r="A120" s="2899"/>
      <c r="B120" s="3109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0" t="s">
        <v>31</v>
      </c>
      <c r="AG120" s="904" t="s">
        <v>36</v>
      </c>
      <c r="AH120" s="955"/>
      <c r="AI120" s="951"/>
      <c r="AJ120" s="1313"/>
      <c r="AK120" s="2900"/>
      <c r="AL120" s="2901"/>
      <c r="AM120" s="2902">
        <f t="shared" si="13"/>
        <v>0</v>
      </c>
      <c r="AN120" s="2638"/>
      <c r="AO120" s="1160"/>
    </row>
    <row r="121" spans="1:41" ht="27" customHeight="1" x14ac:dyDescent="0.25">
      <c r="A121" s="2899"/>
      <c r="B121" s="3109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0" t="s">
        <v>31</v>
      </c>
      <c r="AG121" s="904" t="s">
        <v>36</v>
      </c>
      <c r="AH121" s="955"/>
      <c r="AI121" s="951"/>
      <c r="AJ121" s="1313"/>
      <c r="AK121" s="2900"/>
      <c r="AL121" s="2901"/>
      <c r="AM121" s="2902">
        <f t="shared" si="13"/>
        <v>0</v>
      </c>
      <c r="AN121" s="2638"/>
      <c r="AO121" s="2641"/>
    </row>
    <row r="122" spans="1:41" ht="27" customHeight="1" x14ac:dyDescent="0.25">
      <c r="A122" s="2899"/>
      <c r="B122" s="3109" t="s">
        <v>150</v>
      </c>
      <c r="C122" s="2603" t="s">
        <v>151</v>
      </c>
      <c r="D122" s="2603" t="s">
        <v>152</v>
      </c>
      <c r="E122" s="2964"/>
      <c r="F122" s="2603"/>
      <c r="G122" s="2603" t="s">
        <v>27</v>
      </c>
      <c r="H122" s="1811" t="s">
        <v>8951</v>
      </c>
      <c r="I122" s="1843" t="s">
        <v>8952</v>
      </c>
      <c r="J122" s="1811" t="str">
        <f t="shared" ref="J122:J130" si="23">"7-DaHall 1-"&amp;N122&amp;"-"&amp;M122&amp;"-"&amp;O122</f>
        <v>7-DaHall 1-A-2-50-12</v>
      </c>
      <c r="K122" s="1843" t="str">
        <f t="shared" ref="K122:K130" si="24">"7-DaHall 1-"&amp;R122&amp;"-"&amp;Q122&amp;"-"&amp;S122</f>
        <v>7-DaHall 1-B-2-50-12</v>
      </c>
      <c r="L122" s="1813">
        <v>48</v>
      </c>
      <c r="M122" s="1814">
        <v>50</v>
      </c>
      <c r="N122" s="2634" t="s">
        <v>41</v>
      </c>
      <c r="O122" s="1815">
        <v>12</v>
      </c>
      <c r="P122" s="1816">
        <v>48</v>
      </c>
      <c r="Q122" s="1817">
        <v>50</v>
      </c>
      <c r="R122" s="2617" t="s">
        <v>42</v>
      </c>
      <c r="S122" s="1844">
        <v>12</v>
      </c>
      <c r="T122" s="2634" t="s">
        <v>153</v>
      </c>
      <c r="U122" s="2617" t="s">
        <v>154</v>
      </c>
      <c r="V122" s="2601" t="s">
        <v>45</v>
      </c>
      <c r="W122" s="2610" t="s">
        <v>46</v>
      </c>
      <c r="X122" s="2597" t="s">
        <v>47</v>
      </c>
      <c r="Y122" s="2599" t="s">
        <v>48</v>
      </c>
      <c r="Z122" s="2597" t="s">
        <v>49</v>
      </c>
      <c r="AA122" s="2599" t="s">
        <v>50</v>
      </c>
      <c r="AB122" s="2634" t="s">
        <v>51</v>
      </c>
      <c r="AC122" s="2617" t="s">
        <v>52</v>
      </c>
      <c r="AD122" s="2634" t="s">
        <v>30</v>
      </c>
      <c r="AE122" s="2617" t="s">
        <v>35</v>
      </c>
      <c r="AF122" s="2150" t="s">
        <v>31</v>
      </c>
      <c r="AG122" s="904" t="s">
        <v>36</v>
      </c>
      <c r="AH122" s="675"/>
      <c r="AI122" s="676"/>
      <c r="AJ122" s="2640"/>
      <c r="AK122" s="2891"/>
      <c r="AL122" s="2892"/>
      <c r="AM122" s="2893">
        <f t="shared" si="13"/>
        <v>0</v>
      </c>
      <c r="AN122" s="2638"/>
      <c r="AO122" s="2641"/>
    </row>
    <row r="123" spans="1:41" ht="27.75" customHeight="1" thickBot="1" x14ac:dyDescent="0.3">
      <c r="A123" s="2899" t="s">
        <v>37</v>
      </c>
      <c r="B123" s="3110" t="s">
        <v>98</v>
      </c>
      <c r="C123" s="2146" t="s">
        <v>99</v>
      </c>
      <c r="D123" s="2635" t="s">
        <v>100</v>
      </c>
      <c r="E123" s="2980"/>
      <c r="F123" s="2635"/>
      <c r="G123" s="2635" t="s">
        <v>27</v>
      </c>
      <c r="H123" s="1819" t="s">
        <v>8953</v>
      </c>
      <c r="I123" s="1820" t="s">
        <v>8954</v>
      </c>
      <c r="J123" s="1819" t="str">
        <f t="shared" si="23"/>
        <v>7-DaHall 1-A-2-50-66</v>
      </c>
      <c r="K123" s="1820" t="str">
        <f t="shared" si="24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20" t="s">
        <v>45</v>
      </c>
      <c r="W123" s="2921" t="s">
        <v>46</v>
      </c>
      <c r="X123" s="2920" t="s">
        <v>47</v>
      </c>
      <c r="Y123" s="2921" t="s">
        <v>48</v>
      </c>
      <c r="Z123" s="2920" t="s">
        <v>49</v>
      </c>
      <c r="AA123" s="2921" t="s">
        <v>50</v>
      </c>
      <c r="AB123" s="2920" t="s">
        <v>51</v>
      </c>
      <c r="AC123" s="2921" t="s">
        <v>52</v>
      </c>
      <c r="AD123" s="2920" t="s">
        <v>30</v>
      </c>
      <c r="AE123" s="2921" t="s">
        <v>35</v>
      </c>
      <c r="AF123" s="2920" t="s">
        <v>31</v>
      </c>
      <c r="AG123" s="2921" t="s">
        <v>36</v>
      </c>
      <c r="AH123" s="677"/>
      <c r="AI123" s="678"/>
      <c r="AJ123" s="1310"/>
      <c r="AK123" s="2918"/>
      <c r="AL123" s="2919"/>
      <c r="AM123" s="2896">
        <f t="shared" si="13"/>
        <v>0</v>
      </c>
      <c r="AN123" s="2639"/>
      <c r="AO123" s="679"/>
    </row>
    <row r="124" spans="1:41" ht="54.75" customHeight="1" thickBot="1" x14ac:dyDescent="0.3">
      <c r="A124" s="2875"/>
      <c r="B124" s="3109" t="s">
        <v>93</v>
      </c>
      <c r="C124" s="2145" t="s">
        <v>94</v>
      </c>
      <c r="D124" s="2603" t="s">
        <v>95</v>
      </c>
      <c r="E124" s="2964"/>
      <c r="F124" s="2603"/>
      <c r="G124" s="2603" t="s">
        <v>27</v>
      </c>
      <c r="H124" s="1811" t="s">
        <v>8955</v>
      </c>
      <c r="I124" s="1812" t="s">
        <v>8956</v>
      </c>
      <c r="J124" s="1811" t="str">
        <f t="shared" si="23"/>
        <v>7-DaHall 1-A-2-50-67</v>
      </c>
      <c r="K124" s="1812" t="str">
        <f t="shared" si="24"/>
        <v>7-DaHall 1-B-2-50-67</v>
      </c>
      <c r="L124" s="1813">
        <v>48</v>
      </c>
      <c r="M124" s="1814">
        <v>50</v>
      </c>
      <c r="N124" s="2634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4" t="s">
        <v>96</v>
      </c>
      <c r="U124" s="890" t="s">
        <v>97</v>
      </c>
      <c r="V124" s="2920" t="s">
        <v>45</v>
      </c>
      <c r="W124" s="2921" t="s">
        <v>46</v>
      </c>
      <c r="X124" s="2920" t="s">
        <v>47</v>
      </c>
      <c r="Y124" s="2921" t="s">
        <v>48</v>
      </c>
      <c r="Z124" s="2920" t="s">
        <v>49</v>
      </c>
      <c r="AA124" s="2921" t="s">
        <v>50</v>
      </c>
      <c r="AB124" s="2920" t="s">
        <v>51</v>
      </c>
      <c r="AC124" s="2921" t="s">
        <v>52</v>
      </c>
      <c r="AD124" s="2920" t="s">
        <v>30</v>
      </c>
      <c r="AE124" s="2921" t="s">
        <v>35</v>
      </c>
      <c r="AF124" s="2920" t="s">
        <v>31</v>
      </c>
      <c r="AG124" s="2921" t="s">
        <v>36</v>
      </c>
      <c r="AH124" s="675"/>
      <c r="AI124" s="676"/>
      <c r="AJ124" s="2640"/>
      <c r="AK124" s="2918"/>
      <c r="AL124" s="2919"/>
      <c r="AM124" s="2896">
        <f t="shared" si="13"/>
        <v>0</v>
      </c>
      <c r="AN124" s="2638"/>
      <c r="AO124" s="2641"/>
    </row>
    <row r="125" spans="1:41" ht="54" customHeight="1" x14ac:dyDescent="0.25">
      <c r="A125" s="2899"/>
      <c r="B125" s="3109" t="s">
        <v>88</v>
      </c>
      <c r="C125" s="2145" t="s">
        <v>89</v>
      </c>
      <c r="D125" s="2603" t="s">
        <v>90</v>
      </c>
      <c r="E125" s="2964"/>
      <c r="F125" s="2603"/>
      <c r="G125" s="2603" t="s">
        <v>27</v>
      </c>
      <c r="H125" s="1811" t="s">
        <v>8957</v>
      </c>
      <c r="I125" s="1812" t="s">
        <v>8958</v>
      </c>
      <c r="J125" s="1811" t="str">
        <f t="shared" si="23"/>
        <v>7-DaHall 1-A-2-35-65</v>
      </c>
      <c r="K125" s="1812" t="str">
        <f t="shared" si="24"/>
        <v>7-DaHall 1-B-2-35-65</v>
      </c>
      <c r="L125" s="1813">
        <v>48</v>
      </c>
      <c r="M125" s="1814">
        <v>35</v>
      </c>
      <c r="N125" s="2634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4" t="s">
        <v>91</v>
      </c>
      <c r="U125" s="890" t="s">
        <v>92</v>
      </c>
      <c r="V125" s="2920" t="s">
        <v>45</v>
      </c>
      <c r="W125" s="2921" t="s">
        <v>46</v>
      </c>
      <c r="X125" s="2920" t="s">
        <v>47</v>
      </c>
      <c r="Y125" s="2921" t="s">
        <v>48</v>
      </c>
      <c r="Z125" s="2920" t="s">
        <v>49</v>
      </c>
      <c r="AA125" s="2921" t="s">
        <v>50</v>
      </c>
      <c r="AB125" s="2920" t="s">
        <v>51</v>
      </c>
      <c r="AC125" s="2921" t="s">
        <v>52</v>
      </c>
      <c r="AD125" s="2920" t="s">
        <v>30</v>
      </c>
      <c r="AE125" s="2921" t="s">
        <v>35</v>
      </c>
      <c r="AF125" s="2920" t="s">
        <v>31</v>
      </c>
      <c r="AG125" s="2921" t="s">
        <v>36</v>
      </c>
      <c r="AH125" s="675"/>
      <c r="AI125" s="676"/>
      <c r="AJ125" s="2640"/>
      <c r="AK125" s="2918"/>
      <c r="AL125" s="2919"/>
      <c r="AM125" s="2896">
        <f t="shared" si="13"/>
        <v>0</v>
      </c>
      <c r="AN125" s="2638"/>
      <c r="AO125" s="2641"/>
    </row>
    <row r="126" spans="1:41" ht="54" customHeight="1" x14ac:dyDescent="0.25">
      <c r="A126" s="2899"/>
      <c r="B126" s="3109" t="s">
        <v>83</v>
      </c>
      <c r="C126" s="2145" t="s">
        <v>84</v>
      </c>
      <c r="D126" s="2603" t="s">
        <v>85</v>
      </c>
      <c r="E126" s="2964"/>
      <c r="F126" s="2603"/>
      <c r="G126" s="2603" t="s">
        <v>27</v>
      </c>
      <c r="H126" s="1811" t="s">
        <v>8959</v>
      </c>
      <c r="I126" s="1812" t="s">
        <v>8960</v>
      </c>
      <c r="J126" s="1811" t="str">
        <f t="shared" si="23"/>
        <v>7-DaHall 1-A-2-50-64</v>
      </c>
      <c r="K126" s="1812" t="str">
        <f t="shared" si="24"/>
        <v>7-DaHall 1-B-2-50-64</v>
      </c>
      <c r="L126" s="1813">
        <v>48</v>
      </c>
      <c r="M126" s="1814">
        <v>50</v>
      </c>
      <c r="N126" s="2634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4" t="s">
        <v>86</v>
      </c>
      <c r="U126" s="890" t="s">
        <v>87</v>
      </c>
      <c r="V126" s="2920" t="s">
        <v>45</v>
      </c>
      <c r="W126" s="2921" t="s">
        <v>46</v>
      </c>
      <c r="X126" s="2920" t="s">
        <v>47</v>
      </c>
      <c r="Y126" s="2921" t="s">
        <v>48</v>
      </c>
      <c r="Z126" s="2920" t="s">
        <v>49</v>
      </c>
      <c r="AA126" s="2921" t="s">
        <v>50</v>
      </c>
      <c r="AB126" s="2920" t="s">
        <v>51</v>
      </c>
      <c r="AC126" s="2921" t="s">
        <v>52</v>
      </c>
      <c r="AD126" s="2920" t="s">
        <v>30</v>
      </c>
      <c r="AE126" s="2921" t="s">
        <v>35</v>
      </c>
      <c r="AF126" s="2920" t="s">
        <v>31</v>
      </c>
      <c r="AG126" s="2921" t="s">
        <v>36</v>
      </c>
      <c r="AH126" s="675"/>
      <c r="AI126" s="676"/>
      <c r="AJ126" s="2640"/>
      <c r="AK126" s="2918"/>
      <c r="AL126" s="2919"/>
      <c r="AM126" s="2896">
        <f t="shared" si="13"/>
        <v>0</v>
      </c>
      <c r="AN126" s="2638"/>
      <c r="AO126" s="2641"/>
    </row>
    <row r="127" spans="1:41" ht="54" customHeight="1" x14ac:dyDescent="0.25">
      <c r="A127" s="2899"/>
      <c r="B127" s="3109" t="s">
        <v>78</v>
      </c>
      <c r="C127" s="2145" t="s">
        <v>79</v>
      </c>
      <c r="D127" s="2603" t="s">
        <v>80</v>
      </c>
      <c r="E127" s="2964"/>
      <c r="F127" s="2603"/>
      <c r="G127" s="2603" t="s">
        <v>27</v>
      </c>
      <c r="H127" s="1811" t="s">
        <v>8961</v>
      </c>
      <c r="I127" s="1812" t="s">
        <v>8962</v>
      </c>
      <c r="J127" s="1811" t="str">
        <f t="shared" si="23"/>
        <v>7-DaHall 1-A-2-35-60</v>
      </c>
      <c r="K127" s="1812" t="str">
        <f t="shared" si="24"/>
        <v>7-DaHall 1-B-2-35-60</v>
      </c>
      <c r="L127" s="1813">
        <v>48</v>
      </c>
      <c r="M127" s="1814">
        <v>35</v>
      </c>
      <c r="N127" s="2634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4" t="s">
        <v>81</v>
      </c>
      <c r="U127" s="890" t="s">
        <v>82</v>
      </c>
      <c r="V127" s="2920" t="s">
        <v>45</v>
      </c>
      <c r="W127" s="2921" t="s">
        <v>46</v>
      </c>
      <c r="X127" s="2920" t="s">
        <v>47</v>
      </c>
      <c r="Y127" s="2921" t="s">
        <v>48</v>
      </c>
      <c r="Z127" s="2920" t="s">
        <v>49</v>
      </c>
      <c r="AA127" s="2921" t="s">
        <v>50</v>
      </c>
      <c r="AB127" s="2920" t="s">
        <v>51</v>
      </c>
      <c r="AC127" s="2921" t="s">
        <v>52</v>
      </c>
      <c r="AD127" s="2920" t="s">
        <v>30</v>
      </c>
      <c r="AE127" s="2921" t="s">
        <v>35</v>
      </c>
      <c r="AF127" s="2920" t="s">
        <v>31</v>
      </c>
      <c r="AG127" s="2921" t="s">
        <v>36</v>
      </c>
      <c r="AH127" s="675"/>
      <c r="AI127" s="676"/>
      <c r="AJ127" s="2640"/>
      <c r="AK127" s="2918"/>
      <c r="AL127" s="2919"/>
      <c r="AM127" s="2896">
        <f t="shared" si="13"/>
        <v>0</v>
      </c>
      <c r="AN127" s="2638"/>
      <c r="AO127" s="2641"/>
    </row>
    <row r="128" spans="1:41" ht="54" customHeight="1" x14ac:dyDescent="0.25">
      <c r="A128" s="2899"/>
      <c r="B128" s="3109" t="s">
        <v>73</v>
      </c>
      <c r="C128" s="2145" t="s">
        <v>74</v>
      </c>
      <c r="D128" s="2603" t="s">
        <v>75</v>
      </c>
      <c r="E128" s="2964"/>
      <c r="F128" s="2603"/>
      <c r="G128" s="2603" t="s">
        <v>27</v>
      </c>
      <c r="H128" s="1811" t="s">
        <v>8963</v>
      </c>
      <c r="I128" s="1812" t="s">
        <v>8964</v>
      </c>
      <c r="J128" s="1811" t="str">
        <f t="shared" si="23"/>
        <v>7-DaHall 1-A-2-35-61</v>
      </c>
      <c r="K128" s="1812" t="str">
        <f t="shared" si="24"/>
        <v>7-DaHall 1-B-2-35-61</v>
      </c>
      <c r="L128" s="1813">
        <v>48</v>
      </c>
      <c r="M128" s="1814">
        <v>35</v>
      </c>
      <c r="N128" s="2634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4" t="s">
        <v>76</v>
      </c>
      <c r="U128" s="890" t="s">
        <v>77</v>
      </c>
      <c r="V128" s="2920" t="s">
        <v>45</v>
      </c>
      <c r="W128" s="2921" t="s">
        <v>46</v>
      </c>
      <c r="X128" s="2920" t="s">
        <v>47</v>
      </c>
      <c r="Y128" s="2921" t="s">
        <v>48</v>
      </c>
      <c r="Z128" s="2920" t="s">
        <v>49</v>
      </c>
      <c r="AA128" s="2921" t="s">
        <v>50</v>
      </c>
      <c r="AB128" s="2920" t="s">
        <v>51</v>
      </c>
      <c r="AC128" s="2921" t="s">
        <v>52</v>
      </c>
      <c r="AD128" s="2920" t="s">
        <v>30</v>
      </c>
      <c r="AE128" s="2921" t="s">
        <v>35</v>
      </c>
      <c r="AF128" s="2920" t="s">
        <v>31</v>
      </c>
      <c r="AG128" s="2921" t="s">
        <v>36</v>
      </c>
      <c r="AH128" s="675"/>
      <c r="AI128" s="676"/>
      <c r="AJ128" s="2640"/>
      <c r="AK128" s="2918"/>
      <c r="AL128" s="2919"/>
      <c r="AM128" s="2896">
        <f t="shared" si="13"/>
        <v>0</v>
      </c>
      <c r="AN128" s="2638"/>
      <c r="AO128" s="2641"/>
    </row>
    <row r="129" spans="1:41" ht="54" customHeight="1" x14ac:dyDescent="0.25">
      <c r="A129" s="2899"/>
      <c r="B129" s="3109" t="s">
        <v>68</v>
      </c>
      <c r="C129" s="2145" t="s">
        <v>69</v>
      </c>
      <c r="D129" s="2603" t="s">
        <v>70</v>
      </c>
      <c r="E129" s="2964"/>
      <c r="F129" s="2603"/>
      <c r="G129" s="2603" t="s">
        <v>27</v>
      </c>
      <c r="H129" s="1811" t="s">
        <v>8965</v>
      </c>
      <c r="I129" s="1812" t="s">
        <v>8966</v>
      </c>
      <c r="J129" s="1811" t="str">
        <f t="shared" si="23"/>
        <v>7-DaHall 1-A-2-35-59</v>
      </c>
      <c r="K129" s="1812" t="str">
        <f t="shared" si="24"/>
        <v>7-DaHall 1-B-2-35-59</v>
      </c>
      <c r="L129" s="1813">
        <v>48</v>
      </c>
      <c r="M129" s="1814">
        <v>35</v>
      </c>
      <c r="N129" s="2634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4" t="s">
        <v>71</v>
      </c>
      <c r="U129" s="890" t="s">
        <v>72</v>
      </c>
      <c r="V129" s="2920" t="s">
        <v>45</v>
      </c>
      <c r="W129" s="2921" t="s">
        <v>46</v>
      </c>
      <c r="X129" s="2920" t="s">
        <v>47</v>
      </c>
      <c r="Y129" s="2921" t="s">
        <v>48</v>
      </c>
      <c r="Z129" s="2920" t="s">
        <v>49</v>
      </c>
      <c r="AA129" s="2921" t="s">
        <v>50</v>
      </c>
      <c r="AB129" s="2920" t="s">
        <v>51</v>
      </c>
      <c r="AC129" s="2921" t="s">
        <v>52</v>
      </c>
      <c r="AD129" s="2920" t="s">
        <v>30</v>
      </c>
      <c r="AE129" s="2921" t="s">
        <v>35</v>
      </c>
      <c r="AF129" s="2920" t="s">
        <v>31</v>
      </c>
      <c r="AG129" s="2921" t="s">
        <v>36</v>
      </c>
      <c r="AH129" s="675"/>
      <c r="AI129" s="676"/>
      <c r="AJ129" s="2640"/>
      <c r="AK129" s="2918"/>
      <c r="AL129" s="2919"/>
      <c r="AM129" s="2896">
        <f t="shared" si="13"/>
        <v>0</v>
      </c>
      <c r="AN129" s="2638"/>
      <c r="AO129" s="2641"/>
    </row>
    <row r="130" spans="1:41" ht="54" customHeight="1" x14ac:dyDescent="0.25">
      <c r="A130" s="2899"/>
      <c r="B130" s="3109" t="s">
        <v>63</v>
      </c>
      <c r="C130" s="2145" t="s">
        <v>64</v>
      </c>
      <c r="D130" s="2603" t="s">
        <v>65</v>
      </c>
      <c r="E130" s="2964"/>
      <c r="F130" s="2603"/>
      <c r="G130" s="2603" t="s">
        <v>27</v>
      </c>
      <c r="H130" s="1811" t="s">
        <v>8967</v>
      </c>
      <c r="I130" s="1812" t="s">
        <v>8968</v>
      </c>
      <c r="J130" s="1811" t="str">
        <f t="shared" si="23"/>
        <v>7-DaHall 1-A-2-35-56</v>
      </c>
      <c r="K130" s="1812" t="str">
        <f t="shared" si="24"/>
        <v>7-DaHall 1-B-2-35-56</v>
      </c>
      <c r="L130" s="1813">
        <v>48</v>
      </c>
      <c r="M130" s="1814">
        <v>35</v>
      </c>
      <c r="N130" s="2634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4" t="s">
        <v>66</v>
      </c>
      <c r="U130" s="890" t="s">
        <v>67</v>
      </c>
      <c r="V130" s="2920" t="s">
        <v>45</v>
      </c>
      <c r="W130" s="2921" t="s">
        <v>46</v>
      </c>
      <c r="X130" s="2920" t="s">
        <v>47</v>
      </c>
      <c r="Y130" s="2921" t="s">
        <v>48</v>
      </c>
      <c r="Z130" s="2920" t="s">
        <v>49</v>
      </c>
      <c r="AA130" s="2921" t="s">
        <v>50</v>
      </c>
      <c r="AB130" s="2920" t="s">
        <v>51</v>
      </c>
      <c r="AC130" s="2921" t="s">
        <v>52</v>
      </c>
      <c r="AD130" s="2920" t="s">
        <v>30</v>
      </c>
      <c r="AE130" s="2921" t="s">
        <v>35</v>
      </c>
      <c r="AF130" s="2920" t="s">
        <v>31</v>
      </c>
      <c r="AG130" s="2921" t="s">
        <v>36</v>
      </c>
      <c r="AH130" s="675"/>
      <c r="AI130" s="676"/>
      <c r="AJ130" s="2640"/>
      <c r="AK130" s="2918"/>
      <c r="AL130" s="2919"/>
      <c r="AM130" s="2896">
        <f t="shared" si="13"/>
        <v>0</v>
      </c>
      <c r="AN130" s="2638"/>
      <c r="AO130" s="2641"/>
    </row>
    <row r="131" spans="1:41" ht="54" customHeight="1" x14ac:dyDescent="0.25">
      <c r="A131" s="2899"/>
      <c r="B131" s="3109" t="s">
        <v>58</v>
      </c>
      <c r="C131" s="2145" t="s">
        <v>59</v>
      </c>
      <c r="D131" s="2603" t="s">
        <v>60</v>
      </c>
      <c r="E131" s="2964"/>
      <c r="F131" s="2603"/>
      <c r="G131" s="2603" t="s">
        <v>27</v>
      </c>
      <c r="H131" s="1811" t="s">
        <v>8969</v>
      </c>
      <c r="I131" s="1812" t="s">
        <v>8970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4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4" t="s">
        <v>61</v>
      </c>
      <c r="U131" s="890" t="s">
        <v>62</v>
      </c>
      <c r="V131" s="2920" t="s">
        <v>45</v>
      </c>
      <c r="W131" s="2921" t="s">
        <v>46</v>
      </c>
      <c r="X131" s="2920" t="s">
        <v>47</v>
      </c>
      <c r="Y131" s="2921" t="s">
        <v>48</v>
      </c>
      <c r="Z131" s="2920" t="s">
        <v>49</v>
      </c>
      <c r="AA131" s="2921" t="s">
        <v>50</v>
      </c>
      <c r="AB131" s="2920" t="s">
        <v>51</v>
      </c>
      <c r="AC131" s="2921" t="s">
        <v>52</v>
      </c>
      <c r="AD131" s="2920" t="s">
        <v>30</v>
      </c>
      <c r="AE131" s="2921" t="s">
        <v>35</v>
      </c>
      <c r="AF131" s="2920" t="s">
        <v>31</v>
      </c>
      <c r="AG131" s="2921" t="s">
        <v>36</v>
      </c>
      <c r="AH131" s="675"/>
      <c r="AI131" s="676"/>
      <c r="AJ131" s="2640"/>
      <c r="AK131" s="2918"/>
      <c r="AL131" s="2919"/>
      <c r="AM131" s="2896">
        <f t="shared" si="13"/>
        <v>0</v>
      </c>
      <c r="AN131" s="2638"/>
      <c r="AO131" s="2641"/>
    </row>
    <row r="132" spans="1:41" ht="54" customHeight="1" x14ac:dyDescent="0.25">
      <c r="A132" s="2899"/>
      <c r="B132" s="3109" t="s">
        <v>53</v>
      </c>
      <c r="C132" s="2145" t="s">
        <v>54</v>
      </c>
      <c r="D132" s="2603" t="s">
        <v>55</v>
      </c>
      <c r="E132" s="2964"/>
      <c r="F132" s="2603"/>
      <c r="G132" s="2603" t="s">
        <v>27</v>
      </c>
      <c r="H132" s="1811" t="s">
        <v>8971</v>
      </c>
      <c r="I132" s="1812" t="s">
        <v>8972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4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4" t="s">
        <v>56</v>
      </c>
      <c r="U132" s="890" t="s">
        <v>57</v>
      </c>
      <c r="V132" s="2920" t="s">
        <v>45</v>
      </c>
      <c r="W132" s="2921" t="s">
        <v>46</v>
      </c>
      <c r="X132" s="2920" t="s">
        <v>47</v>
      </c>
      <c r="Y132" s="2921" t="s">
        <v>48</v>
      </c>
      <c r="Z132" s="2920" t="s">
        <v>49</v>
      </c>
      <c r="AA132" s="2921" t="s">
        <v>50</v>
      </c>
      <c r="AB132" s="2920" t="s">
        <v>51</v>
      </c>
      <c r="AC132" s="2921" t="s">
        <v>52</v>
      </c>
      <c r="AD132" s="2920" t="s">
        <v>30</v>
      </c>
      <c r="AE132" s="2921" t="s">
        <v>35</v>
      </c>
      <c r="AF132" s="2920" t="s">
        <v>31</v>
      </c>
      <c r="AG132" s="2921" t="s">
        <v>36</v>
      </c>
      <c r="AH132" s="675"/>
      <c r="AI132" s="676"/>
      <c r="AJ132" s="2640"/>
      <c r="AK132" s="2918"/>
      <c r="AL132" s="2919"/>
      <c r="AM132" s="2896">
        <f t="shared" si="13"/>
        <v>0</v>
      </c>
      <c r="AN132" s="2638"/>
      <c r="AO132" s="2641"/>
    </row>
    <row r="133" spans="1:41" ht="54" customHeight="1" x14ac:dyDescent="0.25">
      <c r="A133" s="2899"/>
      <c r="B133" s="3103" t="s">
        <v>38</v>
      </c>
      <c r="C133" s="2612" t="s">
        <v>39</v>
      </c>
      <c r="D133" s="2609" t="s">
        <v>40</v>
      </c>
      <c r="E133" s="2971"/>
      <c r="F133" s="2609"/>
      <c r="G133" s="2609" t="s">
        <v>27</v>
      </c>
      <c r="H133" s="1803" t="s">
        <v>8973</v>
      </c>
      <c r="I133" s="1804" t="s">
        <v>8974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8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8" t="s">
        <v>43</v>
      </c>
      <c r="U133" s="1303" t="s">
        <v>44</v>
      </c>
      <c r="V133" s="2920" t="s">
        <v>45</v>
      </c>
      <c r="W133" s="2921" t="s">
        <v>46</v>
      </c>
      <c r="X133" s="2920" t="s">
        <v>47</v>
      </c>
      <c r="Y133" s="2921" t="s">
        <v>48</v>
      </c>
      <c r="Z133" s="2920" t="s">
        <v>49</v>
      </c>
      <c r="AA133" s="2921" t="s">
        <v>50</v>
      </c>
      <c r="AB133" s="2920" t="s">
        <v>51</v>
      </c>
      <c r="AC133" s="2921" t="s">
        <v>52</v>
      </c>
      <c r="AD133" s="2920" t="s">
        <v>30</v>
      </c>
      <c r="AE133" s="2921" t="s">
        <v>35</v>
      </c>
      <c r="AF133" s="2920" t="s">
        <v>31</v>
      </c>
      <c r="AG133" s="2921" t="s">
        <v>36</v>
      </c>
      <c r="AH133" s="1304"/>
      <c r="AI133" s="1305"/>
      <c r="AJ133" s="2630"/>
      <c r="AK133" s="2918"/>
      <c r="AL133" s="2919"/>
      <c r="AM133" s="2896">
        <f t="shared" si="13"/>
        <v>0</v>
      </c>
      <c r="AN133" s="2628"/>
      <c r="AO133" s="2625"/>
    </row>
    <row r="134" spans="1:41" ht="13.5" customHeight="1" x14ac:dyDescent="0.25">
      <c r="A134" s="2899"/>
      <c r="B134" s="3109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00"/>
      <c r="AL134" s="2901"/>
      <c r="AM134" s="2902">
        <f t="shared" ref="AM134:AM197" si="25">SUBTOTAL(9,AK134:AL134)</f>
        <v>0</v>
      </c>
      <c r="AN134" s="2638"/>
      <c r="AO134" s="2641"/>
    </row>
    <row r="135" spans="1:41" ht="54" customHeight="1" x14ac:dyDescent="0.25">
      <c r="A135" s="2899"/>
      <c r="B135" s="3102" t="s">
        <v>651</v>
      </c>
      <c r="C135" s="3359" t="s">
        <v>652</v>
      </c>
      <c r="D135" s="3398" t="s">
        <v>9256</v>
      </c>
      <c r="E135" s="2977"/>
      <c r="F135" s="2603"/>
      <c r="G135" s="2603" t="s">
        <v>27</v>
      </c>
      <c r="H135" s="1811" t="s">
        <v>8975</v>
      </c>
      <c r="I135" s="1843" t="s">
        <v>8976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4" t="s">
        <v>293</v>
      </c>
      <c r="O135" s="1815">
        <v>20</v>
      </c>
      <c r="P135" s="1853">
        <v>48</v>
      </c>
      <c r="Q135" s="1854">
        <v>50</v>
      </c>
      <c r="R135" s="2617" t="s">
        <v>294</v>
      </c>
      <c r="S135" s="1844">
        <v>20</v>
      </c>
      <c r="T135" s="2634" t="s">
        <v>653</v>
      </c>
      <c r="U135" s="2617" t="s">
        <v>654</v>
      </c>
      <c r="V135" s="2150" t="s">
        <v>297</v>
      </c>
      <c r="W135" s="2903" t="s">
        <v>298</v>
      </c>
      <c r="X135" s="2150" t="s">
        <v>47</v>
      </c>
      <c r="Y135" s="904" t="s">
        <v>48</v>
      </c>
      <c r="Z135" s="2150" t="s">
        <v>49</v>
      </c>
      <c r="AA135" s="904" t="s">
        <v>50</v>
      </c>
      <c r="AB135" s="2150" t="s">
        <v>51</v>
      </c>
      <c r="AC135" s="904" t="s">
        <v>52</v>
      </c>
      <c r="AD135" s="2150" t="s">
        <v>30</v>
      </c>
      <c r="AE135" s="904" t="s">
        <v>35</v>
      </c>
      <c r="AF135" s="2150" t="s">
        <v>31</v>
      </c>
      <c r="AG135" s="904" t="s">
        <v>36</v>
      </c>
      <c r="AH135" s="681"/>
      <c r="AI135" s="676"/>
      <c r="AJ135" s="2640"/>
      <c r="AK135" s="2891"/>
      <c r="AL135" s="2892"/>
      <c r="AM135" s="2893">
        <f t="shared" si="25"/>
        <v>0</v>
      </c>
      <c r="AN135" s="2638" t="s">
        <v>321</v>
      </c>
      <c r="AO135" s="2641"/>
    </row>
    <row r="136" spans="1:41" ht="46.8" x14ac:dyDescent="0.25">
      <c r="A136" s="2899"/>
      <c r="B136" s="3103"/>
      <c r="C136" s="3360"/>
      <c r="D136" s="3399"/>
      <c r="E136" s="3087">
        <v>2.2000000000000002</v>
      </c>
      <c r="F136" s="2603" t="s">
        <v>27</v>
      </c>
      <c r="G136" s="2603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8"/>
      <c r="W136" s="2602"/>
      <c r="X136" s="2598"/>
      <c r="Y136" s="2602"/>
      <c r="Z136" s="2598"/>
      <c r="AA136" s="1159"/>
      <c r="AB136" s="2598"/>
      <c r="AC136" s="2600"/>
      <c r="AD136" s="2598"/>
      <c r="AE136" s="2600"/>
      <c r="AF136" s="2598"/>
      <c r="AG136" s="2600"/>
      <c r="AH136" s="681"/>
      <c r="AI136" s="676"/>
      <c r="AJ136" s="1301">
        <f t="shared" ref="AJ136" si="26">AH136+AI136</f>
        <v>0</v>
      </c>
      <c r="AK136" s="2887"/>
      <c r="AL136" s="2888"/>
      <c r="AM136" s="2896">
        <f t="shared" si="25"/>
        <v>0</v>
      </c>
      <c r="AN136" s="2638"/>
      <c r="AO136" s="2641" t="s">
        <v>657</v>
      </c>
    </row>
    <row r="137" spans="1:41" ht="27" customHeight="1" x14ac:dyDescent="0.25">
      <c r="A137" s="2899"/>
      <c r="B137" s="3102" t="s">
        <v>641</v>
      </c>
      <c r="C137" s="3388" t="s">
        <v>642</v>
      </c>
      <c r="D137" s="3365" t="s">
        <v>643</v>
      </c>
      <c r="E137" s="2972"/>
      <c r="F137" s="2603"/>
      <c r="G137" s="2603" t="s">
        <v>27</v>
      </c>
      <c r="H137" s="1811" t="s">
        <v>8977</v>
      </c>
      <c r="I137" s="1843" t="s">
        <v>8978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4" t="s">
        <v>293</v>
      </c>
      <c r="O137" s="1815" t="s">
        <v>644</v>
      </c>
      <c r="P137" s="1853">
        <v>48</v>
      </c>
      <c r="Q137" s="1854">
        <v>35</v>
      </c>
      <c r="R137" s="2617" t="s">
        <v>294</v>
      </c>
      <c r="S137" s="1844" t="s">
        <v>645</v>
      </c>
      <c r="T137" s="2634" t="s">
        <v>646</v>
      </c>
      <c r="U137" s="2617" t="s">
        <v>647</v>
      </c>
      <c r="V137" s="2150" t="s">
        <v>297</v>
      </c>
      <c r="W137" s="2903" t="s">
        <v>298</v>
      </c>
      <c r="X137" s="2150" t="s">
        <v>47</v>
      </c>
      <c r="Y137" s="904" t="s">
        <v>48</v>
      </c>
      <c r="Z137" s="2150" t="s">
        <v>49</v>
      </c>
      <c r="AA137" s="904" t="s">
        <v>50</v>
      </c>
      <c r="AB137" s="2150" t="s">
        <v>51</v>
      </c>
      <c r="AC137" s="904" t="s">
        <v>52</v>
      </c>
      <c r="AD137" s="2150" t="s">
        <v>30</v>
      </c>
      <c r="AE137" s="904" t="s">
        <v>35</v>
      </c>
      <c r="AF137" s="2150" t="s">
        <v>31</v>
      </c>
      <c r="AG137" s="904" t="s">
        <v>36</v>
      </c>
      <c r="AH137" s="694"/>
      <c r="AI137" s="686"/>
      <c r="AJ137" s="3361"/>
      <c r="AK137" s="2891"/>
      <c r="AL137" s="2892"/>
      <c r="AM137" s="2893">
        <f t="shared" si="25"/>
        <v>0</v>
      </c>
      <c r="AN137" s="2915" t="s">
        <v>309</v>
      </c>
      <c r="AO137" s="2906" t="s">
        <v>197</v>
      </c>
    </row>
    <row r="138" spans="1:41" ht="54" customHeight="1" x14ac:dyDescent="0.25">
      <c r="A138" s="2899"/>
      <c r="B138" s="3103"/>
      <c r="C138" s="3389"/>
      <c r="D138" s="3400"/>
      <c r="E138" s="2978"/>
      <c r="F138" s="2603"/>
      <c r="G138" s="2603" t="s">
        <v>27</v>
      </c>
      <c r="H138" s="1811" t="s">
        <v>8979</v>
      </c>
      <c r="I138" s="1843" t="s">
        <v>8980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4" t="s">
        <v>293</v>
      </c>
      <c r="O138" s="1815" t="s">
        <v>648</v>
      </c>
      <c r="P138" s="1853">
        <v>48</v>
      </c>
      <c r="Q138" s="1854">
        <v>35</v>
      </c>
      <c r="R138" s="2617" t="s">
        <v>294</v>
      </c>
      <c r="S138" s="1844" t="s">
        <v>648</v>
      </c>
      <c r="T138" s="2634" t="s">
        <v>649</v>
      </c>
      <c r="U138" s="2617" t="s">
        <v>650</v>
      </c>
      <c r="V138" s="2150" t="s">
        <v>297</v>
      </c>
      <c r="W138" s="2903" t="s">
        <v>298</v>
      </c>
      <c r="X138" s="2150" t="s">
        <v>47</v>
      </c>
      <c r="Y138" s="904" t="s">
        <v>48</v>
      </c>
      <c r="Z138" s="2150" t="s">
        <v>49</v>
      </c>
      <c r="AA138" s="904" t="s">
        <v>50</v>
      </c>
      <c r="AB138" s="2150" t="s">
        <v>51</v>
      </c>
      <c r="AC138" s="904" t="s">
        <v>52</v>
      </c>
      <c r="AD138" s="2150" t="s">
        <v>30</v>
      </c>
      <c r="AE138" s="904" t="s">
        <v>35</v>
      </c>
      <c r="AF138" s="2150" t="s">
        <v>31</v>
      </c>
      <c r="AG138" s="904" t="s">
        <v>36</v>
      </c>
      <c r="AH138" s="694"/>
      <c r="AI138" s="686"/>
      <c r="AJ138" s="3362"/>
      <c r="AK138" s="2891"/>
      <c r="AL138" s="2892"/>
      <c r="AM138" s="2893">
        <f t="shared" si="25"/>
        <v>0</v>
      </c>
      <c r="AN138" s="2914"/>
      <c r="AO138" s="2907"/>
    </row>
    <row r="139" spans="1:41" ht="13.5" customHeight="1" x14ac:dyDescent="0.25">
      <c r="A139" s="2899"/>
      <c r="B139" s="3109"/>
      <c r="C139" s="919" t="s">
        <v>640</v>
      </c>
      <c r="D139" s="919"/>
      <c r="E139" s="2964"/>
      <c r="F139" s="2603"/>
      <c r="G139" s="2603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00"/>
      <c r="AL139" s="2901"/>
      <c r="AM139" s="2902">
        <f t="shared" si="25"/>
        <v>0</v>
      </c>
      <c r="AN139" s="2638"/>
      <c r="AO139" s="2641"/>
    </row>
    <row r="140" spans="1:41" ht="54" customHeight="1" thickBot="1" x14ac:dyDescent="0.3">
      <c r="A140" s="2899"/>
      <c r="B140" s="3109" t="s">
        <v>635</v>
      </c>
      <c r="C140" s="2145" t="s">
        <v>636</v>
      </c>
      <c r="D140" s="2603" t="s">
        <v>637</v>
      </c>
      <c r="E140" s="2964"/>
      <c r="F140" s="2603"/>
      <c r="G140" s="2603" t="s">
        <v>27</v>
      </c>
      <c r="H140" s="1866" t="s">
        <v>8981</v>
      </c>
      <c r="I140" s="1867" t="s">
        <v>8982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7" t="s">
        <v>294</v>
      </c>
      <c r="O140" s="1844">
        <v>16</v>
      </c>
      <c r="P140" s="1869">
        <v>48</v>
      </c>
      <c r="Q140" s="1814">
        <v>35</v>
      </c>
      <c r="R140" s="2634" t="s">
        <v>293</v>
      </c>
      <c r="S140" s="1815">
        <v>16</v>
      </c>
      <c r="T140" s="2617" t="s">
        <v>638</v>
      </c>
      <c r="U140" s="2634" t="s">
        <v>639</v>
      </c>
      <c r="V140" s="693" t="s">
        <v>298</v>
      </c>
      <c r="W140" s="888" t="s">
        <v>297</v>
      </c>
      <c r="X140" s="2617" t="s">
        <v>48</v>
      </c>
      <c r="Y140" s="2634" t="s">
        <v>47</v>
      </c>
      <c r="Z140" s="2617" t="s">
        <v>50</v>
      </c>
      <c r="AA140" s="2634" t="s">
        <v>49</v>
      </c>
      <c r="AB140" s="2617" t="s">
        <v>52</v>
      </c>
      <c r="AC140" s="2634" t="s">
        <v>51</v>
      </c>
      <c r="AD140" s="2617" t="s">
        <v>35</v>
      </c>
      <c r="AE140" s="2634" t="s">
        <v>30</v>
      </c>
      <c r="AF140" s="2617" t="s">
        <v>36</v>
      </c>
      <c r="AG140" s="2634" t="s">
        <v>31</v>
      </c>
      <c r="AH140" s="902"/>
      <c r="AI140" s="924"/>
      <c r="AJ140" s="2640"/>
      <c r="AK140" s="2891"/>
      <c r="AL140" s="2892"/>
      <c r="AM140" s="2893">
        <f t="shared" si="25"/>
        <v>0</v>
      </c>
      <c r="AN140" s="2638" t="s">
        <v>309</v>
      </c>
      <c r="AO140" s="2641"/>
    </row>
    <row r="141" spans="1:41" ht="54" customHeight="1" thickBot="1" x14ac:dyDescent="0.3">
      <c r="A141" s="2899"/>
      <c r="B141" s="3109" t="s">
        <v>630</v>
      </c>
      <c r="C141" s="2145" t="s">
        <v>631</v>
      </c>
      <c r="D141" s="2603" t="s">
        <v>632</v>
      </c>
      <c r="E141" s="2964"/>
      <c r="F141" s="2603"/>
      <c r="G141" s="2603" t="s">
        <v>27</v>
      </c>
      <c r="H141" s="1811" t="s">
        <v>8983</v>
      </c>
      <c r="I141" s="1843" t="s">
        <v>8984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4" t="s">
        <v>293</v>
      </c>
      <c r="O141" s="1815">
        <v>17</v>
      </c>
      <c r="P141" s="1853">
        <v>48</v>
      </c>
      <c r="Q141" s="1854">
        <v>50</v>
      </c>
      <c r="R141" s="2617" t="s">
        <v>294</v>
      </c>
      <c r="S141" s="1844">
        <v>17</v>
      </c>
      <c r="T141" s="2634" t="s">
        <v>633</v>
      </c>
      <c r="U141" s="2617" t="s">
        <v>634</v>
      </c>
      <c r="V141" s="2922" t="s">
        <v>297</v>
      </c>
      <c r="W141" s="2923" t="s">
        <v>298</v>
      </c>
      <c r="X141" s="2924" t="s">
        <v>47</v>
      </c>
      <c r="Y141" s="2925" t="s">
        <v>48</v>
      </c>
      <c r="Z141" s="2924" t="s">
        <v>49</v>
      </c>
      <c r="AA141" s="2925" t="s">
        <v>50</v>
      </c>
      <c r="AB141" s="2924" t="s">
        <v>51</v>
      </c>
      <c r="AC141" s="2925" t="s">
        <v>52</v>
      </c>
      <c r="AD141" s="2924" t="s">
        <v>30</v>
      </c>
      <c r="AE141" s="2925" t="s">
        <v>35</v>
      </c>
      <c r="AF141" s="2924" t="s">
        <v>31</v>
      </c>
      <c r="AG141" s="2925" t="s">
        <v>36</v>
      </c>
      <c r="AH141" s="681"/>
      <c r="AI141" s="676"/>
      <c r="AJ141" s="2640"/>
      <c r="AK141" s="2891"/>
      <c r="AL141" s="2892"/>
      <c r="AM141" s="2893">
        <f t="shared" si="25"/>
        <v>0</v>
      </c>
      <c r="AN141" s="2638" t="s">
        <v>309</v>
      </c>
      <c r="AO141" s="2641"/>
    </row>
    <row r="142" spans="1:41" ht="54" customHeight="1" thickBot="1" x14ac:dyDescent="0.3">
      <c r="A142" s="2899"/>
      <c r="B142" s="3109" t="s">
        <v>625</v>
      </c>
      <c r="C142" s="2145" t="s">
        <v>626</v>
      </c>
      <c r="D142" s="2603" t="s">
        <v>627</v>
      </c>
      <c r="E142" s="2964"/>
      <c r="F142" s="2603"/>
      <c r="G142" s="2603" t="s">
        <v>27</v>
      </c>
      <c r="H142" s="1811" t="s">
        <v>8985</v>
      </c>
      <c r="I142" s="1843" t="s">
        <v>8986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4" t="s">
        <v>293</v>
      </c>
      <c r="O142" s="1815">
        <v>56</v>
      </c>
      <c r="P142" s="1853">
        <v>48</v>
      </c>
      <c r="Q142" s="1854">
        <v>50</v>
      </c>
      <c r="R142" s="2617" t="s">
        <v>294</v>
      </c>
      <c r="S142" s="1844">
        <v>56</v>
      </c>
      <c r="T142" s="2634" t="s">
        <v>628</v>
      </c>
      <c r="U142" s="2617" t="s">
        <v>629</v>
      </c>
      <c r="V142" s="2922" t="s">
        <v>297</v>
      </c>
      <c r="W142" s="2923" t="s">
        <v>298</v>
      </c>
      <c r="X142" s="2924" t="s">
        <v>47</v>
      </c>
      <c r="Y142" s="2925" t="s">
        <v>48</v>
      </c>
      <c r="Z142" s="2924" t="s">
        <v>49</v>
      </c>
      <c r="AA142" s="2925" t="s">
        <v>50</v>
      </c>
      <c r="AB142" s="2924" t="s">
        <v>51</v>
      </c>
      <c r="AC142" s="2925" t="s">
        <v>52</v>
      </c>
      <c r="AD142" s="2924" t="s">
        <v>30</v>
      </c>
      <c r="AE142" s="2925" t="s">
        <v>35</v>
      </c>
      <c r="AF142" s="2924" t="s">
        <v>31</v>
      </c>
      <c r="AG142" s="2925" t="s">
        <v>36</v>
      </c>
      <c r="AH142" s="681"/>
      <c r="AI142" s="676"/>
      <c r="AJ142" s="2640"/>
      <c r="AK142" s="2891"/>
      <c r="AL142" s="2892"/>
      <c r="AM142" s="2893">
        <f t="shared" si="25"/>
        <v>0</v>
      </c>
      <c r="AN142" s="2638" t="s">
        <v>309</v>
      </c>
      <c r="AO142" s="2641"/>
    </row>
    <row r="143" spans="1:41" ht="27" customHeight="1" x14ac:dyDescent="0.25">
      <c r="A143" s="2883" t="s">
        <v>619</v>
      </c>
      <c r="B143" s="672" t="s">
        <v>620</v>
      </c>
      <c r="C143" s="2152" t="s">
        <v>621</v>
      </c>
      <c r="D143" s="672" t="s">
        <v>622</v>
      </c>
      <c r="E143" s="672"/>
      <c r="F143" s="672"/>
      <c r="G143" s="672" t="s">
        <v>27</v>
      </c>
      <c r="H143" s="1908" t="s">
        <v>8987</v>
      </c>
      <c r="I143" s="1909" t="s">
        <v>8988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22" t="s">
        <v>297</v>
      </c>
      <c r="W143" s="2923" t="s">
        <v>298</v>
      </c>
      <c r="X143" s="2924" t="s">
        <v>47</v>
      </c>
      <c r="Y143" s="2925" t="s">
        <v>48</v>
      </c>
      <c r="Z143" s="2924" t="s">
        <v>49</v>
      </c>
      <c r="AA143" s="2925" t="s">
        <v>50</v>
      </c>
      <c r="AB143" s="2924" t="s">
        <v>51</v>
      </c>
      <c r="AC143" s="2925" t="s">
        <v>52</v>
      </c>
      <c r="AD143" s="2924" t="s">
        <v>30</v>
      </c>
      <c r="AE143" s="2925" t="s">
        <v>35</v>
      </c>
      <c r="AF143" s="2924" t="s">
        <v>31</v>
      </c>
      <c r="AG143" s="2925" t="s">
        <v>36</v>
      </c>
      <c r="AH143" s="680"/>
      <c r="AI143" s="673"/>
      <c r="AJ143" s="2630"/>
      <c r="AK143" s="2891"/>
      <c r="AL143" s="2892"/>
      <c r="AM143" s="2893">
        <f t="shared" si="25"/>
        <v>0</v>
      </c>
      <c r="AN143" s="882" t="s">
        <v>315</v>
      </c>
      <c r="AO143" s="674"/>
    </row>
    <row r="144" spans="1:41" ht="62.4" x14ac:dyDescent="0.25">
      <c r="A144" s="2899"/>
      <c r="B144" s="3109" t="s">
        <v>513</v>
      </c>
      <c r="C144" s="1166" t="s">
        <v>514</v>
      </c>
      <c r="D144" s="2970" t="s">
        <v>9256</v>
      </c>
      <c r="E144" s="3087">
        <v>1.6</v>
      </c>
      <c r="F144" s="2603" t="s">
        <v>27</v>
      </c>
      <c r="G144" s="2603"/>
      <c r="H144" s="1831" t="s">
        <v>8989</v>
      </c>
      <c r="I144" s="1839" t="s">
        <v>8990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8782</v>
      </c>
      <c r="O144" s="1835">
        <v>32</v>
      </c>
      <c r="P144" s="1840">
        <v>220</v>
      </c>
      <c r="Q144" s="1841">
        <v>30</v>
      </c>
      <c r="R144" s="687" t="s">
        <v>8783</v>
      </c>
      <c r="S144" s="1842">
        <v>26</v>
      </c>
      <c r="T144" s="703" t="s">
        <v>515</v>
      </c>
      <c r="U144" s="687" t="s">
        <v>516</v>
      </c>
      <c r="V144" s="2634" t="s">
        <v>517</v>
      </c>
      <c r="W144" s="2617" t="s">
        <v>518</v>
      </c>
      <c r="X144" s="2634" t="s">
        <v>450</v>
      </c>
      <c r="Y144" s="2617" t="s">
        <v>460</v>
      </c>
      <c r="Z144" s="2634" t="s">
        <v>451</v>
      </c>
      <c r="AA144" s="2617" t="s">
        <v>461</v>
      </c>
      <c r="AB144" s="2634" t="s">
        <v>452</v>
      </c>
      <c r="AC144" s="2617" t="s">
        <v>519</v>
      </c>
      <c r="AD144" s="2634" t="s">
        <v>30</v>
      </c>
      <c r="AE144" s="2617" t="s">
        <v>35</v>
      </c>
      <c r="AF144" s="2634" t="s">
        <v>31</v>
      </c>
      <c r="AG144" s="2617" t="s">
        <v>36</v>
      </c>
      <c r="AH144" s="681">
        <f>SUM('7층_부하량(월간_AVG)'!N21:P21)</f>
        <v>0</v>
      </c>
      <c r="AI144" s="676">
        <f>SUM('7층_부하량(월간_AVG)'!N107:P107)</f>
        <v>1.2034422324539349</v>
      </c>
      <c r="AJ144" s="1301">
        <f>AH144+AI144</f>
        <v>1.2034422324539349</v>
      </c>
      <c r="AK144" s="2887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8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27.4</v>
      </c>
      <c r="AM144" s="2896">
        <f t="shared" si="25"/>
        <v>27.4</v>
      </c>
      <c r="AN144" s="2628" t="s">
        <v>520</v>
      </c>
      <c r="AO144" s="2641"/>
    </row>
    <row r="145" spans="1:41" ht="62.4" x14ac:dyDescent="0.25">
      <c r="A145" s="2899"/>
      <c r="B145" s="3109" t="s">
        <v>508</v>
      </c>
      <c r="C145" s="1158" t="s">
        <v>509</v>
      </c>
      <c r="D145" s="2964" t="s">
        <v>9256</v>
      </c>
      <c r="E145" s="3087">
        <v>1.6</v>
      </c>
      <c r="F145" s="2603" t="s">
        <v>27</v>
      </c>
      <c r="G145" s="2603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887"/>
      <c r="AL145" s="2888"/>
      <c r="AM145" s="2896">
        <f t="shared" si="25"/>
        <v>0</v>
      </c>
      <c r="AN145" s="2638"/>
      <c r="AO145" s="688" t="s">
        <v>512</v>
      </c>
    </row>
    <row r="146" spans="1:41" ht="39.9" customHeight="1" x14ac:dyDescent="0.25">
      <c r="A146" s="2899"/>
      <c r="B146" s="3109" t="s">
        <v>502</v>
      </c>
      <c r="C146" s="1158" t="s">
        <v>503</v>
      </c>
      <c r="D146" s="2964" t="s">
        <v>9256</v>
      </c>
      <c r="E146" s="3087">
        <v>1.6</v>
      </c>
      <c r="F146" s="2603" t="s">
        <v>27</v>
      </c>
      <c r="G146" s="2603"/>
      <c r="H146" s="1831" t="s">
        <v>8991</v>
      </c>
      <c r="I146" s="1839" t="s">
        <v>8992</v>
      </c>
      <c r="J146" s="1831" t="str">
        <f t="shared" ref="J146" si="27">"7-DaHall 1-"&amp;N146&amp;"-"&amp;M146&amp;"-"&amp;O146</f>
        <v>7-DaHall 1-RPP-01-30-12</v>
      </c>
      <c r="K146" s="1839" t="str">
        <f t="shared" ref="K146" si="28">"7-DaHall 1-"&amp;R146&amp;"-"&amp;Q146&amp;"-"&amp;S146</f>
        <v>7-DaHall 1-RPP-02-20-17</v>
      </c>
      <c r="L146" s="1833">
        <v>220</v>
      </c>
      <c r="M146" s="1834">
        <v>30</v>
      </c>
      <c r="N146" s="703" t="s">
        <v>8782</v>
      </c>
      <c r="O146" s="1835">
        <v>12</v>
      </c>
      <c r="P146" s="1840">
        <v>220</v>
      </c>
      <c r="Q146" s="1841">
        <v>20</v>
      </c>
      <c r="R146" s="687" t="s">
        <v>8783</v>
      </c>
      <c r="S146" s="1842">
        <v>17</v>
      </c>
      <c r="T146" s="703" t="s">
        <v>504</v>
      </c>
      <c r="U146" s="687" t="s">
        <v>505</v>
      </c>
      <c r="V146" s="2634" t="s">
        <v>506</v>
      </c>
      <c r="W146" s="2617" t="s">
        <v>507</v>
      </c>
      <c r="X146" s="2150" t="s">
        <v>450</v>
      </c>
      <c r="Y146" s="904" t="s">
        <v>460</v>
      </c>
      <c r="Z146" s="2150" t="s">
        <v>451</v>
      </c>
      <c r="AA146" s="904" t="s">
        <v>461</v>
      </c>
      <c r="AB146" s="2150" t="s">
        <v>51</v>
      </c>
      <c r="AC146" s="904" t="s">
        <v>52</v>
      </c>
      <c r="AD146" s="2150" t="s">
        <v>30</v>
      </c>
      <c r="AE146" s="904" t="s">
        <v>35</v>
      </c>
      <c r="AF146" s="2150" t="s">
        <v>31</v>
      </c>
      <c r="AG146" s="904" t="s">
        <v>36</v>
      </c>
      <c r="AH146" s="681">
        <f>SUM('7층_부하량(월간_AVG)'!N11:P11)</f>
        <v>3.5738968881687865</v>
      </c>
      <c r="AI146" s="676">
        <f>SUM('7층_부하량(월간_AVG)'!D103:F103)</f>
        <v>3.1282912346973086</v>
      </c>
      <c r="AJ146" s="1301">
        <f t="shared" ref="AJ146" si="29">AH146+AI146</f>
        <v>6.7021881228660956</v>
      </c>
      <c r="AK146" s="2887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571.79999999999995</v>
      </c>
      <c r="AL146" s="2888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430.7</v>
      </c>
      <c r="AM146" s="2896">
        <f t="shared" si="25"/>
        <v>1002.5</v>
      </c>
      <c r="AN146" s="2638"/>
      <c r="AO146" s="2641"/>
    </row>
    <row r="147" spans="1:41" ht="54" customHeight="1" x14ac:dyDescent="0.25">
      <c r="A147" s="2899"/>
      <c r="B147" s="3102" t="s">
        <v>494</v>
      </c>
      <c r="C147" s="3363" t="s">
        <v>495</v>
      </c>
      <c r="D147" s="3365" t="s">
        <v>9256</v>
      </c>
      <c r="E147" s="2972"/>
      <c r="F147" s="2632"/>
      <c r="G147" s="2632" t="s">
        <v>27</v>
      </c>
      <c r="H147" s="1811" t="s">
        <v>8993</v>
      </c>
      <c r="I147" s="1843" t="s">
        <v>8994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4" t="s">
        <v>293</v>
      </c>
      <c r="O147" s="1815">
        <v>44</v>
      </c>
      <c r="P147" s="1853">
        <v>48</v>
      </c>
      <c r="Q147" s="1854">
        <v>35</v>
      </c>
      <c r="R147" s="2617" t="s">
        <v>294</v>
      </c>
      <c r="S147" s="1844">
        <v>6</v>
      </c>
      <c r="T147" s="2634" t="s">
        <v>496</v>
      </c>
      <c r="U147" s="2617" t="s">
        <v>497</v>
      </c>
      <c r="V147" s="2634" t="s">
        <v>297</v>
      </c>
      <c r="W147" s="2617" t="s">
        <v>298</v>
      </c>
      <c r="X147" s="2634" t="s">
        <v>435</v>
      </c>
      <c r="Y147" s="2617" t="s">
        <v>436</v>
      </c>
      <c r="Z147" s="2634" t="s">
        <v>49</v>
      </c>
      <c r="AA147" s="2617" t="s">
        <v>50</v>
      </c>
      <c r="AB147" s="2150" t="s">
        <v>51</v>
      </c>
      <c r="AC147" s="904" t="s">
        <v>52</v>
      </c>
      <c r="AD147" s="2150" t="s">
        <v>30</v>
      </c>
      <c r="AE147" s="904" t="s">
        <v>35</v>
      </c>
      <c r="AF147" s="2150" t="s">
        <v>31</v>
      </c>
      <c r="AG147" s="904" t="s">
        <v>36</v>
      </c>
      <c r="AH147" s="681"/>
      <c r="AI147" s="676"/>
      <c r="AJ147" s="2640"/>
      <c r="AK147" s="2891"/>
      <c r="AL147" s="2892"/>
      <c r="AM147" s="2893">
        <f t="shared" si="25"/>
        <v>0</v>
      </c>
      <c r="AN147" s="2638"/>
      <c r="AO147" s="2641"/>
    </row>
    <row r="148" spans="1:41" ht="39.9" customHeight="1" x14ac:dyDescent="0.25">
      <c r="A148" s="2899"/>
      <c r="B148" s="3103"/>
      <c r="C148" s="3401"/>
      <c r="D148" s="3400"/>
      <c r="E148" s="3087">
        <v>1.6</v>
      </c>
      <c r="F148" s="2605" t="s">
        <v>27</v>
      </c>
      <c r="G148" s="2605"/>
      <c r="H148" s="1831" t="s">
        <v>8995</v>
      </c>
      <c r="I148" s="1839" t="s">
        <v>8996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8782</v>
      </c>
      <c r="O148" s="1835">
        <v>10</v>
      </c>
      <c r="P148" s="1840">
        <v>220</v>
      </c>
      <c r="Q148" s="1841">
        <v>20</v>
      </c>
      <c r="R148" s="687" t="s">
        <v>8783</v>
      </c>
      <c r="S148" s="1842">
        <v>15</v>
      </c>
      <c r="T148" s="703" t="s">
        <v>498</v>
      </c>
      <c r="U148" s="687" t="s">
        <v>499</v>
      </c>
      <c r="V148" s="2634" t="s">
        <v>500</v>
      </c>
      <c r="W148" s="2617" t="s">
        <v>501</v>
      </c>
      <c r="X148" s="2150" t="s">
        <v>450</v>
      </c>
      <c r="Y148" s="904" t="s">
        <v>460</v>
      </c>
      <c r="Z148" s="2150" t="s">
        <v>451</v>
      </c>
      <c r="AA148" s="904" t="s">
        <v>461</v>
      </c>
      <c r="AB148" s="2150" t="s">
        <v>51</v>
      </c>
      <c r="AC148" s="904" t="s">
        <v>52</v>
      </c>
      <c r="AD148" s="2150" t="s">
        <v>30</v>
      </c>
      <c r="AE148" s="904" t="s">
        <v>35</v>
      </c>
      <c r="AF148" s="2150" t="s">
        <v>31</v>
      </c>
      <c r="AG148" s="904" t="s">
        <v>36</v>
      </c>
      <c r="AH148" s="681">
        <f>SUM('7층_부하량(월간_AVG)'!N10:P10)</f>
        <v>1.5543268481938066</v>
      </c>
      <c r="AI148" s="676">
        <f>SUM('7층_부하량(월간_AVG)'!D102:F102)</f>
        <v>1.7234027335898541</v>
      </c>
      <c r="AJ148" s="1301">
        <f t="shared" ref="AJ148" si="30">AH148+AI148</f>
        <v>3.2777295817836607</v>
      </c>
      <c r="AK148" s="2887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232.1</v>
      </c>
      <c r="AL148" s="2888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261.89999999999998</v>
      </c>
      <c r="AM148" s="2896">
        <f t="shared" si="25"/>
        <v>494</v>
      </c>
      <c r="AN148" s="2638"/>
      <c r="AO148" s="2641"/>
    </row>
    <row r="149" spans="1:41" ht="54" customHeight="1" x14ac:dyDescent="0.25">
      <c r="A149" s="2899"/>
      <c r="B149" s="3102" t="s">
        <v>486</v>
      </c>
      <c r="C149" s="3363" t="s">
        <v>487</v>
      </c>
      <c r="D149" s="3365" t="s">
        <v>9256</v>
      </c>
      <c r="E149" s="2972"/>
      <c r="F149" s="2632"/>
      <c r="G149" s="2632" t="s">
        <v>27</v>
      </c>
      <c r="H149" s="1811" t="s">
        <v>8997</v>
      </c>
      <c r="I149" s="1843" t="s">
        <v>8998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4" t="s">
        <v>293</v>
      </c>
      <c r="O149" s="1815">
        <v>43</v>
      </c>
      <c r="P149" s="1853">
        <v>48</v>
      </c>
      <c r="Q149" s="1854">
        <v>35</v>
      </c>
      <c r="R149" s="2617" t="s">
        <v>294</v>
      </c>
      <c r="S149" s="1844">
        <v>5</v>
      </c>
      <c r="T149" s="2634" t="s">
        <v>488</v>
      </c>
      <c r="U149" s="2617" t="s">
        <v>489</v>
      </c>
      <c r="V149" s="2597" t="s">
        <v>297</v>
      </c>
      <c r="W149" s="2599" t="s">
        <v>298</v>
      </c>
      <c r="X149" s="2597" t="s">
        <v>435</v>
      </c>
      <c r="Y149" s="2599" t="s">
        <v>436</v>
      </c>
      <c r="Z149" s="2597" t="s">
        <v>49</v>
      </c>
      <c r="AA149" s="2599" t="s">
        <v>50</v>
      </c>
      <c r="AB149" s="2150" t="s">
        <v>51</v>
      </c>
      <c r="AC149" s="904" t="s">
        <v>52</v>
      </c>
      <c r="AD149" s="2150" t="s">
        <v>30</v>
      </c>
      <c r="AE149" s="904" t="s">
        <v>35</v>
      </c>
      <c r="AF149" s="2150" t="s">
        <v>31</v>
      </c>
      <c r="AG149" s="904" t="s">
        <v>36</v>
      </c>
      <c r="AH149" s="675"/>
      <c r="AI149" s="676"/>
      <c r="AJ149" s="2640"/>
      <c r="AK149" s="2891"/>
      <c r="AL149" s="2892"/>
      <c r="AM149" s="2893">
        <f t="shared" si="25"/>
        <v>0</v>
      </c>
      <c r="AN149" s="2638"/>
      <c r="AO149" s="2641"/>
    </row>
    <row r="150" spans="1:41" ht="62.4" x14ac:dyDescent="0.25">
      <c r="A150" s="2899"/>
      <c r="B150" s="3103"/>
      <c r="C150" s="3401"/>
      <c r="D150" s="3400"/>
      <c r="E150" s="3087">
        <v>1.6</v>
      </c>
      <c r="F150" s="2605" t="s">
        <v>27</v>
      </c>
      <c r="G150" s="2605"/>
      <c r="H150" s="1831" t="s">
        <v>8999</v>
      </c>
      <c r="I150" s="1839" t="s">
        <v>9000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8782</v>
      </c>
      <c r="O150" s="1835">
        <v>8</v>
      </c>
      <c r="P150" s="1840">
        <v>220</v>
      </c>
      <c r="Q150" s="1841">
        <v>20</v>
      </c>
      <c r="R150" s="687" t="s">
        <v>8783</v>
      </c>
      <c r="S150" s="1842">
        <v>13</v>
      </c>
      <c r="T150" s="703" t="s">
        <v>490</v>
      </c>
      <c r="U150" s="687" t="s">
        <v>491</v>
      </c>
      <c r="V150" s="2634" t="s">
        <v>492</v>
      </c>
      <c r="W150" s="2617" t="s">
        <v>493</v>
      </c>
      <c r="X150" s="2634" t="s">
        <v>450</v>
      </c>
      <c r="Y150" s="2617" t="s">
        <v>460</v>
      </c>
      <c r="Z150" s="2634" t="s">
        <v>451</v>
      </c>
      <c r="AA150" s="2617" t="s">
        <v>461</v>
      </c>
      <c r="AB150" s="2150" t="s">
        <v>51</v>
      </c>
      <c r="AC150" s="904" t="s">
        <v>52</v>
      </c>
      <c r="AD150" s="2150" t="s">
        <v>30</v>
      </c>
      <c r="AE150" s="904" t="s">
        <v>35</v>
      </c>
      <c r="AF150" s="2150" t="s">
        <v>31</v>
      </c>
      <c r="AG150" s="904" t="s">
        <v>36</v>
      </c>
      <c r="AH150" s="681">
        <f>SUM('7층_부하량(월간_AVG)'!N9:P9)</f>
        <v>2.2949706804150782</v>
      </c>
      <c r="AI150" s="676">
        <f>SUM('7층_부하량(월간_AVG)'!D101:F101)</f>
        <v>2.7751636372836579</v>
      </c>
      <c r="AJ150" s="1301">
        <f t="shared" ref="AJ150" si="31">AH150+AI150</f>
        <v>5.0701343176987361</v>
      </c>
      <c r="AK150" s="2887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319.5</v>
      </c>
      <c r="AL150" s="2888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379.8</v>
      </c>
      <c r="AM150" s="2896">
        <f t="shared" si="25"/>
        <v>699.3</v>
      </c>
      <c r="AN150" s="2638"/>
      <c r="AO150" s="2641"/>
    </row>
    <row r="151" spans="1:41" ht="62.4" x14ac:dyDescent="0.25">
      <c r="A151" s="2899"/>
      <c r="B151" s="3109" t="s">
        <v>481</v>
      </c>
      <c r="C151" s="2607" t="s">
        <v>482</v>
      </c>
      <c r="D151" s="2970" t="s">
        <v>9256</v>
      </c>
      <c r="E151" s="3085">
        <v>1.6</v>
      </c>
      <c r="F151" s="2603" t="s">
        <v>27</v>
      </c>
      <c r="G151" s="2603"/>
      <c r="H151" s="1872" t="s">
        <v>9001</v>
      </c>
      <c r="I151" s="1870" t="s">
        <v>9002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8783</v>
      </c>
      <c r="O151" s="1842">
        <v>9</v>
      </c>
      <c r="P151" s="1871">
        <v>220</v>
      </c>
      <c r="Q151" s="1834">
        <v>30</v>
      </c>
      <c r="R151" s="703" t="s">
        <v>8756</v>
      </c>
      <c r="S151" s="1835">
        <v>8</v>
      </c>
      <c r="T151" s="687" t="s">
        <v>483</v>
      </c>
      <c r="U151" s="703" t="s">
        <v>484</v>
      </c>
      <c r="V151" s="2617" t="s">
        <v>485</v>
      </c>
      <c r="W151" s="733"/>
      <c r="X151" s="2617" t="s">
        <v>460</v>
      </c>
      <c r="Y151" s="733"/>
      <c r="Z151" s="2599" t="s">
        <v>461</v>
      </c>
      <c r="AA151" s="733"/>
      <c r="AB151" s="2599" t="s">
        <v>52</v>
      </c>
      <c r="AC151" s="2634" t="s">
        <v>164</v>
      </c>
      <c r="AD151" s="2599" t="s">
        <v>35</v>
      </c>
      <c r="AE151" s="2634" t="s">
        <v>110</v>
      </c>
      <c r="AF151" s="2617" t="s">
        <v>36</v>
      </c>
      <c r="AG151" s="2634" t="s">
        <v>31</v>
      </c>
      <c r="AH151" s="924">
        <f>SUM('7층_부하량(월간_AVG)'!N66:P66)</f>
        <v>1.6519201727634416</v>
      </c>
      <c r="AI151" s="902">
        <f>SUM('7층_부하량(월간_AVG)'!D99:F99)</f>
        <v>1.4677948534172658</v>
      </c>
      <c r="AJ151" s="1301">
        <f>AI151+AH151</f>
        <v>3.1197150261807076</v>
      </c>
      <c r="AK151" s="2887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261.8</v>
      </c>
      <c r="AL151" s="2888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173.6</v>
      </c>
      <c r="AM151" s="2896">
        <f t="shared" si="25"/>
        <v>435.4</v>
      </c>
      <c r="AN151" s="2638"/>
      <c r="AO151" s="2641"/>
    </row>
    <row r="152" spans="1:41" ht="63" thickBot="1" x14ac:dyDescent="0.3">
      <c r="A152" s="2899"/>
      <c r="B152" s="3109" t="s">
        <v>479</v>
      </c>
      <c r="C152" s="1158" t="s">
        <v>480</v>
      </c>
      <c r="D152" s="2964" t="s">
        <v>9256</v>
      </c>
      <c r="E152" s="3084">
        <v>1.6</v>
      </c>
      <c r="F152" s="2603" t="s">
        <v>27</v>
      </c>
      <c r="G152" s="2603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32">AH152+AI152</f>
        <v>0</v>
      </c>
      <c r="AK152" s="2887"/>
      <c r="AL152" s="2888"/>
      <c r="AM152" s="2896">
        <f t="shared" si="25"/>
        <v>0</v>
      </c>
      <c r="AN152" s="2638" t="s">
        <v>121</v>
      </c>
      <c r="AO152" s="2641"/>
    </row>
    <row r="153" spans="1:41" ht="63" thickBot="1" x14ac:dyDescent="0.3">
      <c r="A153" s="2883" t="s">
        <v>475</v>
      </c>
      <c r="B153" s="672" t="s">
        <v>476</v>
      </c>
      <c r="C153" s="1157" t="s">
        <v>477</v>
      </c>
      <c r="D153" s="672" t="s">
        <v>9256</v>
      </c>
      <c r="E153" s="3086">
        <v>1.6</v>
      </c>
      <c r="F153" s="672" t="s">
        <v>27</v>
      </c>
      <c r="G153" s="2609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2616">
        <f t="shared" si="32"/>
        <v>0</v>
      </c>
      <c r="AK153" s="2887"/>
      <c r="AL153" s="2888"/>
      <c r="AM153" s="2896">
        <f t="shared" si="25"/>
        <v>0</v>
      </c>
      <c r="AN153" s="882" t="s">
        <v>121</v>
      </c>
      <c r="AO153" s="674"/>
    </row>
    <row r="154" spans="1:41" ht="54.75" customHeight="1" thickBot="1" x14ac:dyDescent="0.3">
      <c r="A154" s="2899"/>
      <c r="B154" s="3109" t="s">
        <v>322</v>
      </c>
      <c r="C154" s="2145" t="s">
        <v>323</v>
      </c>
      <c r="D154" s="2603" t="s">
        <v>324</v>
      </c>
      <c r="E154" s="2964"/>
      <c r="F154" s="2603"/>
      <c r="G154" s="2603" t="s">
        <v>27</v>
      </c>
      <c r="H154" s="1811" t="s">
        <v>9003</v>
      </c>
      <c r="I154" s="1843" t="s">
        <v>9004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4" t="s">
        <v>293</v>
      </c>
      <c r="O154" s="1815">
        <v>24</v>
      </c>
      <c r="P154" s="1853">
        <v>48</v>
      </c>
      <c r="Q154" s="1854">
        <v>100</v>
      </c>
      <c r="R154" s="2617" t="s">
        <v>294</v>
      </c>
      <c r="S154" s="1844">
        <v>24</v>
      </c>
      <c r="T154" s="2634" t="s">
        <v>325</v>
      </c>
      <c r="U154" s="2617" t="s">
        <v>326</v>
      </c>
      <c r="V154" s="2904" t="s">
        <v>297</v>
      </c>
      <c r="W154" s="2903" t="s">
        <v>298</v>
      </c>
      <c r="X154" s="2150" t="s">
        <v>47</v>
      </c>
      <c r="Y154" s="904" t="s">
        <v>48</v>
      </c>
      <c r="Z154" s="2150" t="s">
        <v>49</v>
      </c>
      <c r="AA154" s="904" t="s">
        <v>50</v>
      </c>
      <c r="AB154" s="2150" t="s">
        <v>51</v>
      </c>
      <c r="AC154" s="904" t="s">
        <v>52</v>
      </c>
      <c r="AD154" s="2150" t="s">
        <v>30</v>
      </c>
      <c r="AE154" s="904" t="s">
        <v>35</v>
      </c>
      <c r="AF154" s="2924" t="s">
        <v>31</v>
      </c>
      <c r="AG154" s="2925" t="s">
        <v>36</v>
      </c>
      <c r="AH154" s="681"/>
      <c r="AI154" s="676"/>
      <c r="AJ154" s="2640"/>
      <c r="AK154" s="2891"/>
      <c r="AL154" s="2892"/>
      <c r="AM154" s="2893">
        <f t="shared" si="25"/>
        <v>0</v>
      </c>
      <c r="AN154" s="2638" t="s">
        <v>327</v>
      </c>
      <c r="AO154" s="2624"/>
    </row>
    <row r="155" spans="1:41" ht="54.75" customHeight="1" thickBot="1" x14ac:dyDescent="0.3">
      <c r="A155" s="2899"/>
      <c r="B155" s="3109" t="s">
        <v>316</v>
      </c>
      <c r="C155" s="2145" t="s">
        <v>317</v>
      </c>
      <c r="D155" s="2603" t="s">
        <v>318</v>
      </c>
      <c r="E155" s="2964"/>
      <c r="F155" s="2603"/>
      <c r="G155" s="2603" t="s">
        <v>27</v>
      </c>
      <c r="H155" s="1811" t="s">
        <v>9005</v>
      </c>
      <c r="I155" s="1843" t="s">
        <v>9006</v>
      </c>
      <c r="J155" s="1811" t="str">
        <f t="shared" ref="J155:J167" si="33">"7-DaHall 1-"&amp;N155&amp;"-"&amp;M155&amp;"-"&amp;O155</f>
        <v>7-DaHall 1-A-1-100-7</v>
      </c>
      <c r="K155" s="1843" t="str">
        <f t="shared" ref="K155:K167" si="34">"7-DaHall 1-"&amp;R155&amp;"-"&amp;Q155&amp;"-"&amp;S155</f>
        <v>7-DaHall 1-B-1-100-7</v>
      </c>
      <c r="L155" s="1813">
        <v>48</v>
      </c>
      <c r="M155" s="1814">
        <v>100</v>
      </c>
      <c r="N155" s="2634" t="s">
        <v>293</v>
      </c>
      <c r="O155" s="1815">
        <v>7</v>
      </c>
      <c r="P155" s="1853">
        <v>48</v>
      </c>
      <c r="Q155" s="1854">
        <v>100</v>
      </c>
      <c r="R155" s="2617" t="s">
        <v>294</v>
      </c>
      <c r="S155" s="1844">
        <v>7</v>
      </c>
      <c r="T155" s="2634" t="s">
        <v>319</v>
      </c>
      <c r="U155" s="2617" t="s">
        <v>320</v>
      </c>
      <c r="V155" s="2904" t="s">
        <v>297</v>
      </c>
      <c r="W155" s="2903" t="s">
        <v>298</v>
      </c>
      <c r="X155" s="2150" t="s">
        <v>47</v>
      </c>
      <c r="Y155" s="904" t="s">
        <v>48</v>
      </c>
      <c r="Z155" s="2150" t="s">
        <v>49</v>
      </c>
      <c r="AA155" s="904" t="s">
        <v>50</v>
      </c>
      <c r="AB155" s="2150" t="s">
        <v>51</v>
      </c>
      <c r="AC155" s="904" t="s">
        <v>52</v>
      </c>
      <c r="AD155" s="2150" t="s">
        <v>30</v>
      </c>
      <c r="AE155" s="904" t="s">
        <v>35</v>
      </c>
      <c r="AF155" s="2924" t="s">
        <v>31</v>
      </c>
      <c r="AG155" s="2925" t="s">
        <v>36</v>
      </c>
      <c r="AH155" s="681"/>
      <c r="AI155" s="676"/>
      <c r="AJ155" s="2640"/>
      <c r="AK155" s="2891"/>
      <c r="AL155" s="2892"/>
      <c r="AM155" s="2893">
        <f t="shared" si="25"/>
        <v>0</v>
      </c>
      <c r="AN155" s="2638" t="s">
        <v>321</v>
      </c>
      <c r="AO155" s="2641"/>
    </row>
    <row r="156" spans="1:41" ht="54.75" customHeight="1" thickBot="1" x14ac:dyDescent="0.3">
      <c r="A156" s="2899"/>
      <c r="B156" s="3109" t="s">
        <v>310</v>
      </c>
      <c r="C156" s="2145" t="s">
        <v>311</v>
      </c>
      <c r="D156" s="2603" t="s">
        <v>312</v>
      </c>
      <c r="E156" s="2964"/>
      <c r="F156" s="2603"/>
      <c r="G156" s="2603" t="s">
        <v>27</v>
      </c>
      <c r="H156" s="1811" t="s">
        <v>9007</v>
      </c>
      <c r="I156" s="1843" t="s">
        <v>9008</v>
      </c>
      <c r="J156" s="1811" t="str">
        <f t="shared" si="33"/>
        <v>7-DaHall 1-A-1-50-57</v>
      </c>
      <c r="K156" s="1843" t="str">
        <f t="shared" si="34"/>
        <v>7-DaHall 1-B-1-50-57</v>
      </c>
      <c r="L156" s="1813">
        <v>48</v>
      </c>
      <c r="M156" s="1814">
        <v>50</v>
      </c>
      <c r="N156" s="2634" t="s">
        <v>293</v>
      </c>
      <c r="O156" s="1815">
        <v>57</v>
      </c>
      <c r="P156" s="1853">
        <v>48</v>
      </c>
      <c r="Q156" s="1854">
        <v>50</v>
      </c>
      <c r="R156" s="2617" t="s">
        <v>294</v>
      </c>
      <c r="S156" s="1844">
        <v>57</v>
      </c>
      <c r="T156" s="2634" t="s">
        <v>313</v>
      </c>
      <c r="U156" s="2617" t="s">
        <v>314</v>
      </c>
      <c r="V156" s="2904" t="s">
        <v>297</v>
      </c>
      <c r="W156" s="2903" t="s">
        <v>298</v>
      </c>
      <c r="X156" s="2150" t="s">
        <v>47</v>
      </c>
      <c r="Y156" s="904" t="s">
        <v>48</v>
      </c>
      <c r="Z156" s="2150" t="s">
        <v>49</v>
      </c>
      <c r="AA156" s="904" t="s">
        <v>50</v>
      </c>
      <c r="AB156" s="2150" t="s">
        <v>51</v>
      </c>
      <c r="AC156" s="904" t="s">
        <v>52</v>
      </c>
      <c r="AD156" s="2150" t="s">
        <v>30</v>
      </c>
      <c r="AE156" s="904" t="s">
        <v>35</v>
      </c>
      <c r="AF156" s="2924" t="s">
        <v>31</v>
      </c>
      <c r="AG156" s="2925" t="s">
        <v>36</v>
      </c>
      <c r="AH156" s="681"/>
      <c r="AI156" s="676"/>
      <c r="AJ156" s="2640"/>
      <c r="AK156" s="2891"/>
      <c r="AL156" s="2892"/>
      <c r="AM156" s="2893">
        <f t="shared" si="25"/>
        <v>0</v>
      </c>
      <c r="AN156" s="2638" t="s">
        <v>315</v>
      </c>
      <c r="AO156" s="2641"/>
    </row>
    <row r="157" spans="1:41" ht="54.75" customHeight="1" thickBot="1" x14ac:dyDescent="0.3">
      <c r="A157" s="2899"/>
      <c r="B157" s="3109" t="s">
        <v>304</v>
      </c>
      <c r="C157" s="2145" t="s">
        <v>305</v>
      </c>
      <c r="D157" s="2603" t="s">
        <v>306</v>
      </c>
      <c r="E157" s="2964"/>
      <c r="F157" s="2603"/>
      <c r="G157" s="2603" t="s">
        <v>27</v>
      </c>
      <c r="H157" s="1811" t="s">
        <v>9009</v>
      </c>
      <c r="I157" s="1843" t="s">
        <v>9010</v>
      </c>
      <c r="J157" s="1811" t="str">
        <f t="shared" si="33"/>
        <v>7-DaHall 1-A-1-50-21</v>
      </c>
      <c r="K157" s="1843" t="str">
        <f t="shared" si="34"/>
        <v>7-DaHall 1-B-1-50-21</v>
      </c>
      <c r="L157" s="1813">
        <v>48</v>
      </c>
      <c r="M157" s="1814">
        <v>50</v>
      </c>
      <c r="N157" s="2634" t="s">
        <v>293</v>
      </c>
      <c r="O157" s="1815">
        <v>21</v>
      </c>
      <c r="P157" s="1853">
        <v>48</v>
      </c>
      <c r="Q157" s="1854">
        <v>50</v>
      </c>
      <c r="R157" s="2617" t="s">
        <v>294</v>
      </c>
      <c r="S157" s="1844">
        <v>21</v>
      </c>
      <c r="T157" s="2634" t="s">
        <v>307</v>
      </c>
      <c r="U157" s="2617" t="s">
        <v>308</v>
      </c>
      <c r="V157" s="2904" t="s">
        <v>297</v>
      </c>
      <c r="W157" s="2903" t="s">
        <v>298</v>
      </c>
      <c r="X157" s="2150" t="s">
        <v>47</v>
      </c>
      <c r="Y157" s="904" t="s">
        <v>48</v>
      </c>
      <c r="Z157" s="2150" t="s">
        <v>49</v>
      </c>
      <c r="AA157" s="904" t="s">
        <v>50</v>
      </c>
      <c r="AB157" s="2150" t="s">
        <v>51</v>
      </c>
      <c r="AC157" s="904" t="s">
        <v>52</v>
      </c>
      <c r="AD157" s="2150" t="s">
        <v>30</v>
      </c>
      <c r="AE157" s="904" t="s">
        <v>35</v>
      </c>
      <c r="AF157" s="2924" t="s">
        <v>31</v>
      </c>
      <c r="AG157" s="2925" t="s">
        <v>36</v>
      </c>
      <c r="AH157" s="681"/>
      <c r="AI157" s="676"/>
      <c r="AJ157" s="2640"/>
      <c r="AK157" s="2891"/>
      <c r="AL157" s="2892"/>
      <c r="AM157" s="2893">
        <f t="shared" si="25"/>
        <v>0</v>
      </c>
      <c r="AN157" s="2638" t="s">
        <v>309</v>
      </c>
      <c r="AO157" s="2641"/>
    </row>
    <row r="158" spans="1:41" ht="27" customHeight="1" thickBot="1" x14ac:dyDescent="0.3">
      <c r="A158" s="2899"/>
      <c r="B158" s="3109" t="s">
        <v>299</v>
      </c>
      <c r="C158" s="2145" t="s">
        <v>300</v>
      </c>
      <c r="D158" s="2603" t="s">
        <v>301</v>
      </c>
      <c r="E158" s="2964"/>
      <c r="F158" s="2603"/>
      <c r="G158" s="2603" t="s">
        <v>27</v>
      </c>
      <c r="H158" s="1811" t="s">
        <v>9011</v>
      </c>
      <c r="I158" s="1843" t="s">
        <v>9012</v>
      </c>
      <c r="J158" s="1811" t="str">
        <f t="shared" si="33"/>
        <v>7-DaHall 1-A-1-100-18</v>
      </c>
      <c r="K158" s="1843" t="str">
        <f t="shared" si="34"/>
        <v>7-DaHall 1-B-1-100-18</v>
      </c>
      <c r="L158" s="1813">
        <v>48</v>
      </c>
      <c r="M158" s="1814">
        <v>100</v>
      </c>
      <c r="N158" s="2634" t="s">
        <v>293</v>
      </c>
      <c r="O158" s="1815">
        <v>18</v>
      </c>
      <c r="P158" s="1853">
        <v>48</v>
      </c>
      <c r="Q158" s="1854">
        <v>100</v>
      </c>
      <c r="R158" s="2617" t="s">
        <v>294</v>
      </c>
      <c r="S158" s="1844">
        <v>18</v>
      </c>
      <c r="T158" s="2634" t="s">
        <v>302</v>
      </c>
      <c r="U158" s="2617" t="s">
        <v>303</v>
      </c>
      <c r="V158" s="2904" t="s">
        <v>297</v>
      </c>
      <c r="W158" s="2903" t="s">
        <v>298</v>
      </c>
      <c r="X158" s="2150" t="s">
        <v>47</v>
      </c>
      <c r="Y158" s="904" t="s">
        <v>48</v>
      </c>
      <c r="Z158" s="2150" t="s">
        <v>49</v>
      </c>
      <c r="AA158" s="904" t="s">
        <v>50</v>
      </c>
      <c r="AB158" s="2150" t="s">
        <v>51</v>
      </c>
      <c r="AC158" s="904" t="s">
        <v>52</v>
      </c>
      <c r="AD158" s="2150" t="s">
        <v>30</v>
      </c>
      <c r="AE158" s="904" t="s">
        <v>35</v>
      </c>
      <c r="AF158" s="2924" t="s">
        <v>31</v>
      </c>
      <c r="AG158" s="2925" t="s">
        <v>36</v>
      </c>
      <c r="AH158" s="681"/>
      <c r="AI158" s="676"/>
      <c r="AJ158" s="2640"/>
      <c r="AK158" s="2891"/>
      <c r="AL158" s="2892"/>
      <c r="AM158" s="2893">
        <f t="shared" si="25"/>
        <v>0</v>
      </c>
      <c r="AN158" s="2638"/>
      <c r="AO158" s="2641"/>
    </row>
    <row r="159" spans="1:41" ht="27" customHeight="1" thickBot="1" x14ac:dyDescent="0.3">
      <c r="A159" s="2899"/>
      <c r="B159" s="3109" t="s">
        <v>290</v>
      </c>
      <c r="C159" s="2145" t="s">
        <v>291</v>
      </c>
      <c r="D159" s="2603" t="s">
        <v>292</v>
      </c>
      <c r="E159" s="2964"/>
      <c r="F159" s="2603"/>
      <c r="G159" s="2603" t="s">
        <v>27</v>
      </c>
      <c r="H159" s="1811" t="s">
        <v>9013</v>
      </c>
      <c r="I159" s="1843" t="s">
        <v>9014</v>
      </c>
      <c r="J159" s="1811" t="str">
        <f t="shared" si="33"/>
        <v>7-DaHall 1-A-1-100-23</v>
      </c>
      <c r="K159" s="1843" t="str">
        <f t="shared" si="34"/>
        <v>7-DaHall 1-B-1-100-23</v>
      </c>
      <c r="L159" s="1813">
        <v>48</v>
      </c>
      <c r="M159" s="1814">
        <v>100</v>
      </c>
      <c r="N159" s="2634" t="s">
        <v>293</v>
      </c>
      <c r="O159" s="1815">
        <v>23</v>
      </c>
      <c r="P159" s="1853">
        <v>48</v>
      </c>
      <c r="Q159" s="1854">
        <v>100</v>
      </c>
      <c r="R159" s="2617" t="s">
        <v>294</v>
      </c>
      <c r="S159" s="1844">
        <v>23</v>
      </c>
      <c r="T159" s="2634" t="s">
        <v>295</v>
      </c>
      <c r="U159" s="2617" t="s">
        <v>296</v>
      </c>
      <c r="V159" s="2904" t="s">
        <v>297</v>
      </c>
      <c r="W159" s="2903" t="s">
        <v>298</v>
      </c>
      <c r="X159" s="2150" t="s">
        <v>47</v>
      </c>
      <c r="Y159" s="904" t="s">
        <v>48</v>
      </c>
      <c r="Z159" s="2150" t="s">
        <v>49</v>
      </c>
      <c r="AA159" s="904" t="s">
        <v>50</v>
      </c>
      <c r="AB159" s="2150" t="s">
        <v>51</v>
      </c>
      <c r="AC159" s="904" t="s">
        <v>52</v>
      </c>
      <c r="AD159" s="2150" t="s">
        <v>30</v>
      </c>
      <c r="AE159" s="904" t="s">
        <v>35</v>
      </c>
      <c r="AF159" s="2924" t="s">
        <v>31</v>
      </c>
      <c r="AG159" s="2925" t="s">
        <v>36</v>
      </c>
      <c r="AH159" s="681"/>
      <c r="AI159" s="676"/>
      <c r="AJ159" s="2640"/>
      <c r="AK159" s="2891"/>
      <c r="AL159" s="2892"/>
      <c r="AM159" s="2893">
        <f t="shared" si="25"/>
        <v>0</v>
      </c>
      <c r="AN159" s="2638"/>
      <c r="AO159" s="2641"/>
    </row>
    <row r="160" spans="1:41" ht="47.4" thickBot="1" x14ac:dyDescent="0.3">
      <c r="A160" s="2883" t="s">
        <v>284</v>
      </c>
      <c r="B160" s="672" t="s">
        <v>285</v>
      </c>
      <c r="C160" s="2148" t="s">
        <v>286</v>
      </c>
      <c r="D160" s="672" t="s">
        <v>9256</v>
      </c>
      <c r="E160" s="3086">
        <v>1.6</v>
      </c>
      <c r="F160" s="672" t="s">
        <v>27</v>
      </c>
      <c r="G160" s="672"/>
      <c r="H160" s="1831" t="s">
        <v>9015</v>
      </c>
      <c r="I160" s="1839" t="s">
        <v>9016</v>
      </c>
      <c r="J160" s="1831" t="str">
        <f t="shared" si="33"/>
        <v>7-DaHall 1-PDU-01-30-30</v>
      </c>
      <c r="K160" s="1839" t="str">
        <f t="shared" si="34"/>
        <v>7-DaHall 1-PDU-02-30-30</v>
      </c>
      <c r="L160" s="1833">
        <v>220</v>
      </c>
      <c r="M160" s="1834">
        <v>30</v>
      </c>
      <c r="N160" s="703" t="s">
        <v>8756</v>
      </c>
      <c r="O160" s="1835">
        <v>30</v>
      </c>
      <c r="P160" s="1840">
        <v>220</v>
      </c>
      <c r="Q160" s="1841">
        <v>30</v>
      </c>
      <c r="R160" s="687" t="s">
        <v>8757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4" t="s">
        <v>31</v>
      </c>
      <c r="AG160" s="2925" t="s">
        <v>36</v>
      </c>
      <c r="AH160" s="680">
        <f>SUM('7층_부하량(월간_AVG)'!N77:P77)</f>
        <v>0.34145795691452385</v>
      </c>
      <c r="AI160" s="1353">
        <f>SUM('7층_부하량(월간_AVG)'!N45:P45)</f>
        <v>0.55860057720347256</v>
      </c>
      <c r="AJ160" s="1302">
        <f t="shared" si="32"/>
        <v>0.90005853411799641</v>
      </c>
      <c r="AK160" s="2887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40.299999999999997</v>
      </c>
      <c r="AL160" s="2888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55.3</v>
      </c>
      <c r="AM160" s="2902">
        <f t="shared" si="25"/>
        <v>95.6</v>
      </c>
      <c r="AN160" s="882"/>
      <c r="AO160" s="674"/>
    </row>
    <row r="161" spans="1:41" ht="47.4" thickBot="1" x14ac:dyDescent="0.3">
      <c r="A161" s="2899"/>
      <c r="B161" s="3109" t="s">
        <v>145</v>
      </c>
      <c r="C161" s="2147" t="s">
        <v>146</v>
      </c>
      <c r="D161" s="2964" t="s">
        <v>9256</v>
      </c>
      <c r="E161" s="3087">
        <v>1.6</v>
      </c>
      <c r="F161" s="2603" t="s">
        <v>27</v>
      </c>
      <c r="G161" s="2603"/>
      <c r="H161" s="1831" t="s">
        <v>9017</v>
      </c>
      <c r="I161" s="1839" t="s">
        <v>9018</v>
      </c>
      <c r="J161" s="1831" t="str">
        <f t="shared" si="33"/>
        <v>7-DaHall 1-PDU-01-30-13</v>
      </c>
      <c r="K161" s="1839" t="str">
        <f t="shared" si="34"/>
        <v>7-DaHall 1-PDU-02-30-13</v>
      </c>
      <c r="L161" s="1833">
        <v>220</v>
      </c>
      <c r="M161" s="1834">
        <v>30</v>
      </c>
      <c r="N161" s="703" t="s">
        <v>8756</v>
      </c>
      <c r="O161" s="1835">
        <v>13</v>
      </c>
      <c r="P161" s="1840">
        <v>220</v>
      </c>
      <c r="Q161" s="1841">
        <v>30</v>
      </c>
      <c r="R161" s="687" t="s">
        <v>8757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4" t="s">
        <v>108</v>
      </c>
      <c r="AC161" s="2925" t="s">
        <v>109</v>
      </c>
      <c r="AD161" s="2924" t="s">
        <v>110</v>
      </c>
      <c r="AE161" s="2925" t="s">
        <v>111</v>
      </c>
      <c r="AF161" s="2924" t="s">
        <v>31</v>
      </c>
      <c r="AG161" s="2925" t="s">
        <v>36</v>
      </c>
      <c r="AH161" s="681">
        <f>SUM('7층_부하량(월간_AVG)'!D69:F69)</f>
        <v>5.7528673408563487</v>
      </c>
      <c r="AI161" s="682">
        <f>SUM('7층_부하량(월간_AVG)'!D37:F37)</f>
        <v>4.6923402457878831</v>
      </c>
      <c r="AJ161" s="1301">
        <f t="shared" si="32"/>
        <v>10.445207586644232</v>
      </c>
      <c r="AK161" s="2887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1006.3</v>
      </c>
      <c r="AL161" s="2888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785.8</v>
      </c>
      <c r="AM161" s="2896">
        <f t="shared" si="25"/>
        <v>1792.1</v>
      </c>
      <c r="AN161" s="2638" t="s">
        <v>121</v>
      </c>
      <c r="AO161" s="683" t="s">
        <v>149</v>
      </c>
    </row>
    <row r="162" spans="1:41" ht="47.4" thickBot="1" x14ac:dyDescent="0.3">
      <c r="A162" s="2899"/>
      <c r="B162" s="3109" t="s">
        <v>140</v>
      </c>
      <c r="C162" s="2147" t="s">
        <v>141</v>
      </c>
      <c r="D162" s="2964" t="s">
        <v>9256</v>
      </c>
      <c r="E162" s="3087">
        <v>1.6</v>
      </c>
      <c r="F162" s="2603" t="s">
        <v>27</v>
      </c>
      <c r="G162" s="2603"/>
      <c r="H162" s="1831" t="s">
        <v>9019</v>
      </c>
      <c r="I162" s="1839" t="s">
        <v>9020</v>
      </c>
      <c r="J162" s="1831" t="str">
        <f t="shared" si="33"/>
        <v>7-DaHall 1-PDU-01-30-11</v>
      </c>
      <c r="K162" s="1839" t="str">
        <f t="shared" si="34"/>
        <v>7-DaHall 1-PDU-02-30-11</v>
      </c>
      <c r="L162" s="1833">
        <v>220</v>
      </c>
      <c r="M162" s="1834">
        <v>30</v>
      </c>
      <c r="N162" s="703" t="s">
        <v>8756</v>
      </c>
      <c r="O162" s="1835">
        <v>11</v>
      </c>
      <c r="P162" s="1840">
        <v>220</v>
      </c>
      <c r="Q162" s="1841">
        <v>30</v>
      </c>
      <c r="R162" s="687" t="s">
        <v>8757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4" t="s">
        <v>108</v>
      </c>
      <c r="AC162" s="2925" t="s">
        <v>109</v>
      </c>
      <c r="AD162" s="2924" t="s">
        <v>110</v>
      </c>
      <c r="AE162" s="2925" t="s">
        <v>111</v>
      </c>
      <c r="AF162" s="2924" t="s">
        <v>31</v>
      </c>
      <c r="AG162" s="2925" t="s">
        <v>36</v>
      </c>
      <c r="AH162" s="681">
        <f>SUM('7층_부하량(월간_AVG)'!D68:F68)</f>
        <v>6.3335751825671629</v>
      </c>
      <c r="AI162" s="682">
        <f>SUM('7층_부하량(월간_AVG)'!D36:F36)</f>
        <v>5.4275234872112161</v>
      </c>
      <c r="AJ162" s="1301">
        <f t="shared" si="32"/>
        <v>11.761098669778379</v>
      </c>
      <c r="AK162" s="2887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963.8</v>
      </c>
      <c r="AL162" s="2888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776.4</v>
      </c>
      <c r="AM162" s="2896">
        <f t="shared" si="25"/>
        <v>1740.1999999999998</v>
      </c>
      <c r="AN162" s="2638" t="s">
        <v>121</v>
      </c>
      <c r="AO162" s="683" t="s">
        <v>144</v>
      </c>
    </row>
    <row r="163" spans="1:41" ht="47.4" thickBot="1" x14ac:dyDescent="0.3">
      <c r="A163" s="2899"/>
      <c r="B163" s="3102" t="s">
        <v>134</v>
      </c>
      <c r="C163" s="3402" t="s">
        <v>135</v>
      </c>
      <c r="D163" s="3348" t="s">
        <v>9256</v>
      </c>
      <c r="E163" s="3407">
        <v>1.6</v>
      </c>
      <c r="F163" s="2603" t="s">
        <v>27</v>
      </c>
      <c r="G163" s="2603"/>
      <c r="H163" s="1831" t="s">
        <v>9021</v>
      </c>
      <c r="I163" s="1839" t="s">
        <v>9022</v>
      </c>
      <c r="J163" s="1831" t="str">
        <f t="shared" si="33"/>
        <v>7-DaHall 1-PDU-01-30-17</v>
      </c>
      <c r="K163" s="1839" t="str">
        <f t="shared" si="34"/>
        <v>7-DaHall 1-PDU-02-30-17</v>
      </c>
      <c r="L163" s="1833">
        <v>220</v>
      </c>
      <c r="M163" s="1834">
        <v>30</v>
      </c>
      <c r="N163" s="703" t="s">
        <v>8756</v>
      </c>
      <c r="O163" s="1835">
        <v>17</v>
      </c>
      <c r="P163" s="1840">
        <v>220</v>
      </c>
      <c r="Q163" s="1841">
        <v>30</v>
      </c>
      <c r="R163" s="687" t="s">
        <v>8757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4" t="s">
        <v>108</v>
      </c>
      <c r="AC163" s="2925" t="s">
        <v>109</v>
      </c>
      <c r="AD163" s="2924" t="s">
        <v>110</v>
      </c>
      <c r="AE163" s="2925" t="s">
        <v>111</v>
      </c>
      <c r="AF163" s="2924" t="s">
        <v>31</v>
      </c>
      <c r="AG163" s="2925" t="s">
        <v>36</v>
      </c>
      <c r="AH163" s="681">
        <f>SUM('7층_부하량(월간_AVG)'!D71:F71)</f>
        <v>3.9791247554867604</v>
      </c>
      <c r="AI163" s="682">
        <f>SUM('7층_부하량(월간_AVG)'!D39:F39)</f>
        <v>4.2886802044360168</v>
      </c>
      <c r="AJ163" s="3404">
        <f>AH163+AI163+AH164+AI164</f>
        <v>14.586668890630776</v>
      </c>
      <c r="AK163" s="2887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426.6</v>
      </c>
      <c r="AL163" s="2888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528.29999999999995</v>
      </c>
      <c r="AM163" s="2896">
        <f t="shared" si="25"/>
        <v>954.9</v>
      </c>
      <c r="AN163" s="2915" t="s">
        <v>121</v>
      </c>
      <c r="AO163" s="2641"/>
    </row>
    <row r="164" spans="1:41" ht="47.4" thickBot="1" x14ac:dyDescent="0.3">
      <c r="A164" s="2899"/>
      <c r="B164" s="3103"/>
      <c r="C164" s="3403"/>
      <c r="D164" s="3349"/>
      <c r="E164" s="3407"/>
      <c r="F164" s="2603" t="s">
        <v>27</v>
      </c>
      <c r="G164" s="2603"/>
      <c r="H164" s="1831" t="s">
        <v>9023</v>
      </c>
      <c r="I164" s="1839" t="s">
        <v>9024</v>
      </c>
      <c r="J164" s="1831" t="str">
        <f t="shared" si="33"/>
        <v>7-DaHall 1-PDU-01-30-27</v>
      </c>
      <c r="K164" s="1839" t="str">
        <f t="shared" si="34"/>
        <v>7-DaHall 1-PDU-02-30-27</v>
      </c>
      <c r="L164" s="1833">
        <v>220</v>
      </c>
      <c r="M164" s="1834">
        <v>30</v>
      </c>
      <c r="N164" s="703" t="s">
        <v>8756</v>
      </c>
      <c r="O164" s="1835">
        <v>27</v>
      </c>
      <c r="P164" s="1840">
        <v>220</v>
      </c>
      <c r="Q164" s="1841">
        <v>30</v>
      </c>
      <c r="R164" s="687" t="s">
        <v>8757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4" t="s">
        <v>108</v>
      </c>
      <c r="AC164" s="2925" t="s">
        <v>109</v>
      </c>
      <c r="AD164" s="2924" t="s">
        <v>110</v>
      </c>
      <c r="AE164" s="2925" t="s">
        <v>111</v>
      </c>
      <c r="AF164" s="2924" t="s">
        <v>31</v>
      </c>
      <c r="AG164" s="2925" t="s">
        <v>36</v>
      </c>
      <c r="AH164" s="681">
        <f>SUM('7층_부하량(월간_AVG)'!D76:F76)</f>
        <v>3.2122528152209049</v>
      </c>
      <c r="AI164" s="682">
        <f>SUM('7층_부하량(월간_AVG)'!D44:F44)</f>
        <v>3.1066111154870919</v>
      </c>
      <c r="AJ164" s="3405"/>
      <c r="AK164" s="2887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514.6</v>
      </c>
      <c r="AL164" s="2888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573.20000000000005</v>
      </c>
      <c r="AM164" s="2896">
        <f t="shared" si="25"/>
        <v>1087.8000000000002</v>
      </c>
      <c r="AN164" s="2914"/>
      <c r="AO164" s="2641"/>
    </row>
    <row r="165" spans="1:41" ht="47.4" thickBot="1" x14ac:dyDescent="0.3">
      <c r="A165" s="2899"/>
      <c r="B165" s="3109" t="s">
        <v>130</v>
      </c>
      <c r="C165" s="2619" t="s">
        <v>131</v>
      </c>
      <c r="D165" s="2970" t="s">
        <v>9256</v>
      </c>
      <c r="E165" s="3087">
        <v>1.6</v>
      </c>
      <c r="F165" s="2603" t="s">
        <v>27</v>
      </c>
      <c r="G165" s="2603"/>
      <c r="H165" s="1831" t="s">
        <v>9025</v>
      </c>
      <c r="I165" s="1839" t="s">
        <v>9026</v>
      </c>
      <c r="J165" s="1831" t="str">
        <f t="shared" si="33"/>
        <v>7-DaHall 1-PDU-01-30-19</v>
      </c>
      <c r="K165" s="1839" t="str">
        <f t="shared" si="34"/>
        <v>7-DaHall 1-PDU-02-30-19</v>
      </c>
      <c r="L165" s="1833">
        <v>220</v>
      </c>
      <c r="M165" s="1834">
        <v>30</v>
      </c>
      <c r="N165" s="703" t="s">
        <v>8756</v>
      </c>
      <c r="O165" s="1835">
        <v>19</v>
      </c>
      <c r="P165" s="1840">
        <v>220</v>
      </c>
      <c r="Q165" s="1841">
        <v>30</v>
      </c>
      <c r="R165" s="687" t="s">
        <v>8757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4" t="s">
        <v>108</v>
      </c>
      <c r="AC165" s="2925" t="s">
        <v>109</v>
      </c>
      <c r="AD165" s="2924" t="s">
        <v>110</v>
      </c>
      <c r="AE165" s="2925" t="s">
        <v>111</v>
      </c>
      <c r="AF165" s="2924" t="s">
        <v>31</v>
      </c>
      <c r="AG165" s="2925" t="s">
        <v>36</v>
      </c>
      <c r="AH165" s="681">
        <f>SUM('7층_부하량(월간_AVG)'!D72:F72)</f>
        <v>3.8195177162849858</v>
      </c>
      <c r="AI165" s="682">
        <f>SUM('7층_부하량(월간_AVG)'!D40:F40)</f>
        <v>8.6047693807596985</v>
      </c>
      <c r="AJ165" s="1301">
        <f>AH165+AI165</f>
        <v>12.424287097044685</v>
      </c>
      <c r="AK165" s="2887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580.6</v>
      </c>
      <c r="AL165" s="2888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1311.5</v>
      </c>
      <c r="AM165" s="2896">
        <f t="shared" si="25"/>
        <v>1892.1</v>
      </c>
      <c r="AN165" s="2627" t="s">
        <v>121</v>
      </c>
      <c r="AO165" s="2641"/>
    </row>
    <row r="166" spans="1:41" ht="47.4" thickBot="1" x14ac:dyDescent="0.3">
      <c r="A166" s="2899"/>
      <c r="B166" s="3109" t="s">
        <v>126</v>
      </c>
      <c r="C166" s="2147" t="s">
        <v>127</v>
      </c>
      <c r="D166" s="2970" t="s">
        <v>9256</v>
      </c>
      <c r="E166" s="3087">
        <v>1.6</v>
      </c>
      <c r="F166" s="2603" t="s">
        <v>27</v>
      </c>
      <c r="G166" s="2603"/>
      <c r="H166" s="1831" t="s">
        <v>9027</v>
      </c>
      <c r="I166" s="1839" t="s">
        <v>9028</v>
      </c>
      <c r="J166" s="1831" t="str">
        <f t="shared" si="33"/>
        <v>7-DaHall 1-PDU-01-30-21</v>
      </c>
      <c r="K166" s="1839" t="str">
        <f t="shared" si="34"/>
        <v>7-DaHall 1-PDU-02-30-21</v>
      </c>
      <c r="L166" s="1833">
        <v>220</v>
      </c>
      <c r="M166" s="1834">
        <v>30</v>
      </c>
      <c r="N166" s="703" t="s">
        <v>8756</v>
      </c>
      <c r="O166" s="1835">
        <v>21</v>
      </c>
      <c r="P166" s="1840">
        <v>220</v>
      </c>
      <c r="Q166" s="1841">
        <v>30</v>
      </c>
      <c r="R166" s="687" t="s">
        <v>8757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4" t="s">
        <v>108</v>
      </c>
      <c r="AC166" s="2925" t="s">
        <v>109</v>
      </c>
      <c r="AD166" s="2924" t="s">
        <v>110</v>
      </c>
      <c r="AE166" s="2925" t="s">
        <v>111</v>
      </c>
      <c r="AF166" s="2924" t="s">
        <v>31</v>
      </c>
      <c r="AG166" s="2925" t="s">
        <v>36</v>
      </c>
      <c r="AH166" s="681">
        <f>SUM('7층_부하량(월간_AVG)'!D73:F73)</f>
        <v>3.4619506006021981</v>
      </c>
      <c r="AI166" s="682">
        <f>SUM('7층_부하량(월간_AVG)'!D41:F41)</f>
        <v>4.0312937401063929</v>
      </c>
      <c r="AJ166" s="1301">
        <f>AH166+AI166</f>
        <v>7.4932443407085909</v>
      </c>
      <c r="AK166" s="2887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601</v>
      </c>
      <c r="AL166" s="2888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621.5</v>
      </c>
      <c r="AM166" s="2896">
        <f t="shared" si="25"/>
        <v>1222.5</v>
      </c>
      <c r="AN166" s="2638" t="s">
        <v>121</v>
      </c>
      <c r="AO166" s="2641"/>
    </row>
    <row r="167" spans="1:41" ht="47.4" thickBot="1" x14ac:dyDescent="0.3">
      <c r="A167" s="2899"/>
      <c r="B167" s="3109" t="s">
        <v>122</v>
      </c>
      <c r="C167" s="2147" t="s">
        <v>123</v>
      </c>
      <c r="D167" s="2970" t="s">
        <v>9256</v>
      </c>
      <c r="E167" s="3087">
        <v>1.6</v>
      </c>
      <c r="F167" s="2603" t="s">
        <v>27</v>
      </c>
      <c r="G167" s="2603"/>
      <c r="H167" s="1831" t="s">
        <v>9029</v>
      </c>
      <c r="I167" s="1839" t="s">
        <v>9030</v>
      </c>
      <c r="J167" s="1831" t="str">
        <f t="shared" si="33"/>
        <v>7-DaHall 1-PDU-01-30-23</v>
      </c>
      <c r="K167" s="1839" t="str">
        <f t="shared" si="34"/>
        <v>7-DaHall 1-PDU-02-30-23</v>
      </c>
      <c r="L167" s="1833">
        <v>220</v>
      </c>
      <c r="M167" s="1834">
        <v>30</v>
      </c>
      <c r="N167" s="703" t="s">
        <v>8756</v>
      </c>
      <c r="O167" s="1835">
        <v>23</v>
      </c>
      <c r="P167" s="1840">
        <v>220</v>
      </c>
      <c r="Q167" s="1841">
        <v>30</v>
      </c>
      <c r="R167" s="687" t="s">
        <v>8757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4" t="s">
        <v>108</v>
      </c>
      <c r="AC167" s="2925" t="s">
        <v>109</v>
      </c>
      <c r="AD167" s="2924" t="s">
        <v>110</v>
      </c>
      <c r="AE167" s="2925" t="s">
        <v>111</v>
      </c>
      <c r="AF167" s="2924" t="s">
        <v>31</v>
      </c>
      <c r="AG167" s="2925" t="s">
        <v>36</v>
      </c>
      <c r="AH167" s="681">
        <f>SUM('7층_부하량(월간_AVG)'!D74:F74)</f>
        <v>1.8627944028324999</v>
      </c>
      <c r="AI167" s="682">
        <f>SUM('7층_부하량(월간_AVG)'!D42:F42)</f>
        <v>2.6238285467226738</v>
      </c>
      <c r="AJ167" s="1301">
        <f t="shared" ref="AJ167" si="35">AH167+AI167</f>
        <v>4.4866229495551737</v>
      </c>
      <c r="AK167" s="2887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282.5</v>
      </c>
      <c r="AL167" s="2888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395.8</v>
      </c>
      <c r="AM167" s="2896">
        <f t="shared" si="25"/>
        <v>678.3</v>
      </c>
      <c r="AN167" s="2638" t="s">
        <v>121</v>
      </c>
      <c r="AO167" s="2641"/>
    </row>
    <row r="168" spans="1:41" ht="27" customHeight="1" thickBot="1" x14ac:dyDescent="0.3">
      <c r="A168" s="2899"/>
      <c r="B168" s="3109" t="s">
        <v>117</v>
      </c>
      <c r="C168" s="2147" t="s">
        <v>118</v>
      </c>
      <c r="D168" s="2970" t="s">
        <v>9256</v>
      </c>
      <c r="E168" s="3085">
        <v>1.6</v>
      </c>
      <c r="F168" s="2603" t="s">
        <v>27</v>
      </c>
      <c r="G168" s="2603"/>
      <c r="H168" s="1831" t="s">
        <v>9031</v>
      </c>
      <c r="I168" s="1839" t="s">
        <v>9032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8756</v>
      </c>
      <c r="O168" s="1835">
        <v>25</v>
      </c>
      <c r="P168" s="1840">
        <v>220</v>
      </c>
      <c r="Q168" s="1841">
        <v>30</v>
      </c>
      <c r="R168" s="687" t="s">
        <v>8757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4" t="s">
        <v>108</v>
      </c>
      <c r="AC168" s="2925" t="s">
        <v>109</v>
      </c>
      <c r="AD168" s="2924" t="s">
        <v>110</v>
      </c>
      <c r="AE168" s="2925" t="s">
        <v>111</v>
      </c>
      <c r="AF168" s="2924" t="s">
        <v>31</v>
      </c>
      <c r="AG168" s="2925" t="s">
        <v>36</v>
      </c>
      <c r="AH168" s="681">
        <f>SUM('7층_부하량(월간_AVG)'!D75:F75)</f>
        <v>1.9762325377804615</v>
      </c>
      <c r="AI168" s="682">
        <f>SUM('7층_부하량(월간_AVG)'!D43:F43)</f>
        <v>2.0639808639304387</v>
      </c>
      <c r="AJ168" s="1301">
        <f>AH168+AI168</f>
        <v>4.0402134017109006</v>
      </c>
      <c r="AK168" s="2887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304.5</v>
      </c>
      <c r="AL168" s="2888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334.6</v>
      </c>
      <c r="AM168" s="2896">
        <f t="shared" si="25"/>
        <v>639.1</v>
      </c>
      <c r="AN168" s="2638" t="s">
        <v>121</v>
      </c>
      <c r="AO168" s="2641"/>
    </row>
    <row r="169" spans="1:41" ht="27" customHeight="1" thickBot="1" x14ac:dyDescent="0.3">
      <c r="A169" s="2899"/>
      <c r="B169" s="3109" t="s">
        <v>113</v>
      </c>
      <c r="C169" s="2147" t="s">
        <v>114</v>
      </c>
      <c r="D169" s="2964" t="s">
        <v>9256</v>
      </c>
      <c r="E169" s="3084">
        <v>1.6</v>
      </c>
      <c r="F169" s="2603" t="s">
        <v>27</v>
      </c>
      <c r="G169" s="2603"/>
      <c r="H169" s="1831" t="s">
        <v>9033</v>
      </c>
      <c r="I169" s="1832" t="s">
        <v>9034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8756</v>
      </c>
      <c r="O169" s="1835">
        <v>32</v>
      </c>
      <c r="P169" s="1836">
        <v>220</v>
      </c>
      <c r="Q169" s="1837">
        <v>30</v>
      </c>
      <c r="R169" s="1364" t="s">
        <v>8757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24" t="s">
        <v>108</v>
      </c>
      <c r="AC169" s="2925" t="s">
        <v>109</v>
      </c>
      <c r="AD169" s="2924" t="s">
        <v>110</v>
      </c>
      <c r="AE169" s="2925" t="s">
        <v>111</v>
      </c>
      <c r="AF169" s="2924" t="s">
        <v>31</v>
      </c>
      <c r="AG169" s="2925" t="s">
        <v>36</v>
      </c>
      <c r="AH169" s="681">
        <f>SUM('7층_부하량(월간_AVG)'!N78:P78)</f>
        <v>2.2050466517239982</v>
      </c>
      <c r="AI169" s="682">
        <f>SUM('7층_부하량(월간_AVG)'!N46:P46)</f>
        <v>2.1670946093726235</v>
      </c>
      <c r="AJ169" s="1301">
        <f t="shared" ref="AJ169" si="36">AH169+AI169</f>
        <v>4.3721412610966217</v>
      </c>
      <c r="AK169" s="2887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283.7</v>
      </c>
      <c r="AL169" s="2888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236.8</v>
      </c>
      <c r="AM169" s="2896">
        <f t="shared" si="25"/>
        <v>520.5</v>
      </c>
      <c r="AN169" s="2638" t="s">
        <v>115</v>
      </c>
      <c r="AO169" s="1365" t="s">
        <v>116</v>
      </c>
    </row>
    <row r="170" spans="1:41" ht="47.4" thickBot="1" x14ac:dyDescent="0.3">
      <c r="A170" s="2883" t="s">
        <v>103</v>
      </c>
      <c r="B170" s="2269" t="s">
        <v>104</v>
      </c>
      <c r="C170" s="2269" t="s">
        <v>105</v>
      </c>
      <c r="D170" s="672" t="s">
        <v>9256</v>
      </c>
      <c r="E170" s="3088">
        <v>1.6</v>
      </c>
      <c r="F170" s="672" t="s">
        <v>27</v>
      </c>
      <c r="G170" s="672"/>
      <c r="H170" s="1831" t="s">
        <v>9035</v>
      </c>
      <c r="I170" s="1832" t="s">
        <v>9036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8756</v>
      </c>
      <c r="O170" s="1835">
        <v>41</v>
      </c>
      <c r="P170" s="1836">
        <v>220</v>
      </c>
      <c r="Q170" s="1837">
        <v>30</v>
      </c>
      <c r="R170" s="1364" t="s">
        <v>8757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24" t="s">
        <v>108</v>
      </c>
      <c r="AC170" s="2925" t="s">
        <v>109</v>
      </c>
      <c r="AD170" s="2924" t="s">
        <v>110</v>
      </c>
      <c r="AE170" s="2925" t="s">
        <v>111</v>
      </c>
      <c r="AF170" s="2924" t="s">
        <v>31</v>
      </c>
      <c r="AG170" s="2925" t="s">
        <v>36</v>
      </c>
      <c r="AH170" s="681">
        <f>SUM('7층_부하량(월간_AVG)'!D83:F83)</f>
        <v>1.9029177931972705</v>
      </c>
      <c r="AI170" s="682">
        <f>SUM('7층_부하량(월간_AVG)'!D51:F51)</f>
        <v>5.4581717910552996</v>
      </c>
      <c r="AJ170" s="1301">
        <f>AH170+AI170</f>
        <v>7.3610895842525697</v>
      </c>
      <c r="AK170" s="2887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123.8</v>
      </c>
      <c r="AL170" s="2888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6">
        <f t="shared" si="25"/>
        <v>123.8</v>
      </c>
      <c r="AN170" s="882"/>
      <c r="AO170" s="2268" t="s">
        <v>112</v>
      </c>
    </row>
    <row r="171" spans="1:41" ht="63" thickBot="1" x14ac:dyDescent="0.3">
      <c r="A171" s="2926" t="s">
        <v>770</v>
      </c>
      <c r="B171" s="672" t="s">
        <v>771</v>
      </c>
      <c r="C171" s="1157" t="s">
        <v>772</v>
      </c>
      <c r="D171" s="672" t="s">
        <v>9259</v>
      </c>
      <c r="E171" s="3086">
        <v>1.1000000000000001</v>
      </c>
      <c r="F171" s="672" t="s">
        <v>773</v>
      </c>
      <c r="G171" s="672"/>
      <c r="H171" s="1935" t="s">
        <v>9037</v>
      </c>
      <c r="I171" s="1936" t="s">
        <v>9038</v>
      </c>
      <c r="J171" s="1935" t="str">
        <f t="shared" ref="J171:J175" si="37">"7-DaHall 1-"&amp;N171&amp;"-"&amp;M171&amp;"-"&amp;O171</f>
        <v>7-DaHall 1-RPP-01-20-19</v>
      </c>
      <c r="K171" s="1936" t="str">
        <f t="shared" ref="K171:K175" si="38">"7-DaHall 1-"&amp;R171&amp;"-"&amp;Q171&amp;"-"&amp;S171</f>
        <v>7-DaHall 1-RPP-02-30-10</v>
      </c>
      <c r="L171" s="1937">
        <v>220</v>
      </c>
      <c r="M171" s="1938">
        <v>20</v>
      </c>
      <c r="N171" s="1047" t="s">
        <v>8782</v>
      </c>
      <c r="O171" s="1939">
        <v>19</v>
      </c>
      <c r="P171" s="1940">
        <v>220</v>
      </c>
      <c r="Q171" s="1941">
        <v>30</v>
      </c>
      <c r="R171" s="704" t="s">
        <v>8783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4" t="s">
        <v>31</v>
      </c>
      <c r="AG171" s="2925" t="s">
        <v>36</v>
      </c>
      <c r="AH171" s="680">
        <f>SUM('7층_부하량(월간_AVG)'!D15:F15)</f>
        <v>1.7131975900517076</v>
      </c>
      <c r="AI171" s="673">
        <f>SUM('7층_부하량(월간_AVG)'!N99:P99)</f>
        <v>0.65394998934885773</v>
      </c>
      <c r="AJ171" s="1302">
        <f t="shared" ref="AJ171:AJ173" si="39">AH171+AI171</f>
        <v>2.3671475794005654</v>
      </c>
      <c r="AK171" s="2887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108.3</v>
      </c>
      <c r="AL171" s="2888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73.3</v>
      </c>
      <c r="AM171" s="2896">
        <f t="shared" si="25"/>
        <v>181.6</v>
      </c>
      <c r="AN171" s="699" t="s">
        <v>778</v>
      </c>
      <c r="AO171" s="674"/>
    </row>
    <row r="172" spans="1:41" ht="47.4" thickBot="1" x14ac:dyDescent="0.3">
      <c r="A172" s="2927"/>
      <c r="B172" s="3109" t="s">
        <v>779</v>
      </c>
      <c r="C172" s="2603" t="s">
        <v>780</v>
      </c>
      <c r="D172" s="2964" t="s">
        <v>9260</v>
      </c>
      <c r="E172" s="3087">
        <v>4</v>
      </c>
      <c r="F172" s="2603" t="s">
        <v>27</v>
      </c>
      <c r="G172" s="2603"/>
      <c r="H172" s="1831" t="s">
        <v>9039</v>
      </c>
      <c r="I172" s="1839" t="s">
        <v>9040</v>
      </c>
      <c r="J172" s="1831" t="str">
        <f t="shared" si="37"/>
        <v>7-DaHall 1-PDU-01-30-44</v>
      </c>
      <c r="K172" s="1839" t="str">
        <f t="shared" si="38"/>
        <v>7-DaHall 1-PDU-02-30-44</v>
      </c>
      <c r="L172" s="1833">
        <v>220</v>
      </c>
      <c r="M172" s="1834">
        <v>30</v>
      </c>
      <c r="N172" s="703" t="s">
        <v>8756</v>
      </c>
      <c r="O172" s="1835">
        <v>44</v>
      </c>
      <c r="P172" s="1840">
        <v>220</v>
      </c>
      <c r="Q172" s="1841">
        <v>30</v>
      </c>
      <c r="R172" s="687" t="s">
        <v>8757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0" t="s">
        <v>164</v>
      </c>
      <c r="AC172" s="904" t="s">
        <v>783</v>
      </c>
      <c r="AD172" s="2150" t="s">
        <v>110</v>
      </c>
      <c r="AE172" s="904" t="s">
        <v>111</v>
      </c>
      <c r="AF172" s="2924" t="s">
        <v>31</v>
      </c>
      <c r="AG172" s="2925" t="s">
        <v>36</v>
      </c>
      <c r="AH172" s="681">
        <f>SUM('7층_부하량(월간_AVG)'!N84:P84)</f>
        <v>5.6326362169227595</v>
      </c>
      <c r="AI172" s="676">
        <f>SUM('7층_부하량(월간_AVG)'!N52:P52)</f>
        <v>1.8154135039449526</v>
      </c>
      <c r="AJ172" s="2227">
        <f t="shared" si="39"/>
        <v>7.4480497208677123</v>
      </c>
      <c r="AK172" s="2887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866.9</v>
      </c>
      <c r="AL172" s="2888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223.6</v>
      </c>
      <c r="AM172" s="2896">
        <f t="shared" si="25"/>
        <v>1090.5</v>
      </c>
      <c r="AN172" s="2633" t="s">
        <v>784</v>
      </c>
      <c r="AO172" s="2641"/>
    </row>
    <row r="173" spans="1:41" ht="47.4" thickBot="1" x14ac:dyDescent="0.3">
      <c r="A173" s="2927"/>
      <c r="B173" s="3109" t="s">
        <v>785</v>
      </c>
      <c r="C173" s="2603" t="s">
        <v>786</v>
      </c>
      <c r="D173" s="2964"/>
      <c r="E173" s="3087"/>
      <c r="F173" s="2603" t="s">
        <v>27</v>
      </c>
      <c r="G173" s="2603"/>
      <c r="H173" s="1831" t="s">
        <v>9041</v>
      </c>
      <c r="I173" s="1839" t="s">
        <v>9042</v>
      </c>
      <c r="J173" s="1831" t="str">
        <f t="shared" si="37"/>
        <v>7-DaHall 1-PDU-01-30-2</v>
      </c>
      <c r="K173" s="1839" t="str">
        <f t="shared" si="38"/>
        <v>7-DaHall 1-PDU-02-30-2</v>
      </c>
      <c r="L173" s="1833">
        <v>220</v>
      </c>
      <c r="M173" s="1834">
        <v>30</v>
      </c>
      <c r="N173" s="703" t="s">
        <v>8756</v>
      </c>
      <c r="O173" s="1835">
        <v>2</v>
      </c>
      <c r="P173" s="1840">
        <v>220</v>
      </c>
      <c r="Q173" s="1841">
        <v>30</v>
      </c>
      <c r="R173" s="687" t="s">
        <v>8757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0" t="s">
        <v>164</v>
      </c>
      <c r="AC173" s="904" t="s">
        <v>783</v>
      </c>
      <c r="AD173" s="2150" t="s">
        <v>110</v>
      </c>
      <c r="AE173" s="904" t="s">
        <v>111</v>
      </c>
      <c r="AF173" s="2924" t="s">
        <v>31</v>
      </c>
      <c r="AG173" s="2925" t="s">
        <v>36</v>
      </c>
      <c r="AH173" s="681">
        <f>SUM('7층_부하량(월간_AVG)'!N63:P63)</f>
        <v>2.2573828959206983</v>
      </c>
      <c r="AI173" s="676">
        <f>SUM('7층_부하량(월간_AVG)'!N31:P31)</f>
        <v>5.4828017613708502</v>
      </c>
      <c r="AJ173" s="1301">
        <f t="shared" si="39"/>
        <v>7.7401846572915485</v>
      </c>
      <c r="AK173" s="2887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8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6">
        <f t="shared" si="25"/>
        <v>0</v>
      </c>
      <c r="AN173" s="2633" t="s">
        <v>789</v>
      </c>
      <c r="AO173" s="2641"/>
    </row>
    <row r="174" spans="1:41" ht="54.75" customHeight="1" thickBot="1" x14ac:dyDescent="0.3">
      <c r="A174" s="2927"/>
      <c r="B174" s="3109" t="s">
        <v>790</v>
      </c>
      <c r="C174" s="3406" t="s">
        <v>791</v>
      </c>
      <c r="D174" s="3406" t="s">
        <v>792</v>
      </c>
      <c r="E174" s="2965"/>
      <c r="F174" s="954"/>
      <c r="G174" s="954" t="s">
        <v>27</v>
      </c>
      <c r="H174" s="1943" t="s">
        <v>9043</v>
      </c>
      <c r="I174" s="1944" t="s">
        <v>9044</v>
      </c>
      <c r="J174" s="1943" t="str">
        <f t="shared" si="37"/>
        <v>7-DaHall 1-A-1-35-50</v>
      </c>
      <c r="K174" s="1944" t="str">
        <f t="shared" si="38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4" t="s">
        <v>51</v>
      </c>
      <c r="AC174" s="2617" t="s">
        <v>52</v>
      </c>
      <c r="AD174" s="2634" t="s">
        <v>30</v>
      </c>
      <c r="AE174" s="2617" t="s">
        <v>35</v>
      </c>
      <c r="AF174" s="2924" t="s">
        <v>31</v>
      </c>
      <c r="AG174" s="2925" t="s">
        <v>36</v>
      </c>
      <c r="AH174" s="926"/>
      <c r="AI174" s="1175"/>
      <c r="AJ174" s="1318"/>
      <c r="AK174" s="2900"/>
      <c r="AL174" s="2901"/>
      <c r="AM174" s="2902">
        <f t="shared" si="25"/>
        <v>0</v>
      </c>
      <c r="AN174" s="2228"/>
      <c r="AO174" s="700" t="s">
        <v>795</v>
      </c>
    </row>
    <row r="175" spans="1:41" ht="46.8" x14ac:dyDescent="0.25">
      <c r="A175" s="2927"/>
      <c r="B175" s="3109"/>
      <c r="C175" s="3406"/>
      <c r="D175" s="3406"/>
      <c r="E175" s="2965"/>
      <c r="F175" s="2603" t="s">
        <v>27</v>
      </c>
      <c r="G175" s="2603"/>
      <c r="H175" s="1831" t="s">
        <v>9045</v>
      </c>
      <c r="I175" s="1839" t="s">
        <v>9046</v>
      </c>
      <c r="J175" s="1831" t="str">
        <f t="shared" si="37"/>
        <v>7-DaHall 1-PDU-01-30-46</v>
      </c>
      <c r="K175" s="1839" t="str">
        <f t="shared" si="38"/>
        <v>7-DaHall 1-PDU-02-30-46</v>
      </c>
      <c r="L175" s="1833">
        <v>220</v>
      </c>
      <c r="M175" s="1834">
        <v>30</v>
      </c>
      <c r="N175" s="703" t="s">
        <v>8756</v>
      </c>
      <c r="O175" s="1835">
        <v>46</v>
      </c>
      <c r="P175" s="1840">
        <v>220</v>
      </c>
      <c r="Q175" s="1841">
        <v>30</v>
      </c>
      <c r="R175" s="687" t="s">
        <v>8757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8" t="s">
        <v>164</v>
      </c>
      <c r="AC175" s="1159" t="s">
        <v>783</v>
      </c>
      <c r="AD175" s="2634" t="s">
        <v>110</v>
      </c>
      <c r="AE175" s="2617" t="s">
        <v>111</v>
      </c>
      <c r="AF175" s="2924" t="s">
        <v>31</v>
      </c>
      <c r="AG175" s="2925" t="s">
        <v>36</v>
      </c>
      <c r="AH175" s="681">
        <f>SUM('7층_부하량(월간_AVG)'!N85:P85)</f>
        <v>2.6241049710955835</v>
      </c>
      <c r="AI175" s="676">
        <f>SUM('7층_부하량(월간_AVG)'!N53:P53)</f>
        <v>3.6164773632526095</v>
      </c>
      <c r="AJ175" s="1301">
        <f t="shared" ref="AJ175" si="40">AH175+AI175</f>
        <v>6.2405823343481934</v>
      </c>
      <c r="AK175" s="2887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8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2">
        <f t="shared" si="25"/>
        <v>0</v>
      </c>
      <c r="AN175" s="2633" t="s">
        <v>789</v>
      </c>
      <c r="AO175" s="700"/>
    </row>
    <row r="176" spans="1:41" ht="40.5" customHeight="1" x14ac:dyDescent="0.25">
      <c r="A176" s="2927"/>
      <c r="B176" s="3109" t="s">
        <v>798</v>
      </c>
      <c r="C176" s="2603" t="s">
        <v>799</v>
      </c>
      <c r="D176" s="2964"/>
      <c r="E176" s="2964"/>
      <c r="F176" s="2603" t="s">
        <v>27</v>
      </c>
      <c r="G176" s="2603"/>
      <c r="H176" s="1872" t="s">
        <v>9047</v>
      </c>
      <c r="I176" s="1870" t="s">
        <v>9048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8783</v>
      </c>
      <c r="O176" s="1842">
        <v>18</v>
      </c>
      <c r="P176" s="1871">
        <v>220</v>
      </c>
      <c r="Q176" s="1834">
        <v>30</v>
      </c>
      <c r="R176" s="703" t="s">
        <v>8782</v>
      </c>
      <c r="S176" s="1835">
        <v>24</v>
      </c>
      <c r="T176" s="687" t="s">
        <v>800</v>
      </c>
      <c r="U176" s="703" t="s">
        <v>801</v>
      </c>
      <c r="V176" s="2617" t="s">
        <v>802</v>
      </c>
      <c r="W176" s="2634" t="s">
        <v>803</v>
      </c>
      <c r="X176" s="904" t="s">
        <v>460</v>
      </c>
      <c r="Y176" s="2150" t="s">
        <v>450</v>
      </c>
      <c r="Z176" s="904" t="s">
        <v>461</v>
      </c>
      <c r="AA176" s="2150" t="s">
        <v>451</v>
      </c>
      <c r="AB176" s="904" t="s">
        <v>462</v>
      </c>
      <c r="AC176" s="2150" t="s">
        <v>452</v>
      </c>
      <c r="AD176" s="904" t="s">
        <v>35</v>
      </c>
      <c r="AE176" s="2150" t="s">
        <v>30</v>
      </c>
      <c r="AF176" s="904" t="s">
        <v>36</v>
      </c>
      <c r="AG176" s="2150" t="s">
        <v>31</v>
      </c>
      <c r="AH176" s="924">
        <f>SUM('7층_부하량(월간_AVG)'!N17:P17)</f>
        <v>2.134386411753344</v>
      </c>
      <c r="AI176" s="902">
        <f>SUM('7층_부하량(월간_AVG)'!N103:P103)</f>
        <v>2.4131155053669886</v>
      </c>
      <c r="AJ176" s="1301">
        <f>AI176+AH176</f>
        <v>4.5475019171203321</v>
      </c>
      <c r="AK176" s="2887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8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6">
        <f t="shared" si="25"/>
        <v>0</v>
      </c>
      <c r="AN176" s="2633" t="s">
        <v>804</v>
      </c>
      <c r="AO176" s="2641"/>
    </row>
    <row r="177" spans="1:41" ht="62.4" x14ac:dyDescent="0.25">
      <c r="A177" s="2927"/>
      <c r="B177" s="3109" t="s">
        <v>805</v>
      </c>
      <c r="C177" s="2603" t="s">
        <v>806</v>
      </c>
      <c r="D177" s="919"/>
      <c r="E177" s="919"/>
      <c r="F177" s="919" t="s">
        <v>27</v>
      </c>
      <c r="G177" s="919"/>
      <c r="H177" s="1951" t="s">
        <v>9049</v>
      </c>
      <c r="I177" s="1857" t="s">
        <v>9050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8783</v>
      </c>
      <c r="O177" s="1852">
        <v>29</v>
      </c>
      <c r="P177" s="1858">
        <v>220</v>
      </c>
      <c r="Q177" s="1848">
        <v>20</v>
      </c>
      <c r="R177" s="897" t="s">
        <v>8782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0" t="s">
        <v>450</v>
      </c>
      <c r="Z177" s="904" t="s">
        <v>461</v>
      </c>
      <c r="AA177" s="2150" t="s">
        <v>451</v>
      </c>
      <c r="AB177" s="904" t="s">
        <v>462</v>
      </c>
      <c r="AC177" s="2150" t="s">
        <v>452</v>
      </c>
      <c r="AD177" s="904" t="s">
        <v>35</v>
      </c>
      <c r="AE177" s="2150" t="s">
        <v>30</v>
      </c>
      <c r="AF177" s="904" t="s">
        <v>36</v>
      </c>
      <c r="AG177" s="2150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05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8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2">
        <f t="shared" si="25"/>
        <v>0</v>
      </c>
      <c r="AN177" s="2633" t="s">
        <v>811</v>
      </c>
      <c r="AO177" s="2641"/>
    </row>
    <row r="178" spans="1:41" ht="62.4" x14ac:dyDescent="0.25">
      <c r="A178" s="2927"/>
      <c r="B178" s="3109" t="s">
        <v>812</v>
      </c>
      <c r="C178" s="2603" t="s">
        <v>813</v>
      </c>
      <c r="D178" s="919"/>
      <c r="E178" s="919"/>
      <c r="F178" s="919" t="s">
        <v>27</v>
      </c>
      <c r="G178" s="919"/>
      <c r="H178" s="1951" t="s">
        <v>9051</v>
      </c>
      <c r="I178" s="1857" t="s">
        <v>9052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8783</v>
      </c>
      <c r="O178" s="1852">
        <v>16</v>
      </c>
      <c r="P178" s="1858">
        <v>220</v>
      </c>
      <c r="Q178" s="1848">
        <v>30</v>
      </c>
      <c r="R178" s="897" t="s">
        <v>8782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0" t="s">
        <v>450</v>
      </c>
      <c r="Z178" s="904" t="s">
        <v>461</v>
      </c>
      <c r="AA178" s="2150" t="s">
        <v>451</v>
      </c>
      <c r="AB178" s="904" t="s">
        <v>462</v>
      </c>
      <c r="AC178" s="2150" t="s">
        <v>452</v>
      </c>
      <c r="AD178" s="904" t="s">
        <v>35</v>
      </c>
      <c r="AE178" s="2150" t="s">
        <v>30</v>
      </c>
      <c r="AF178" s="904" t="s">
        <v>36</v>
      </c>
      <c r="AG178" s="2150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05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8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2">
        <f t="shared" si="25"/>
        <v>0</v>
      </c>
      <c r="AN178" s="2633" t="s">
        <v>818</v>
      </c>
      <c r="AO178" s="2641"/>
    </row>
    <row r="179" spans="1:41" ht="40.5" customHeight="1" x14ac:dyDescent="0.25">
      <c r="A179" s="2927"/>
      <c r="B179" s="3109" t="s">
        <v>819</v>
      </c>
      <c r="C179" s="3408" t="s">
        <v>820</v>
      </c>
      <c r="D179" s="3408"/>
      <c r="E179" s="2964"/>
      <c r="F179" s="2603" t="s">
        <v>27</v>
      </c>
      <c r="G179" s="2603"/>
      <c r="H179" s="1831" t="s">
        <v>9053</v>
      </c>
      <c r="I179" s="1839" t="s">
        <v>9054</v>
      </c>
      <c r="J179" s="1831" t="str">
        <f t="shared" ref="J179:J180" si="41">"7-DaHall 1-"&amp;N179&amp;"-"&amp;M179&amp;"-"&amp;O179</f>
        <v>7-DaHall 1-PDU-01-30-1</v>
      </c>
      <c r="K179" s="1839" t="str">
        <f t="shared" ref="K179:K180" si="42">"7-DaHall 1-"&amp;R179&amp;"-"&amp;Q179&amp;"-"&amp;S179</f>
        <v>7-DaHall 1-PDU-02-30-1</v>
      </c>
      <c r="L179" s="1833">
        <v>220</v>
      </c>
      <c r="M179" s="1834">
        <v>30</v>
      </c>
      <c r="N179" s="703" t="s">
        <v>8756</v>
      </c>
      <c r="O179" s="1835">
        <v>1</v>
      </c>
      <c r="P179" s="1840">
        <v>220</v>
      </c>
      <c r="Q179" s="1841">
        <v>30</v>
      </c>
      <c r="R179" s="687" t="s">
        <v>8757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0" t="s">
        <v>164</v>
      </c>
      <c r="AC179" s="904" t="s">
        <v>165</v>
      </c>
      <c r="AD179" s="2150" t="s">
        <v>110</v>
      </c>
      <c r="AE179" s="904" t="s">
        <v>111</v>
      </c>
      <c r="AF179" s="2150" t="s">
        <v>31</v>
      </c>
      <c r="AG179" s="3409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887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8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6">
        <f t="shared" si="25"/>
        <v>0</v>
      </c>
      <c r="AN179" s="2228" t="s">
        <v>823</v>
      </c>
      <c r="AO179" s="2641"/>
    </row>
    <row r="180" spans="1:41" ht="46.8" x14ac:dyDescent="0.25">
      <c r="A180" s="2927"/>
      <c r="B180" s="3109"/>
      <c r="C180" s="3408"/>
      <c r="D180" s="3408"/>
      <c r="E180" s="2964"/>
      <c r="F180" s="2605" t="s">
        <v>27</v>
      </c>
      <c r="G180" s="2605"/>
      <c r="H180" s="1831" t="s">
        <v>9055</v>
      </c>
      <c r="I180" s="1839" t="s">
        <v>9056</v>
      </c>
      <c r="J180" s="1831" t="str">
        <f t="shared" si="41"/>
        <v>7-DaHall 1-PDU-01-30-12</v>
      </c>
      <c r="K180" s="1839" t="str">
        <f t="shared" si="42"/>
        <v>7-DaHall 1-PDU-02-30-12</v>
      </c>
      <c r="L180" s="1833">
        <v>220</v>
      </c>
      <c r="M180" s="1834">
        <v>30</v>
      </c>
      <c r="N180" s="703" t="s">
        <v>8756</v>
      </c>
      <c r="O180" s="1835">
        <v>12</v>
      </c>
      <c r="P180" s="1840">
        <v>220</v>
      </c>
      <c r="Q180" s="1841">
        <v>30</v>
      </c>
      <c r="R180" s="687" t="s">
        <v>8757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0" t="s">
        <v>164</v>
      </c>
      <c r="AC180" s="904" t="s">
        <v>165</v>
      </c>
      <c r="AD180" s="2150" t="s">
        <v>110</v>
      </c>
      <c r="AE180" s="904" t="s">
        <v>111</v>
      </c>
      <c r="AF180" s="2150" t="s">
        <v>31</v>
      </c>
      <c r="AG180" s="3410"/>
      <c r="AH180" s="681">
        <f>SUM('7층_부하량(월간_AVG)'!N68:P68)</f>
        <v>2.0298583151388403</v>
      </c>
      <c r="AI180" s="676">
        <f>SUM('7층_부하량(월간_AVG)'!N36:P36)</f>
        <v>2.6773121143996761</v>
      </c>
      <c r="AJ180" s="1301">
        <f>AH180+AI180</f>
        <v>4.7071704295385164</v>
      </c>
      <c r="AK180" s="2887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8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6">
        <f t="shared" si="25"/>
        <v>0</v>
      </c>
      <c r="AN180" s="2228"/>
      <c r="AO180" s="2641"/>
    </row>
    <row r="181" spans="1:41" ht="40.5" customHeight="1" x14ac:dyDescent="0.25">
      <c r="A181" s="2927"/>
      <c r="B181" s="3109" t="s">
        <v>826</v>
      </c>
      <c r="C181" s="2603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411"/>
      <c r="Y181" s="897"/>
      <c r="Z181" s="3411"/>
      <c r="AA181" s="897"/>
      <c r="AB181" s="3411"/>
      <c r="AC181" s="897"/>
      <c r="AD181" s="3411"/>
      <c r="AE181" s="898"/>
      <c r="AF181" s="2920"/>
      <c r="AG181" s="897"/>
      <c r="AH181" s="926"/>
      <c r="AI181" s="923"/>
      <c r="AJ181" s="1319">
        <f>AH181+AI181</f>
        <v>0</v>
      </c>
      <c r="AK181" s="2900"/>
      <c r="AL181" s="2901"/>
      <c r="AM181" s="2902">
        <f t="shared" si="25"/>
        <v>0</v>
      </c>
      <c r="AN181" s="2633" t="s">
        <v>831</v>
      </c>
      <c r="AO181" s="2641"/>
    </row>
    <row r="182" spans="1:41" ht="13.5" customHeight="1" x14ac:dyDescent="0.25">
      <c r="A182" s="2927"/>
      <c r="B182" s="3109"/>
      <c r="C182" s="2603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412"/>
      <c r="Y182" s="919"/>
      <c r="Z182" s="3412"/>
      <c r="AA182" s="919"/>
      <c r="AB182" s="3412"/>
      <c r="AC182" s="1177"/>
      <c r="AD182" s="3412"/>
      <c r="AE182" s="1051"/>
      <c r="AF182" s="2920"/>
      <c r="AG182" s="1051" t="s">
        <v>36</v>
      </c>
      <c r="AH182" s="926"/>
      <c r="AI182" s="1175"/>
      <c r="AJ182" s="1319"/>
      <c r="AK182" s="2900"/>
      <c r="AL182" s="2901"/>
      <c r="AM182" s="2902">
        <f t="shared" si="25"/>
        <v>0</v>
      </c>
      <c r="AN182" s="2633"/>
      <c r="AO182" s="2641" t="s">
        <v>832</v>
      </c>
    </row>
    <row r="183" spans="1:41" ht="14.25" customHeight="1" thickBot="1" x14ac:dyDescent="0.3">
      <c r="A183" s="2928"/>
      <c r="B183" s="3110" t="s">
        <v>833</v>
      </c>
      <c r="C183" s="2635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413"/>
      <c r="Y183" s="905"/>
      <c r="Z183" s="3413"/>
      <c r="AA183" s="905"/>
      <c r="AB183" s="3413"/>
      <c r="AC183" s="905"/>
      <c r="AD183" s="3413"/>
      <c r="AE183" s="1069"/>
      <c r="AF183" s="2929"/>
      <c r="AG183" s="905"/>
      <c r="AH183" s="928"/>
      <c r="AI183" s="1070"/>
      <c r="AJ183" s="1320">
        <f>AH183+AI183</f>
        <v>0</v>
      </c>
      <c r="AK183" s="2900"/>
      <c r="AL183" s="2901"/>
      <c r="AM183" s="2902">
        <f t="shared" si="25"/>
        <v>0</v>
      </c>
      <c r="AN183" s="698" t="s">
        <v>838</v>
      </c>
      <c r="AO183" s="679"/>
    </row>
    <row r="184" spans="1:41" ht="13.5" customHeight="1" x14ac:dyDescent="0.25">
      <c r="A184" s="2930" t="s">
        <v>839</v>
      </c>
      <c r="B184" s="3103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00"/>
      <c r="AL184" s="2901"/>
      <c r="AM184" s="2902">
        <f t="shared" si="25"/>
        <v>0</v>
      </c>
      <c r="AN184" s="1060"/>
      <c r="AO184" s="2625"/>
    </row>
    <row r="185" spans="1:41" ht="62.4" x14ac:dyDescent="0.25">
      <c r="A185" s="2930"/>
      <c r="B185" s="3109" t="s">
        <v>841</v>
      </c>
      <c r="C185" s="2603" t="s">
        <v>842</v>
      </c>
      <c r="D185" s="2966"/>
      <c r="E185" s="2966"/>
      <c r="F185" s="919" t="s">
        <v>27</v>
      </c>
      <c r="G185" s="919"/>
      <c r="H185" s="1845" t="s">
        <v>9057</v>
      </c>
      <c r="I185" s="1846" t="s">
        <v>9058</v>
      </c>
      <c r="J185" s="1845" t="str">
        <f t="shared" ref="J185" si="43">"7-DaHall 1-"&amp;N185&amp;"-"&amp;M185&amp;"-"&amp;O185</f>
        <v>7-DaHall 1-RPP-01-20-39</v>
      </c>
      <c r="K185" s="1846" t="str">
        <f t="shared" ref="K185:K191" si="44">"7-DaHall 1-"&amp;R185&amp;"-"&amp;Q185&amp;"-"&amp;S185</f>
        <v>7-DaHall 1-RPP-02-30-40</v>
      </c>
      <c r="L185" s="1847">
        <v>220</v>
      </c>
      <c r="M185" s="1848">
        <v>20</v>
      </c>
      <c r="N185" s="897" t="s">
        <v>8782</v>
      </c>
      <c r="O185" s="1849">
        <v>39</v>
      </c>
      <c r="P185" s="1850">
        <v>220</v>
      </c>
      <c r="Q185" s="1851">
        <v>30</v>
      </c>
      <c r="R185" s="953" t="s">
        <v>8783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1" t="s">
        <v>462</v>
      </c>
      <c r="AD185" s="916" t="s">
        <v>30</v>
      </c>
      <c r="AE185" s="2931" t="s">
        <v>35</v>
      </c>
      <c r="AF185" s="2932" t="s">
        <v>31</v>
      </c>
      <c r="AG185" s="904" t="s">
        <v>36</v>
      </c>
      <c r="AH185" s="926">
        <f>SUM('7층_부하량(월간_AVG)'!D25:F25)</f>
        <v>2.0832901570077822</v>
      </c>
      <c r="AI185" s="1175">
        <f>SUM('7층_부하량(월간_AVG)'!N114:P114)</f>
        <v>0</v>
      </c>
      <c r="AJ185" s="1319">
        <f>AH185+AI185</f>
        <v>2.0832901570077822</v>
      </c>
      <c r="AK185" s="2887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8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6">
        <f t="shared" si="25"/>
        <v>0</v>
      </c>
      <c r="AN185" s="2633" t="s">
        <v>845</v>
      </c>
      <c r="AO185" s="2641" t="s">
        <v>9059</v>
      </c>
    </row>
    <row r="186" spans="1:41" ht="54" customHeight="1" x14ac:dyDescent="0.25">
      <c r="A186" s="2930"/>
      <c r="B186" s="3109" t="s">
        <v>846</v>
      </c>
      <c r="C186" s="3406" t="s">
        <v>847</v>
      </c>
      <c r="D186" s="3415"/>
      <c r="E186" s="2966"/>
      <c r="F186" s="954"/>
      <c r="G186" s="954" t="s">
        <v>773</v>
      </c>
      <c r="H186" s="1943" t="s">
        <v>9060</v>
      </c>
      <c r="I186" s="1944" t="s">
        <v>9061</v>
      </c>
      <c r="J186" s="1943" t="str">
        <f>"7-DaHall 1-"&amp;N186&amp;"-"&amp;M186&amp;"-"&amp;O186</f>
        <v>7-DaHall 1-B-5-35-40</v>
      </c>
      <c r="K186" s="1944" t="str">
        <f t="shared" si="44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1" t="s">
        <v>462</v>
      </c>
      <c r="AD186" s="916" t="s">
        <v>30</v>
      </c>
      <c r="AE186" s="2931" t="s">
        <v>35</v>
      </c>
      <c r="AF186" s="2932" t="s">
        <v>31</v>
      </c>
      <c r="AG186" s="904" t="s">
        <v>36</v>
      </c>
      <c r="AH186" s="927"/>
      <c r="AI186" s="2933"/>
      <c r="AJ186" s="1318"/>
      <c r="AK186" s="2900"/>
      <c r="AL186" s="2901"/>
      <c r="AM186" s="2902">
        <f t="shared" si="25"/>
        <v>0</v>
      </c>
      <c r="AN186" s="2633" t="s">
        <v>845</v>
      </c>
      <c r="AO186" s="700" t="s">
        <v>854</v>
      </c>
    </row>
    <row r="187" spans="1:41" ht="63" thickBot="1" x14ac:dyDescent="0.3">
      <c r="A187" s="2930"/>
      <c r="B187" s="3109"/>
      <c r="C187" s="3406"/>
      <c r="D187" s="3415"/>
      <c r="E187" s="2966"/>
      <c r="F187" s="954" t="s">
        <v>27</v>
      </c>
      <c r="G187" s="954"/>
      <c r="H187" s="1845" t="s">
        <v>9062</v>
      </c>
      <c r="I187" s="1846" t="s">
        <v>9063</v>
      </c>
      <c r="J187" s="1845" t="str">
        <f t="shared" ref="J187" si="45">"7-DaHall 1-"&amp;N187&amp;"-"&amp;M187&amp;"-"&amp;O187</f>
        <v>7-DaHall 1-RPP-01-20-35</v>
      </c>
      <c r="K187" s="1846" t="str">
        <f t="shared" si="44"/>
        <v>7-DaHall 1-RPP-02-30-34</v>
      </c>
      <c r="L187" s="1904">
        <v>220</v>
      </c>
      <c r="M187" s="1879">
        <v>20</v>
      </c>
      <c r="N187" s="905" t="s">
        <v>8782</v>
      </c>
      <c r="O187" s="1880">
        <v>35</v>
      </c>
      <c r="P187" s="1850">
        <v>220</v>
      </c>
      <c r="Q187" s="1851">
        <v>30</v>
      </c>
      <c r="R187" s="953" t="s">
        <v>8783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1" t="s">
        <v>462</v>
      </c>
      <c r="AD187" s="916" t="s">
        <v>30</v>
      </c>
      <c r="AE187" s="2931" t="s">
        <v>35</v>
      </c>
      <c r="AF187" s="2932" t="s">
        <v>31</v>
      </c>
      <c r="AG187" s="904" t="s">
        <v>36</v>
      </c>
      <c r="AH187" s="927">
        <f>[1]SJT설비_7층_IPD!I432</f>
        <v>0</v>
      </c>
      <c r="AI187" s="2933">
        <f>SUM('7층_부하량(월간_AVG)'!N111:P111)</f>
        <v>0</v>
      </c>
      <c r="AJ187" s="1319">
        <f>AH187+AI187</f>
        <v>0</v>
      </c>
      <c r="AK187" s="2905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8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2">
        <f t="shared" si="25"/>
        <v>0</v>
      </c>
      <c r="AN187" s="2228"/>
      <c r="AO187" s="2641" t="s">
        <v>9064</v>
      </c>
    </row>
    <row r="188" spans="1:41" ht="62.4" x14ac:dyDescent="0.25">
      <c r="A188" s="2930"/>
      <c r="B188" s="3109" t="s">
        <v>857</v>
      </c>
      <c r="C188" s="1158" t="s">
        <v>858</v>
      </c>
      <c r="D188" s="2964" t="s">
        <v>9261</v>
      </c>
      <c r="E188" s="3087">
        <v>2.2000000000000002</v>
      </c>
      <c r="F188" s="954" t="s">
        <v>27</v>
      </c>
      <c r="G188" s="919"/>
      <c r="H188" s="1845" t="s">
        <v>9065</v>
      </c>
      <c r="I188" s="1846" t="s">
        <v>9066</v>
      </c>
      <c r="J188" s="1845" t="str">
        <f>"7-DaHall 1-"&amp;N188&amp;"-"&amp;M188&amp;"-"&amp;O188</f>
        <v>7-DaHall 1-RPP-01-30-18</v>
      </c>
      <c r="K188" s="1846" t="str">
        <f t="shared" si="44"/>
        <v>7-DaHall 1-PDU-02-30-29</v>
      </c>
      <c r="L188" s="1847">
        <v>220</v>
      </c>
      <c r="M188" s="1848">
        <v>30</v>
      </c>
      <c r="N188" s="897" t="s">
        <v>8782</v>
      </c>
      <c r="O188" s="1849">
        <v>18</v>
      </c>
      <c r="P188" s="1850">
        <v>220</v>
      </c>
      <c r="Q188" s="1851">
        <v>30</v>
      </c>
      <c r="R188" s="953" t="s">
        <v>8757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1.4665239887575583</v>
      </c>
      <c r="AI188" s="1175">
        <f>SUM('7층_부하량(월간_AVG)'!D45:F45)</f>
        <v>1.8172282026872306</v>
      </c>
      <c r="AJ188" s="1319">
        <f>AH188+AI188</f>
        <v>3.2837521914447887</v>
      </c>
      <c r="AK188" s="2905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198.3</v>
      </c>
      <c r="AL188" s="2888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2">
        <f t="shared" si="25"/>
        <v>198.3</v>
      </c>
      <c r="AN188" s="2633" t="s">
        <v>845</v>
      </c>
      <c r="AO188" s="2641"/>
    </row>
    <row r="189" spans="1:41" ht="62.4" x14ac:dyDescent="0.25">
      <c r="A189" s="2930"/>
      <c r="B189" s="3109" t="s">
        <v>862</v>
      </c>
      <c r="C189" s="1158" t="s">
        <v>863</v>
      </c>
      <c r="D189" s="2964" t="s">
        <v>9262</v>
      </c>
      <c r="E189" s="3087">
        <v>2.2000000000000002</v>
      </c>
      <c r="F189" s="2603" t="s">
        <v>27</v>
      </c>
      <c r="G189" s="2603"/>
      <c r="H189" s="1845"/>
      <c r="I189" s="1839" t="s">
        <v>9067</v>
      </c>
      <c r="J189" s="1845"/>
      <c r="K189" s="1839" t="str">
        <f t="shared" si="44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8783</v>
      </c>
      <c r="S189" s="1842">
        <v>36</v>
      </c>
      <c r="T189" s="897"/>
      <c r="U189" s="687" t="s">
        <v>864</v>
      </c>
      <c r="V189" s="897"/>
      <c r="W189" s="2617" t="s">
        <v>865</v>
      </c>
      <c r="X189" s="897"/>
      <c r="Y189" s="2617" t="s">
        <v>460</v>
      </c>
      <c r="Z189" s="897"/>
      <c r="AA189" s="2617" t="s">
        <v>461</v>
      </c>
      <c r="AB189" s="897"/>
      <c r="AC189" s="2617" t="s">
        <v>462</v>
      </c>
      <c r="AD189" s="897"/>
      <c r="AE189" s="2617" t="s">
        <v>35</v>
      </c>
      <c r="AF189" s="897"/>
      <c r="AG189" s="904" t="s">
        <v>36</v>
      </c>
      <c r="AH189" s="926"/>
      <c r="AI189" s="676">
        <f>SUM('7층_부하량(월간_AVG)'!N112:P112)</f>
        <v>6.6171121743754613</v>
      </c>
      <c r="AJ189" s="1301">
        <f>AH189+AI189</f>
        <v>6.6171121743754613</v>
      </c>
      <c r="AK189" s="2887"/>
      <c r="AL189" s="2888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1054.4000000000001</v>
      </c>
      <c r="AM189" s="2896">
        <f t="shared" si="25"/>
        <v>1054.4000000000001</v>
      </c>
      <c r="AN189" s="2633" t="s">
        <v>866</v>
      </c>
      <c r="AO189" s="2641"/>
    </row>
    <row r="190" spans="1:41" ht="62.4" x14ac:dyDescent="0.25">
      <c r="A190" s="2930"/>
      <c r="B190" s="3109" t="s">
        <v>867</v>
      </c>
      <c r="C190" s="1158" t="s">
        <v>868</v>
      </c>
      <c r="D190" s="2970" t="s">
        <v>9262</v>
      </c>
      <c r="E190" s="3087">
        <v>1.1000000000000001</v>
      </c>
      <c r="F190" s="2603" t="s">
        <v>27</v>
      </c>
      <c r="G190" s="2603"/>
      <c r="H190" s="1831" t="s">
        <v>9068</v>
      </c>
      <c r="I190" s="1870" t="s">
        <v>9069</v>
      </c>
      <c r="J190" s="1831" t="str">
        <f>"7-DaHall 1-"&amp;N190&amp;"-"&amp;M190&amp;"-"&amp;O190</f>
        <v>7-DaHall 1-PDU-01-30-3</v>
      </c>
      <c r="K190" s="1870" t="str">
        <f t="shared" si="44"/>
        <v>7-DaHall 1-RPP-01-30-16</v>
      </c>
      <c r="L190" s="1833">
        <v>220</v>
      </c>
      <c r="M190" s="1834">
        <v>30</v>
      </c>
      <c r="N190" s="703" t="s">
        <v>8756</v>
      </c>
      <c r="O190" s="1835">
        <v>3</v>
      </c>
      <c r="P190" s="1871">
        <v>220</v>
      </c>
      <c r="Q190" s="1834">
        <v>30</v>
      </c>
      <c r="R190" s="703" t="s">
        <v>8782</v>
      </c>
      <c r="S190" s="1835">
        <v>16</v>
      </c>
      <c r="T190" s="703" t="s">
        <v>869</v>
      </c>
      <c r="U190" s="703" t="s">
        <v>870</v>
      </c>
      <c r="V190" s="925"/>
      <c r="W190" s="2634" t="s">
        <v>871</v>
      </c>
      <c r="X190" s="925"/>
      <c r="Y190" s="2634" t="s">
        <v>450</v>
      </c>
      <c r="Z190" s="925"/>
      <c r="AA190" s="2634" t="s">
        <v>451</v>
      </c>
      <c r="AB190" s="2634" t="s">
        <v>164</v>
      </c>
      <c r="AC190" s="2634" t="s">
        <v>452</v>
      </c>
      <c r="AD190" s="2634" t="s">
        <v>110</v>
      </c>
      <c r="AE190" s="2634" t="s">
        <v>30</v>
      </c>
      <c r="AF190" s="3344" t="s">
        <v>31</v>
      </c>
      <c r="AG190" s="3345"/>
      <c r="AH190" s="681">
        <f>SUM('7층_부하량(월간_AVG)'!D64:F64)</f>
        <v>2.9539763446242842</v>
      </c>
      <c r="AI190" s="924">
        <f>SUM('7층_부하량(월간_AVG)'!N13:P13)</f>
        <v>3.2013668360150058</v>
      </c>
      <c r="AJ190" s="1301">
        <f t="shared" ref="AJ190:AJ191" si="46">AH190+AI190</f>
        <v>6.1553431806392904</v>
      </c>
      <c r="AK190" s="2887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329.6</v>
      </c>
      <c r="AL190" s="2888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223.2</v>
      </c>
      <c r="AM190" s="2896">
        <f t="shared" si="25"/>
        <v>552.79999999999995</v>
      </c>
      <c r="AN190" s="2633" t="s">
        <v>866</v>
      </c>
      <c r="AO190" s="2641"/>
    </row>
    <row r="191" spans="1:41" ht="62.4" x14ac:dyDescent="0.25">
      <c r="A191" s="2930"/>
      <c r="B191" s="3109" t="s">
        <v>872</v>
      </c>
      <c r="C191" s="2603" t="s">
        <v>873</v>
      </c>
      <c r="D191" s="2964" t="s">
        <v>9263</v>
      </c>
      <c r="E191" s="3087">
        <v>2.2000000000000002</v>
      </c>
      <c r="F191" s="2603" t="s">
        <v>27</v>
      </c>
      <c r="G191" s="2603"/>
      <c r="H191" s="1831" t="s">
        <v>9070</v>
      </c>
      <c r="I191" s="1839" t="s">
        <v>9071</v>
      </c>
      <c r="J191" s="1831" t="str">
        <f>"7-DaHall 1-"&amp;N191&amp;"-"&amp;M191&amp;"-"&amp;O191</f>
        <v>7-DaHall 1-RPP-01-30-26</v>
      </c>
      <c r="K191" s="1839" t="str">
        <f t="shared" si="44"/>
        <v>7-DaHall 1-RPP-02-30-20</v>
      </c>
      <c r="L191" s="1833">
        <v>220</v>
      </c>
      <c r="M191" s="1834">
        <v>30</v>
      </c>
      <c r="N191" s="703" t="s">
        <v>8782</v>
      </c>
      <c r="O191" s="1835">
        <v>26</v>
      </c>
      <c r="P191" s="1840">
        <v>220</v>
      </c>
      <c r="Q191" s="1841">
        <v>30</v>
      </c>
      <c r="R191" s="687" t="s">
        <v>8783</v>
      </c>
      <c r="S191" s="1842">
        <v>20</v>
      </c>
      <c r="T191" s="703" t="s">
        <v>9072</v>
      </c>
      <c r="U191" s="687" t="s">
        <v>516</v>
      </c>
      <c r="V191" s="703" t="s">
        <v>878</v>
      </c>
      <c r="W191" s="2617" t="s">
        <v>877</v>
      </c>
      <c r="X191" s="2634" t="s">
        <v>450</v>
      </c>
      <c r="Y191" s="2617" t="s">
        <v>460</v>
      </c>
      <c r="Z191" s="2634" t="s">
        <v>451</v>
      </c>
      <c r="AA191" s="2617" t="s">
        <v>461</v>
      </c>
      <c r="AB191" s="2634" t="s">
        <v>452</v>
      </c>
      <c r="AC191" s="2617" t="s">
        <v>462</v>
      </c>
      <c r="AD191" s="2634" t="s">
        <v>30</v>
      </c>
      <c r="AE191" s="2617" t="s">
        <v>35</v>
      </c>
      <c r="AF191" s="2634" t="s">
        <v>879</v>
      </c>
      <c r="AG191" s="2617" t="s">
        <v>36</v>
      </c>
      <c r="AH191" s="681">
        <f>SUM('7층_부하량(월간_AVG)'!N18:P18)</f>
        <v>2.1369531227674723</v>
      </c>
      <c r="AI191" s="676">
        <f>SUM('7층_부하량(월간_AVG)'!N104:P104)</f>
        <v>2.7515200182924922</v>
      </c>
      <c r="AJ191" s="1301">
        <f t="shared" si="46"/>
        <v>4.8884731410599649</v>
      </c>
      <c r="AK191" s="2887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198.3</v>
      </c>
      <c r="AL191" s="2888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323.7</v>
      </c>
      <c r="AM191" s="2896">
        <f t="shared" si="25"/>
        <v>522</v>
      </c>
      <c r="AN191" s="2934" t="s">
        <v>9073</v>
      </c>
      <c r="AO191" s="688"/>
    </row>
    <row r="192" spans="1:41" ht="13.5" customHeight="1" x14ac:dyDescent="0.25">
      <c r="A192" s="2930"/>
      <c r="B192" s="919" t="s">
        <v>874</v>
      </c>
      <c r="C192" s="919" t="s">
        <v>875</v>
      </c>
      <c r="D192" s="733" t="s">
        <v>876</v>
      </c>
      <c r="E192" s="2966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00"/>
      <c r="AL192" s="2901"/>
      <c r="AM192" s="2902">
        <f t="shared" si="25"/>
        <v>0</v>
      </c>
      <c r="AN192" s="702"/>
      <c r="AO192" s="688"/>
    </row>
    <row r="193" spans="1:41" ht="39.9" customHeight="1" x14ac:dyDescent="0.25">
      <c r="A193" s="2930"/>
      <c r="B193" s="3109" t="s">
        <v>880</v>
      </c>
      <c r="C193" s="2632" t="s">
        <v>881</v>
      </c>
      <c r="D193" s="733" t="s">
        <v>882</v>
      </c>
      <c r="E193" s="2966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0" t="s">
        <v>297</v>
      </c>
      <c r="W193" s="904" t="s">
        <v>298</v>
      </c>
      <c r="X193" s="2150" t="s">
        <v>435</v>
      </c>
      <c r="Y193" s="904" t="s">
        <v>436</v>
      </c>
      <c r="Z193" s="2150" t="s">
        <v>49</v>
      </c>
      <c r="AA193" s="904" t="s">
        <v>50</v>
      </c>
      <c r="AB193" s="2150" t="s">
        <v>51</v>
      </c>
      <c r="AC193" s="904" t="s">
        <v>52</v>
      </c>
      <c r="AD193" s="2150" t="s">
        <v>30</v>
      </c>
      <c r="AE193" s="904" t="s">
        <v>35</v>
      </c>
      <c r="AF193" s="2150" t="s">
        <v>31</v>
      </c>
      <c r="AG193" s="904" t="s">
        <v>36</v>
      </c>
      <c r="AH193" s="926"/>
      <c r="AI193" s="1175"/>
      <c r="AJ193" s="1318"/>
      <c r="AK193" s="2900"/>
      <c r="AL193" s="2901"/>
      <c r="AM193" s="2902">
        <f t="shared" si="25"/>
        <v>0</v>
      </c>
      <c r="AN193" s="701" t="s">
        <v>885</v>
      </c>
      <c r="AO193" s="700" t="s">
        <v>886</v>
      </c>
    </row>
    <row r="194" spans="1:41" ht="54.75" customHeight="1" thickBot="1" x14ac:dyDescent="0.3">
      <c r="A194" s="2935"/>
      <c r="B194" s="3110" t="s">
        <v>887</v>
      </c>
      <c r="C194" s="2635" t="s">
        <v>888</v>
      </c>
      <c r="D194" s="2637" t="s">
        <v>889</v>
      </c>
      <c r="E194" s="2637"/>
      <c r="F194" s="2635"/>
      <c r="G194" s="2635" t="s">
        <v>27</v>
      </c>
      <c r="H194" s="1819" t="s">
        <v>9074</v>
      </c>
      <c r="I194" s="1855" t="s">
        <v>9075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0" t="s">
        <v>297</v>
      </c>
      <c r="W194" s="904" t="s">
        <v>298</v>
      </c>
      <c r="X194" s="2150" t="s">
        <v>435</v>
      </c>
      <c r="Y194" s="904" t="s">
        <v>436</v>
      </c>
      <c r="Z194" s="2150" t="s">
        <v>49</v>
      </c>
      <c r="AA194" s="904" t="s">
        <v>50</v>
      </c>
      <c r="AB194" s="2150" t="s">
        <v>51</v>
      </c>
      <c r="AC194" s="904" t="s">
        <v>52</v>
      </c>
      <c r="AD194" s="2150" t="s">
        <v>30</v>
      </c>
      <c r="AE194" s="904" t="s">
        <v>35</v>
      </c>
      <c r="AF194" s="2150" t="s">
        <v>31</v>
      </c>
      <c r="AG194" s="904" t="s">
        <v>36</v>
      </c>
      <c r="AH194" s="690"/>
      <c r="AI194" s="678"/>
      <c r="AJ194" s="1310"/>
      <c r="AK194" s="2891"/>
      <c r="AL194" s="2892"/>
      <c r="AM194" s="2893">
        <f t="shared" si="25"/>
        <v>0</v>
      </c>
      <c r="AN194" s="698" t="s">
        <v>885</v>
      </c>
      <c r="AO194" s="679"/>
    </row>
    <row r="195" spans="1:41" ht="13.5" customHeight="1" x14ac:dyDescent="0.25">
      <c r="A195" s="2936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00"/>
      <c r="AL195" s="2901"/>
      <c r="AM195" s="2902">
        <f t="shared" si="25"/>
        <v>0</v>
      </c>
      <c r="AN195" s="699"/>
      <c r="AO195" s="674"/>
    </row>
    <row r="196" spans="1:41" ht="48" customHeight="1" x14ac:dyDescent="0.25">
      <c r="A196" s="2930"/>
      <c r="B196" s="3109" t="s">
        <v>894</v>
      </c>
      <c r="C196" s="2603" t="s">
        <v>895</v>
      </c>
      <c r="D196" s="2964" t="s">
        <v>9264</v>
      </c>
      <c r="E196" s="3087">
        <v>2.2000000000000002</v>
      </c>
      <c r="F196" s="2952" t="s">
        <v>27</v>
      </c>
      <c r="G196" s="2951"/>
      <c r="H196" s="1951" t="s">
        <v>9076</v>
      </c>
      <c r="I196" s="1857" t="s">
        <v>9077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8783</v>
      </c>
      <c r="O196" s="1852">
        <v>30</v>
      </c>
      <c r="P196" s="1858"/>
      <c r="Q196" s="1848"/>
      <c r="R196" s="897" t="s">
        <v>8782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0" t="s">
        <v>450</v>
      </c>
      <c r="Z196" s="904" t="s">
        <v>461</v>
      </c>
      <c r="AA196" s="2150" t="s">
        <v>451</v>
      </c>
      <c r="AB196" s="904" t="s">
        <v>462</v>
      </c>
      <c r="AC196" s="2150" t="s">
        <v>452</v>
      </c>
      <c r="AD196" s="904" t="s">
        <v>35</v>
      </c>
      <c r="AE196" s="2150" t="s">
        <v>30</v>
      </c>
      <c r="AF196" s="904" t="s">
        <v>36</v>
      </c>
      <c r="AG196" s="2150" t="s">
        <v>31</v>
      </c>
      <c r="AH196" s="924">
        <f>SUM('7층_부하량(월간_AVG)'!N23:P23)</f>
        <v>3.4251792844173434</v>
      </c>
      <c r="AI196" s="902">
        <f>SUM('7층_부하량(월간_AVG)'!N109:P109)</f>
        <v>1.8933451515539381</v>
      </c>
      <c r="AJ196" s="1301">
        <f>AI196+AH196</f>
        <v>5.3185244359712813</v>
      </c>
      <c r="AK196" s="2887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518.20000000000005</v>
      </c>
      <c r="AL196" s="2888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273.2</v>
      </c>
      <c r="AM196" s="2902">
        <f t="shared" si="25"/>
        <v>791.40000000000009</v>
      </c>
      <c r="AN196" s="2633" t="s">
        <v>900</v>
      </c>
      <c r="AO196" s="2641"/>
    </row>
    <row r="197" spans="1:41" ht="27" customHeight="1" x14ac:dyDescent="0.25">
      <c r="A197" s="2930"/>
      <c r="B197" s="3109" t="s">
        <v>901</v>
      </c>
      <c r="C197" s="1158" t="s">
        <v>902</v>
      </c>
      <c r="D197" s="2964" t="s">
        <v>9265</v>
      </c>
      <c r="E197" s="3087">
        <v>0.55000000000000004</v>
      </c>
      <c r="F197" s="2952" t="s">
        <v>27</v>
      </c>
      <c r="G197" s="2951"/>
      <c r="H197" s="1872" t="s">
        <v>9078</v>
      </c>
      <c r="I197" s="1870" t="s">
        <v>9079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8783</v>
      </c>
      <c r="O197" s="1842">
        <v>27</v>
      </c>
      <c r="P197" s="1871">
        <v>220</v>
      </c>
      <c r="Q197" s="1834">
        <v>30</v>
      </c>
      <c r="R197" s="703" t="s">
        <v>8782</v>
      </c>
      <c r="S197" s="1835">
        <v>14</v>
      </c>
      <c r="T197" s="687" t="s">
        <v>903</v>
      </c>
      <c r="U197" s="703" t="s">
        <v>904</v>
      </c>
      <c r="V197" s="2617" t="s">
        <v>905</v>
      </c>
      <c r="W197" s="2634" t="s">
        <v>906</v>
      </c>
      <c r="X197" s="904" t="s">
        <v>460</v>
      </c>
      <c r="Y197" s="2150" t="s">
        <v>450</v>
      </c>
      <c r="Z197" s="904" t="s">
        <v>461</v>
      </c>
      <c r="AA197" s="2150" t="s">
        <v>451</v>
      </c>
      <c r="AB197" s="904" t="s">
        <v>462</v>
      </c>
      <c r="AC197" s="2150" t="s">
        <v>452</v>
      </c>
      <c r="AD197" s="904" t="s">
        <v>35</v>
      </c>
      <c r="AE197" s="2150" t="s">
        <v>30</v>
      </c>
      <c r="AF197" s="904" t="s">
        <v>36</v>
      </c>
      <c r="AG197" s="2150" t="s">
        <v>31</v>
      </c>
      <c r="AH197" s="924">
        <f>SUM('7층_부하량(월간_AVG)'!N12:P12)</f>
        <v>5.845521273869462</v>
      </c>
      <c r="AI197" s="902">
        <f>SUM('7층_부하량(월간_AVG)'!D108:F108)</f>
        <v>7.3388640317615419</v>
      </c>
      <c r="AJ197" s="1301">
        <f>AI197+AH197</f>
        <v>13.184385305631004</v>
      </c>
      <c r="AK197" s="2887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955.4</v>
      </c>
      <c r="AL197" s="2888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861.1</v>
      </c>
      <c r="AM197" s="2896">
        <f t="shared" si="25"/>
        <v>1816.5</v>
      </c>
      <c r="AN197" s="2633" t="s">
        <v>907</v>
      </c>
      <c r="AO197" s="2641"/>
    </row>
    <row r="198" spans="1:41" ht="32.1" customHeight="1" x14ac:dyDescent="0.25">
      <c r="A198" s="2930"/>
      <c r="B198" s="3109" t="s">
        <v>908</v>
      </c>
      <c r="C198" s="2603" t="s">
        <v>909</v>
      </c>
      <c r="D198" s="2979"/>
      <c r="E198" s="3087"/>
      <c r="F198" s="2952" t="s">
        <v>27</v>
      </c>
      <c r="G198" s="2951"/>
      <c r="H198" s="1845"/>
      <c r="I198" s="1846" t="s">
        <v>9080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8783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0.62624617918328152</v>
      </c>
      <c r="AJ198" s="1301">
        <f t="shared" ref="AJ198:AJ203" si="47">AH198+AI198</f>
        <v>0.62624617918328152</v>
      </c>
      <c r="AK198" s="2887"/>
      <c r="AL198" s="2888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2">
        <f t="shared" ref="AM198:AM261" si="48">SUBTOTAL(9,AK198:AL198)</f>
        <v>0</v>
      </c>
      <c r="AN198" s="2633" t="s">
        <v>845</v>
      </c>
      <c r="AO198" s="2641"/>
    </row>
    <row r="199" spans="1:41" ht="62.4" x14ac:dyDescent="0.25">
      <c r="A199" s="2930"/>
      <c r="B199" s="3109" t="s">
        <v>912</v>
      </c>
      <c r="C199" s="2603" t="s">
        <v>913</v>
      </c>
      <c r="D199" s="2979"/>
      <c r="E199" s="3087"/>
      <c r="F199" s="2952" t="s">
        <v>27</v>
      </c>
      <c r="G199" s="2951"/>
      <c r="H199" s="1845"/>
      <c r="I199" s="1846" t="s">
        <v>9081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8783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47"/>
        <v>0</v>
      </c>
      <c r="AK199" s="2887"/>
      <c r="AL199" s="2888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2">
        <f t="shared" si="48"/>
        <v>0</v>
      </c>
      <c r="AN199" s="2633" t="s">
        <v>845</v>
      </c>
      <c r="AO199" s="2641"/>
    </row>
    <row r="200" spans="1:41" ht="27" customHeight="1" x14ac:dyDescent="0.25">
      <c r="A200" s="2930"/>
      <c r="B200" s="3109" t="s">
        <v>916</v>
      </c>
      <c r="C200" s="2603" t="s">
        <v>917</v>
      </c>
      <c r="D200" s="2979"/>
      <c r="E200" s="3087"/>
      <c r="F200" s="2605" t="s">
        <v>27</v>
      </c>
      <c r="G200" s="2603"/>
      <c r="H200" s="1845"/>
      <c r="I200" s="1839" t="s">
        <v>9082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8783</v>
      </c>
      <c r="S200" s="1842">
        <v>21</v>
      </c>
      <c r="T200" s="897"/>
      <c r="U200" s="687" t="s">
        <v>918</v>
      </c>
      <c r="V200" s="897"/>
      <c r="W200" s="2617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1.5627876124230238</v>
      </c>
      <c r="AJ200" s="1301">
        <f t="shared" si="47"/>
        <v>1.5627876124230238</v>
      </c>
      <c r="AK200" s="2887"/>
      <c r="AL200" s="2888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6">
        <f t="shared" si="48"/>
        <v>0</v>
      </c>
      <c r="AN200" s="2633" t="s">
        <v>920</v>
      </c>
      <c r="AO200" s="2641"/>
    </row>
    <row r="201" spans="1:41" ht="40.5" customHeight="1" x14ac:dyDescent="0.25">
      <c r="A201" s="2930"/>
      <c r="B201" s="3109" t="s">
        <v>921</v>
      </c>
      <c r="C201" s="1158" t="s">
        <v>922</v>
      </c>
      <c r="D201" s="2964" t="s">
        <v>9266</v>
      </c>
      <c r="E201" s="3087">
        <v>2.2000000000000002</v>
      </c>
      <c r="F201" s="2605" t="s">
        <v>27</v>
      </c>
      <c r="G201" s="2603"/>
      <c r="H201" s="1831" t="s">
        <v>9083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8782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4" t="s">
        <v>924</v>
      </c>
      <c r="W201" s="898"/>
      <c r="X201" s="2150" t="s">
        <v>450</v>
      </c>
      <c r="Y201" s="898"/>
      <c r="Z201" s="2150" t="s">
        <v>451</v>
      </c>
      <c r="AA201" s="898"/>
      <c r="AB201" s="2150" t="s">
        <v>452</v>
      </c>
      <c r="AC201" s="898"/>
      <c r="AD201" s="2150" t="s">
        <v>30</v>
      </c>
      <c r="AE201" s="898"/>
      <c r="AF201" s="2150" t="s">
        <v>31</v>
      </c>
      <c r="AG201" s="898"/>
      <c r="AH201" s="681">
        <f>SUM('7층_부하량(월간_AVG)'!N7:P7)</f>
        <v>0</v>
      </c>
      <c r="AI201" s="923"/>
      <c r="AJ201" s="1301">
        <f t="shared" si="47"/>
        <v>0</v>
      </c>
      <c r="AK201" s="2887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8"/>
      <c r="AM201" s="2896">
        <f t="shared" si="48"/>
        <v>0</v>
      </c>
      <c r="AN201" s="2633" t="s">
        <v>925</v>
      </c>
      <c r="AO201" s="2641"/>
    </row>
    <row r="202" spans="1:41" ht="27" customHeight="1" x14ac:dyDescent="0.25">
      <c r="A202" s="2930"/>
      <c r="B202" s="3109" t="s">
        <v>926</v>
      </c>
      <c r="C202" s="2603" t="s">
        <v>927</v>
      </c>
      <c r="D202" s="2979"/>
      <c r="E202" s="2979"/>
      <c r="F202" s="2605" t="s">
        <v>27</v>
      </c>
      <c r="G202" s="2603"/>
      <c r="H202" s="1831" t="s">
        <v>9084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8782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4" t="s">
        <v>929</v>
      </c>
      <c r="W202" s="898"/>
      <c r="X202" s="2937"/>
      <c r="Y202" s="898"/>
      <c r="Z202" s="2937"/>
      <c r="AA202" s="898"/>
      <c r="AB202" s="2937"/>
      <c r="AC202" s="898"/>
      <c r="AD202" s="2937"/>
      <c r="AE202" s="898"/>
      <c r="AF202" s="2937"/>
      <c r="AG202" s="898"/>
      <c r="AH202" s="681">
        <f>SUM('7층_부하량(월간_AVG)'!N8:P8)</f>
        <v>0</v>
      </c>
      <c r="AI202" s="923"/>
      <c r="AJ202" s="1301">
        <f t="shared" si="47"/>
        <v>0</v>
      </c>
      <c r="AK202" s="2887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8"/>
      <c r="AM202" s="2896">
        <f t="shared" si="48"/>
        <v>0</v>
      </c>
      <c r="AN202" s="2633" t="s">
        <v>925</v>
      </c>
      <c r="AO202" s="2641"/>
    </row>
    <row r="203" spans="1:41" ht="62.4" x14ac:dyDescent="0.25">
      <c r="A203" s="2930"/>
      <c r="B203" s="3109" t="s">
        <v>930</v>
      </c>
      <c r="C203" s="2603" t="s">
        <v>931</v>
      </c>
      <c r="D203" s="2979"/>
      <c r="E203" s="2979"/>
      <c r="F203" s="733" t="s">
        <v>27</v>
      </c>
      <c r="G203" s="919"/>
      <c r="H203" s="1845"/>
      <c r="I203" s="1846" t="s">
        <v>9085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8783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5.5701256844556282</v>
      </c>
      <c r="AJ203" s="1319">
        <f t="shared" si="47"/>
        <v>5.5701256844556282</v>
      </c>
      <c r="AK203" s="2905"/>
      <c r="AL203" s="2888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2">
        <f t="shared" si="48"/>
        <v>0</v>
      </c>
      <c r="AN203" s="2633" t="s">
        <v>845</v>
      </c>
      <c r="AO203" s="2641"/>
    </row>
    <row r="204" spans="1:41" ht="14.25" customHeight="1" thickBot="1" x14ac:dyDescent="0.3">
      <c r="A204" s="2935"/>
      <c r="B204" s="3110" t="s">
        <v>934</v>
      </c>
      <c r="C204" s="2635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00"/>
      <c r="AL204" s="2901"/>
      <c r="AM204" s="2902">
        <f t="shared" si="48"/>
        <v>0</v>
      </c>
      <c r="AN204" s="698" t="s">
        <v>937</v>
      </c>
      <c r="AO204" s="679"/>
    </row>
    <row r="205" spans="1:41" ht="13.5" customHeight="1" x14ac:dyDescent="0.25">
      <c r="A205" s="2936" t="s">
        <v>938</v>
      </c>
      <c r="B205" s="3103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00"/>
      <c r="AL205" s="2901"/>
      <c r="AM205" s="2902">
        <f t="shared" si="48"/>
        <v>0</v>
      </c>
      <c r="AN205" s="1058"/>
      <c r="AO205" s="2626"/>
    </row>
    <row r="206" spans="1:41" ht="40.5" customHeight="1" x14ac:dyDescent="0.25">
      <c r="A206" s="2930"/>
      <c r="B206" s="3109" t="s">
        <v>940</v>
      </c>
      <c r="C206" s="3414" t="s">
        <v>941</v>
      </c>
      <c r="D206" s="3408" t="s">
        <v>9267</v>
      </c>
      <c r="E206" s="2964"/>
      <c r="F206" s="2603" t="s">
        <v>27</v>
      </c>
      <c r="G206" s="2603"/>
      <c r="H206" s="1977"/>
      <c r="I206" s="1870" t="s">
        <v>9086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8782</v>
      </c>
      <c r="S206" s="1835">
        <v>11</v>
      </c>
      <c r="T206" s="899"/>
      <c r="U206" s="703" t="s">
        <v>942</v>
      </c>
      <c r="V206" s="733"/>
      <c r="W206" s="2634" t="s">
        <v>943</v>
      </c>
      <c r="X206" s="733"/>
      <c r="Y206" s="2150" t="s">
        <v>450</v>
      </c>
      <c r="Z206" s="733"/>
      <c r="AA206" s="2150" t="s">
        <v>451</v>
      </c>
      <c r="AB206" s="733"/>
      <c r="AC206" s="2150" t="s">
        <v>452</v>
      </c>
      <c r="AD206" s="733"/>
      <c r="AE206" s="2150" t="s">
        <v>30</v>
      </c>
      <c r="AF206" s="897"/>
      <c r="AG206" s="2150" t="s">
        <v>31</v>
      </c>
      <c r="AH206" s="1056">
        <f>SUM('7층_부하량(월간_AVG)'!D11:F11)</f>
        <v>0</v>
      </c>
      <c r="AI206" s="931"/>
      <c r="AJ206" s="3416">
        <f>SUM(AI206:AI207)</f>
        <v>3.2695715518768251</v>
      </c>
      <c r="AK206" s="2887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8"/>
      <c r="AM206" s="2896">
        <f t="shared" si="48"/>
        <v>0</v>
      </c>
      <c r="AN206" s="2938" t="s">
        <v>920</v>
      </c>
      <c r="AO206" s="972" t="s">
        <v>9087</v>
      </c>
    </row>
    <row r="207" spans="1:41" ht="48" customHeight="1" x14ac:dyDescent="0.25">
      <c r="A207" s="2930"/>
      <c r="B207" s="3109"/>
      <c r="C207" s="3414"/>
      <c r="D207" s="3408"/>
      <c r="E207" s="3089">
        <v>2.2000000000000002</v>
      </c>
      <c r="F207" s="2603" t="s">
        <v>27</v>
      </c>
      <c r="G207" s="2603"/>
      <c r="H207" s="1872" t="s">
        <v>9088</v>
      </c>
      <c r="I207" s="1870" t="s">
        <v>9089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8783</v>
      </c>
      <c r="O207" s="1842">
        <v>32</v>
      </c>
      <c r="P207" s="1871">
        <v>220</v>
      </c>
      <c r="Q207" s="1834">
        <v>30</v>
      </c>
      <c r="R207" s="703" t="s">
        <v>8782</v>
      </c>
      <c r="S207" s="1835">
        <v>38</v>
      </c>
      <c r="T207" s="687" t="s">
        <v>944</v>
      </c>
      <c r="U207" s="703" t="s">
        <v>945</v>
      </c>
      <c r="V207" s="2617" t="s">
        <v>946</v>
      </c>
      <c r="W207" s="2634" t="s">
        <v>947</v>
      </c>
      <c r="X207" s="904" t="s">
        <v>460</v>
      </c>
      <c r="Y207" s="2150" t="s">
        <v>450</v>
      </c>
      <c r="Z207" s="904" t="s">
        <v>461</v>
      </c>
      <c r="AA207" s="2150" t="s">
        <v>451</v>
      </c>
      <c r="AB207" s="904" t="s">
        <v>519</v>
      </c>
      <c r="AC207" s="2150" t="s">
        <v>452</v>
      </c>
      <c r="AD207" s="904" t="s">
        <v>35</v>
      </c>
      <c r="AE207" s="2150" t="s">
        <v>30</v>
      </c>
      <c r="AF207" s="904" t="s">
        <v>36</v>
      </c>
      <c r="AG207" s="2150" t="s">
        <v>31</v>
      </c>
      <c r="AH207" s="1056">
        <f>SUM('7층_부하량(월간_AVG)'!N24:P24)</f>
        <v>2.4541570758661657</v>
      </c>
      <c r="AI207" s="902">
        <f>SUM('7층_부하량(월간_AVG)'!N110:P110)</f>
        <v>3.2695715518768251</v>
      </c>
      <c r="AJ207" s="3417"/>
      <c r="AK207" s="2887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310.2</v>
      </c>
      <c r="AL207" s="2888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530.1</v>
      </c>
      <c r="AM207" s="2896">
        <f t="shared" si="48"/>
        <v>840.3</v>
      </c>
      <c r="AN207" s="2939"/>
      <c r="AO207" s="2641"/>
    </row>
    <row r="208" spans="1:41" ht="27" customHeight="1" x14ac:dyDescent="0.25">
      <c r="A208" s="2930"/>
      <c r="B208" s="3109" t="s">
        <v>948</v>
      </c>
      <c r="C208" s="2605" t="s">
        <v>949</v>
      </c>
      <c r="D208" s="2979"/>
      <c r="E208" s="3087"/>
      <c r="F208" s="2951" t="s">
        <v>27</v>
      </c>
      <c r="G208" s="2951"/>
      <c r="H208" s="1951" t="s">
        <v>9090</v>
      </c>
      <c r="I208" s="1857" t="s">
        <v>9091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8783</v>
      </c>
      <c r="O208" s="1852">
        <v>28</v>
      </c>
      <c r="P208" s="1858">
        <v>220</v>
      </c>
      <c r="Q208" s="1848">
        <v>30</v>
      </c>
      <c r="R208" s="897" t="s">
        <v>8782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0" t="s">
        <v>450</v>
      </c>
      <c r="Z208" s="904" t="s">
        <v>461</v>
      </c>
      <c r="AA208" s="2150" t="s">
        <v>451</v>
      </c>
      <c r="AB208" s="904" t="s">
        <v>519</v>
      </c>
      <c r="AC208" s="2150" t="s">
        <v>452</v>
      </c>
      <c r="AD208" s="904" t="s">
        <v>35</v>
      </c>
      <c r="AE208" s="2150" t="s">
        <v>30</v>
      </c>
      <c r="AF208" s="904" t="s">
        <v>36</v>
      </c>
      <c r="AG208" s="2150" t="s">
        <v>31</v>
      </c>
      <c r="AH208" s="1056">
        <f>SUM('7층_부하량(월간_AVG)'!N22:P22)</f>
        <v>1.4248216040418846</v>
      </c>
      <c r="AI208" s="902">
        <f>SUM('7층_부하량(월간_AVG)'!N108:P108)</f>
        <v>0</v>
      </c>
      <c r="AJ208" s="1301">
        <f>AI208+AH208</f>
        <v>1.4248216040418846</v>
      </c>
      <c r="AK208" s="2887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8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2">
        <f t="shared" si="48"/>
        <v>0</v>
      </c>
      <c r="AN208" s="2633" t="s">
        <v>953</v>
      </c>
      <c r="AO208" s="2641"/>
    </row>
    <row r="209" spans="1:46" ht="39.9" customHeight="1" x14ac:dyDescent="0.25">
      <c r="A209" s="2930"/>
      <c r="B209" s="3109" t="s">
        <v>954</v>
      </c>
      <c r="C209" s="3414" t="s">
        <v>955</v>
      </c>
      <c r="D209" s="3408" t="s">
        <v>9268</v>
      </c>
      <c r="E209" s="3087">
        <v>1.1000000000000001</v>
      </c>
      <c r="F209" s="3408" t="s">
        <v>773</v>
      </c>
      <c r="G209" s="2603"/>
      <c r="H209" s="1831" t="s">
        <v>9092</v>
      </c>
      <c r="I209" s="1839" t="s">
        <v>9093</v>
      </c>
      <c r="J209" s="1831" t="str">
        <f>"7-DaHall 1-"&amp;N209&amp;"-"&amp;M209&amp;"-"&amp;O209</f>
        <v>7-DaHall 1-PDU-01-30-6</v>
      </c>
      <c r="K209" s="1839" t="str">
        <f t="shared" ref="K209:K212" si="49">"7-DaHall 1-"&amp;R209&amp;"-"&amp;Q209&amp;"-"&amp;S209</f>
        <v>7-DaHall 1-PDU-02-30-6</v>
      </c>
      <c r="L209" s="1833">
        <v>220</v>
      </c>
      <c r="M209" s="1834">
        <v>30</v>
      </c>
      <c r="N209" s="703" t="s">
        <v>8756</v>
      </c>
      <c r="O209" s="1835">
        <v>6</v>
      </c>
      <c r="P209" s="1840">
        <v>220</v>
      </c>
      <c r="Q209" s="1841">
        <v>30</v>
      </c>
      <c r="R209" s="687" t="s">
        <v>8757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40" t="s">
        <v>164</v>
      </c>
      <c r="AC209" s="1051" t="s">
        <v>165</v>
      </c>
      <c r="AD209" s="2940" t="s">
        <v>110</v>
      </c>
      <c r="AE209" s="904" t="s">
        <v>111</v>
      </c>
      <c r="AF209" s="2150" t="s">
        <v>31</v>
      </c>
      <c r="AG209" s="904" t="s">
        <v>36</v>
      </c>
      <c r="AH209" s="681">
        <f>SUM('7층_부하량(월간_AVG)'!N65:P65)</f>
        <v>6.3778999411020889</v>
      </c>
      <c r="AI209" s="1055">
        <f>SUM('7층_부하량(월간_AVG)'!N33:P33)</f>
        <v>5.3234175863296329</v>
      </c>
      <c r="AJ209" s="3404">
        <f>AH209+AI209+AH210+AI210</f>
        <v>12.266215676859645</v>
      </c>
      <c r="AK209" s="2887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8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6">
        <f t="shared" si="48"/>
        <v>0</v>
      </c>
      <c r="AN209" s="2228" t="s">
        <v>885</v>
      </c>
      <c r="AO209" s="972" t="s">
        <v>9094</v>
      </c>
    </row>
    <row r="210" spans="1:46" ht="40.5" customHeight="1" x14ac:dyDescent="0.25">
      <c r="A210" s="2930"/>
      <c r="B210" s="3109"/>
      <c r="C210" s="3414"/>
      <c r="D210" s="3418"/>
      <c r="E210" s="2979"/>
      <c r="F210" s="3408"/>
      <c r="G210" s="2603"/>
      <c r="H210" s="1831" t="s">
        <v>9095</v>
      </c>
      <c r="I210" s="1839" t="s">
        <v>9096</v>
      </c>
      <c r="J210" s="1831" t="str">
        <f>"7-DaHall 1-"&amp;N210&amp;"-"&amp;M210&amp;"-"&amp;O210</f>
        <v>7-DaHall 1-PDU-01-30-54</v>
      </c>
      <c r="K210" s="1839" t="str">
        <f t="shared" si="49"/>
        <v>7-DaHall 1-PDU-02-30-53</v>
      </c>
      <c r="L210" s="1833">
        <v>220</v>
      </c>
      <c r="M210" s="1834">
        <v>30</v>
      </c>
      <c r="N210" s="703" t="s">
        <v>8756</v>
      </c>
      <c r="O210" s="1835">
        <v>54</v>
      </c>
      <c r="P210" s="1840">
        <v>220</v>
      </c>
      <c r="Q210" s="1841">
        <v>30</v>
      </c>
      <c r="R210" s="687" t="s">
        <v>8757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40" t="s">
        <v>164</v>
      </c>
      <c r="AC210" s="1051" t="s">
        <v>165</v>
      </c>
      <c r="AD210" s="2940" t="s">
        <v>110</v>
      </c>
      <c r="AE210" s="904" t="s">
        <v>111</v>
      </c>
      <c r="AF210" s="2150" t="s">
        <v>31</v>
      </c>
      <c r="AG210" s="904" t="s">
        <v>36</v>
      </c>
      <c r="AH210" s="681">
        <f>SUM('7층_부하량(월간_AVG)'!N89:P89)</f>
        <v>0.34023973111971734</v>
      </c>
      <c r="AI210" s="1055">
        <f>SUM('7층_부하량(월간_AVG)'!D57:F57)</f>
        <v>0.22465841830820377</v>
      </c>
      <c r="AJ210" s="3405"/>
      <c r="AK210" s="2918"/>
      <c r="AL210" s="2919"/>
      <c r="AM210" s="2896">
        <f t="shared" si="48"/>
        <v>0</v>
      </c>
      <c r="AN210" s="2633"/>
      <c r="AO210" s="2641"/>
    </row>
    <row r="211" spans="1:46" ht="39.9" customHeight="1" x14ac:dyDescent="0.25">
      <c r="A211" s="2930"/>
      <c r="B211" s="3109" t="s">
        <v>960</v>
      </c>
      <c r="C211" s="2604" t="s">
        <v>961</v>
      </c>
      <c r="D211" s="2964" t="s">
        <v>9268</v>
      </c>
      <c r="E211" s="3087">
        <v>1.1000000000000001</v>
      </c>
      <c r="F211" s="2603" t="s">
        <v>27</v>
      </c>
      <c r="G211" s="2603"/>
      <c r="H211" s="1831" t="s">
        <v>9097</v>
      </c>
      <c r="I211" s="1839" t="s">
        <v>9098</v>
      </c>
      <c r="J211" s="1831" t="str">
        <f>"7-DaHall 1-"&amp;N211&amp;"-"&amp;M211&amp;"-"&amp;O211</f>
        <v>7-DaHall 1-RPP-03-50-2</v>
      </c>
      <c r="K211" s="1839" t="str">
        <f t="shared" si="49"/>
        <v>7-DaHall 1-RPP-04-50-2</v>
      </c>
      <c r="L211" s="1833">
        <v>220</v>
      </c>
      <c r="M211" s="1834">
        <v>50</v>
      </c>
      <c r="N211" s="703" t="s">
        <v>9099</v>
      </c>
      <c r="O211" s="1835">
        <v>2</v>
      </c>
      <c r="P211" s="1840">
        <v>220</v>
      </c>
      <c r="Q211" s="1841">
        <v>50</v>
      </c>
      <c r="R211" s="687" t="s">
        <v>9100</v>
      </c>
      <c r="S211" s="1842">
        <v>2</v>
      </c>
      <c r="T211" s="703" t="s">
        <v>962</v>
      </c>
      <c r="U211" s="687" t="s">
        <v>963</v>
      </c>
      <c r="V211" s="2634" t="s">
        <v>964</v>
      </c>
      <c r="W211" s="2617" t="s">
        <v>965</v>
      </c>
      <c r="X211" s="2634" t="s">
        <v>966</v>
      </c>
      <c r="Y211" s="2617" t="s">
        <v>967</v>
      </c>
      <c r="Z211" s="2634" t="s">
        <v>968</v>
      </c>
      <c r="AA211" s="2617" t="s">
        <v>969</v>
      </c>
      <c r="AB211" s="2634" t="s">
        <v>51</v>
      </c>
      <c r="AC211" s="904" t="s">
        <v>462</v>
      </c>
      <c r="AD211" s="2634" t="s">
        <v>30</v>
      </c>
      <c r="AE211" s="904" t="s">
        <v>35</v>
      </c>
      <c r="AF211" s="2150" t="s">
        <v>31</v>
      </c>
      <c r="AG211" s="904" t="s">
        <v>36</v>
      </c>
      <c r="AH211" s="681">
        <f>SUM('7층_부하량(월간_AVG)'!N120:P120)</f>
        <v>1.323645614963699</v>
      </c>
      <c r="AI211" s="1055">
        <f>SUM('7층_부하량(월간_AVG)'!N128:P128)</f>
        <v>2.0053750257607428</v>
      </c>
      <c r="AJ211" s="1301">
        <f>AH211+AI211</f>
        <v>3.3290206407244418</v>
      </c>
      <c r="AK211" s="2887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137.80000000000001</v>
      </c>
      <c r="AL211" s="2888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242.6</v>
      </c>
      <c r="AM211" s="2896">
        <f t="shared" si="48"/>
        <v>380.4</v>
      </c>
      <c r="AN211" s="2633" t="s">
        <v>970</v>
      </c>
      <c r="AO211" s="2641"/>
    </row>
    <row r="212" spans="1:46" ht="62.4" x14ac:dyDescent="0.25">
      <c r="A212" s="2930"/>
      <c r="B212" s="3109" t="s">
        <v>971</v>
      </c>
      <c r="C212" s="2604" t="s">
        <v>972</v>
      </c>
      <c r="D212" s="2964" t="s">
        <v>9269</v>
      </c>
      <c r="E212" s="3087">
        <v>2.2000000000000002</v>
      </c>
      <c r="F212" s="2603" t="s">
        <v>27</v>
      </c>
      <c r="G212" s="2603"/>
      <c r="H212" s="1845"/>
      <c r="I212" s="1839" t="s">
        <v>9101</v>
      </c>
      <c r="J212" s="1845"/>
      <c r="K212" s="1839" t="str">
        <f t="shared" si="49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8783</v>
      </c>
      <c r="S212" s="1842">
        <v>14</v>
      </c>
      <c r="T212" s="897"/>
      <c r="U212" s="687" t="s">
        <v>973</v>
      </c>
      <c r="V212" s="897"/>
      <c r="W212" s="2617" t="s">
        <v>974</v>
      </c>
      <c r="X212" s="897"/>
      <c r="Y212" s="2617" t="s">
        <v>460</v>
      </c>
      <c r="Z212" s="897"/>
      <c r="AA212" s="2617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12.910776404191562</v>
      </c>
      <c r="AJ212" s="1301">
        <f>AH212+AI212</f>
        <v>12.910776404191562</v>
      </c>
      <c r="AK212" s="2887"/>
      <c r="AL212" s="2888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2175.5</v>
      </c>
      <c r="AM212" s="2896">
        <f t="shared" si="48"/>
        <v>2175.5</v>
      </c>
      <c r="AN212" s="2633" t="s">
        <v>975</v>
      </c>
      <c r="AO212" s="2641"/>
    </row>
    <row r="213" spans="1:46" ht="37.5" customHeight="1" x14ac:dyDescent="0.25">
      <c r="A213" s="2930"/>
      <c r="B213" s="3109" t="s">
        <v>976</v>
      </c>
      <c r="C213" s="2952" t="s">
        <v>977</v>
      </c>
      <c r="D213" s="942"/>
      <c r="E213" s="3087"/>
      <c r="F213" s="2951" t="s">
        <v>27</v>
      </c>
      <c r="G213" s="2951"/>
      <c r="H213" s="3421"/>
      <c r="I213" s="3422"/>
      <c r="J213" s="3392"/>
      <c r="K213" s="3393"/>
      <c r="L213" s="1981"/>
      <c r="M213" s="1982"/>
      <c r="N213" s="1983"/>
      <c r="O213" s="1984"/>
      <c r="P213" s="1985"/>
      <c r="Q213" s="1982"/>
      <c r="R213" s="1983"/>
      <c r="S213" s="1984"/>
      <c r="T213" s="3423" t="s">
        <v>978</v>
      </c>
      <c r="U213" s="3424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887"/>
      <c r="AL213" s="2888"/>
      <c r="AM213" s="2902">
        <f t="shared" si="48"/>
        <v>0</v>
      </c>
      <c r="AN213" s="2633" t="s">
        <v>937</v>
      </c>
      <c r="AO213" s="689" t="s">
        <v>979</v>
      </c>
    </row>
    <row r="214" spans="1:46" ht="46.8" x14ac:dyDescent="0.25">
      <c r="A214" s="2930"/>
      <c r="B214" s="3109" t="s">
        <v>980</v>
      </c>
      <c r="C214" s="2952" t="s">
        <v>981</v>
      </c>
      <c r="D214" s="2979"/>
      <c r="E214" s="3087"/>
      <c r="F214" s="2951" t="s">
        <v>27</v>
      </c>
      <c r="G214" s="2951"/>
      <c r="H214" s="1845" t="s">
        <v>9102</v>
      </c>
      <c r="I214" s="1846" t="s">
        <v>9103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8756</v>
      </c>
      <c r="O214" s="1849">
        <v>4</v>
      </c>
      <c r="P214" s="1850">
        <v>220</v>
      </c>
      <c r="Q214" s="1851">
        <v>30</v>
      </c>
      <c r="R214" s="953" t="s">
        <v>8757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5.6083028034889395</v>
      </c>
      <c r="AI214" s="1055">
        <f>SUM('7층_부하량(월간_AVG)'!N32:P32)</f>
        <v>5.3788708928352698</v>
      </c>
      <c r="AJ214" s="1301">
        <f t="shared" ref="AJ214" si="50">AH214+AI214</f>
        <v>10.987173696324209</v>
      </c>
      <c r="AK214" s="2887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8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2">
        <f t="shared" si="48"/>
        <v>0</v>
      </c>
      <c r="AN214" s="2633" t="s">
        <v>845</v>
      </c>
      <c r="AO214" s="2641"/>
    </row>
    <row r="215" spans="1:46" ht="13.5" customHeight="1" x14ac:dyDescent="0.25">
      <c r="A215" s="2930"/>
      <c r="B215" s="3109"/>
      <c r="C215" s="2605" t="s">
        <v>985</v>
      </c>
      <c r="D215" s="2603"/>
      <c r="E215" s="2964"/>
      <c r="F215" s="2603"/>
      <c r="G215" s="2603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00"/>
      <c r="AL215" s="2901"/>
      <c r="AM215" s="2902">
        <f t="shared" si="48"/>
        <v>0</v>
      </c>
      <c r="AN215" s="2638"/>
      <c r="AO215" s="2641"/>
    </row>
    <row r="216" spans="1:46" ht="14.25" customHeight="1" thickBot="1" x14ac:dyDescent="0.3">
      <c r="A216" s="2935"/>
      <c r="B216" s="3110"/>
      <c r="C216" s="2637" t="s">
        <v>985</v>
      </c>
      <c r="D216" s="2635"/>
      <c r="E216" s="2980"/>
      <c r="F216" s="2635"/>
      <c r="G216" s="2635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00"/>
      <c r="AL216" s="2901"/>
      <c r="AM216" s="2902">
        <f t="shared" si="48"/>
        <v>0</v>
      </c>
      <c r="AN216" s="2639"/>
      <c r="AO216" s="679"/>
    </row>
    <row r="217" spans="1:46" ht="13.5" customHeight="1" x14ac:dyDescent="0.25">
      <c r="A217" s="2936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00"/>
      <c r="AL217" s="2901"/>
      <c r="AM217" s="2902">
        <f t="shared" si="48"/>
        <v>0</v>
      </c>
      <c r="AN217" s="2631"/>
      <c r="AO217" s="2626"/>
    </row>
    <row r="218" spans="1:46" ht="39.9" customHeight="1" x14ac:dyDescent="0.25">
      <c r="A218" s="2930"/>
      <c r="B218" s="3109" t="s">
        <v>988</v>
      </c>
      <c r="C218" s="2604" t="s">
        <v>989</v>
      </c>
      <c r="D218" s="2964" t="s">
        <v>9270</v>
      </c>
      <c r="E218" s="3087">
        <v>2.2000000000000002</v>
      </c>
      <c r="F218" s="2603" t="s">
        <v>27</v>
      </c>
      <c r="G218" s="2603"/>
      <c r="H218" s="1831" t="s">
        <v>9104</v>
      </c>
      <c r="I218" s="1839" t="s">
        <v>9105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8782</v>
      </c>
      <c r="O218" s="1835">
        <v>23</v>
      </c>
      <c r="P218" s="1840">
        <v>220</v>
      </c>
      <c r="Q218" s="1841">
        <v>30</v>
      </c>
      <c r="R218" s="687" t="s">
        <v>8783</v>
      </c>
      <c r="S218" s="1842">
        <v>12</v>
      </c>
      <c r="T218" s="703" t="s">
        <v>990</v>
      </c>
      <c r="U218" s="687" t="s">
        <v>991</v>
      </c>
      <c r="V218" s="2634" t="s">
        <v>992</v>
      </c>
      <c r="W218" s="2617" t="s">
        <v>993</v>
      </c>
      <c r="X218" s="2150" t="s">
        <v>450</v>
      </c>
      <c r="Y218" s="904" t="s">
        <v>460</v>
      </c>
      <c r="Z218" s="2150" t="s">
        <v>451</v>
      </c>
      <c r="AA218" s="904" t="s">
        <v>461</v>
      </c>
      <c r="AB218" s="2150" t="s">
        <v>994</v>
      </c>
      <c r="AC218" s="904" t="s">
        <v>995</v>
      </c>
      <c r="AD218" s="2150" t="s">
        <v>30</v>
      </c>
      <c r="AE218" s="904" t="s">
        <v>35</v>
      </c>
      <c r="AF218" s="2150" t="s">
        <v>31</v>
      </c>
      <c r="AG218" s="904" t="s">
        <v>36</v>
      </c>
      <c r="AH218" s="681">
        <f>SUM('7층_부하량(월간_AVG)'!D17:F17)</f>
        <v>1.4197899476262887</v>
      </c>
      <c r="AI218" s="1055">
        <f>SUM('7층_부하량(월간_AVG)'!N100:P100)</f>
        <v>4.3443903835331401</v>
      </c>
      <c r="AJ218" s="2615">
        <f>AH218+AI218</f>
        <v>5.7641803311594284</v>
      </c>
      <c r="AK218" s="2887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184.2</v>
      </c>
      <c r="AL218" s="2888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619.20000000000005</v>
      </c>
      <c r="AM218" s="2896">
        <f t="shared" si="48"/>
        <v>803.40000000000009</v>
      </c>
      <c r="AN218" s="2074" t="s">
        <v>996</v>
      </c>
      <c r="AO218" s="2624"/>
    </row>
    <row r="219" spans="1:46" ht="39.9" customHeight="1" x14ac:dyDescent="0.25">
      <c r="A219" s="2930"/>
      <c r="B219" s="3109" t="s">
        <v>997</v>
      </c>
      <c r="C219" s="2604" t="s">
        <v>998</v>
      </c>
      <c r="D219" s="2964" t="s">
        <v>9270</v>
      </c>
      <c r="E219" s="3087">
        <v>2.2000000000000002</v>
      </c>
      <c r="F219" s="2603" t="s">
        <v>27</v>
      </c>
      <c r="G219" s="2603"/>
      <c r="H219" s="1831" t="s">
        <v>9106</v>
      </c>
      <c r="I219" s="1839" t="s">
        <v>9107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8782</v>
      </c>
      <c r="O219" s="1835">
        <v>37</v>
      </c>
      <c r="P219" s="1840">
        <v>220</v>
      </c>
      <c r="Q219" s="1841">
        <v>30</v>
      </c>
      <c r="R219" s="687" t="s">
        <v>8783</v>
      </c>
      <c r="S219" s="1842">
        <v>8</v>
      </c>
      <c r="T219" s="703" t="s">
        <v>999</v>
      </c>
      <c r="U219" s="703" t="s">
        <v>1000</v>
      </c>
      <c r="V219" s="2634" t="s">
        <v>1001</v>
      </c>
      <c r="W219" s="2617" t="s">
        <v>1002</v>
      </c>
      <c r="X219" s="2150" t="s">
        <v>450</v>
      </c>
      <c r="Y219" s="904" t="s">
        <v>460</v>
      </c>
      <c r="Z219" s="2150" t="s">
        <v>451</v>
      </c>
      <c r="AA219" s="904" t="s">
        <v>461</v>
      </c>
      <c r="AB219" s="2150" t="s">
        <v>994</v>
      </c>
      <c r="AC219" s="904" t="s">
        <v>995</v>
      </c>
      <c r="AD219" s="2150" t="s">
        <v>30</v>
      </c>
      <c r="AE219" s="904" t="s">
        <v>35</v>
      </c>
      <c r="AF219" s="2150" t="s">
        <v>31</v>
      </c>
      <c r="AG219" s="904" t="s">
        <v>36</v>
      </c>
      <c r="AH219" s="681">
        <f>SUM('7층_부하량(월간_AVG)'!D24:F24)</f>
        <v>4.6390332732142552</v>
      </c>
      <c r="AI219" s="1055">
        <f>SUM('7층_부하량(월간_AVG)'!N98:P98)</f>
        <v>3.7722089296112253</v>
      </c>
      <c r="AJ219" s="1301">
        <f>AH219+AI219</f>
        <v>8.4112422028254805</v>
      </c>
      <c r="AK219" s="2887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678.9</v>
      </c>
      <c r="AL219" s="2888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592</v>
      </c>
      <c r="AM219" s="2896">
        <f t="shared" si="48"/>
        <v>1270.9000000000001</v>
      </c>
      <c r="AN219" s="2074" t="s">
        <v>996</v>
      </c>
      <c r="AO219" s="2641"/>
    </row>
    <row r="220" spans="1:46" ht="48" customHeight="1" x14ac:dyDescent="0.25">
      <c r="A220" s="2930"/>
      <c r="B220" s="3109" t="s">
        <v>1003</v>
      </c>
      <c r="C220" s="737" t="s">
        <v>1004</v>
      </c>
      <c r="D220" s="2964" t="s">
        <v>9270</v>
      </c>
      <c r="E220" s="3087">
        <v>2.2000000000000002</v>
      </c>
      <c r="F220" s="2603" t="s">
        <v>27</v>
      </c>
      <c r="G220" s="2603"/>
      <c r="H220" s="1831" t="s">
        <v>9108</v>
      </c>
      <c r="I220" s="1839" t="s">
        <v>9109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8756</v>
      </c>
      <c r="O220" s="1835">
        <v>10</v>
      </c>
      <c r="P220" s="1873">
        <v>220</v>
      </c>
      <c r="Q220" s="1841">
        <v>30</v>
      </c>
      <c r="R220" s="687" t="s">
        <v>8757</v>
      </c>
      <c r="S220" s="1842">
        <v>10</v>
      </c>
      <c r="T220" s="703" t="s">
        <v>1005</v>
      </c>
      <c r="U220" s="687" t="s">
        <v>1006</v>
      </c>
      <c r="V220" s="2605"/>
      <c r="W220" s="2605"/>
      <c r="X220" s="2605"/>
      <c r="Y220" s="2605"/>
      <c r="Z220" s="2605"/>
      <c r="AA220" s="2605"/>
      <c r="AB220" s="2150" t="s">
        <v>164</v>
      </c>
      <c r="AC220" s="904" t="s">
        <v>165</v>
      </c>
      <c r="AD220" s="2150" t="s">
        <v>1007</v>
      </c>
      <c r="AE220" s="904" t="s">
        <v>111</v>
      </c>
      <c r="AF220" s="2150" t="s">
        <v>31</v>
      </c>
      <c r="AG220" s="904" t="s">
        <v>36</v>
      </c>
      <c r="AH220" s="681">
        <f>SUM('7층_부하량(월간_AVG)'!N67:P67)</f>
        <v>2.8401858146185406</v>
      </c>
      <c r="AI220" s="1055">
        <f>SUM('7층_부하량(월간_AVG)'!N35:P35)</f>
        <v>4.3618005535968356</v>
      </c>
      <c r="AJ220" s="1301">
        <f>AH220+AI220</f>
        <v>7.2019863682153762</v>
      </c>
      <c r="AK220" s="2887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359.3</v>
      </c>
      <c r="AL220" s="2888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476.4</v>
      </c>
      <c r="AM220" s="2902">
        <f t="shared" si="48"/>
        <v>835.7</v>
      </c>
      <c r="AN220" s="2074" t="s">
        <v>996</v>
      </c>
      <c r="AO220" s="2641"/>
      <c r="AT220" s="1835">
        <v>10</v>
      </c>
    </row>
    <row r="221" spans="1:46" ht="46.8" x14ac:dyDescent="0.25">
      <c r="A221" s="2930"/>
      <c r="B221" s="3109" t="s">
        <v>1008</v>
      </c>
      <c r="C221" s="737"/>
      <c r="D221" s="2964" t="s">
        <v>9270</v>
      </c>
      <c r="E221" s="3087">
        <v>2.2000000000000002</v>
      </c>
      <c r="F221" s="2603" t="s">
        <v>27</v>
      </c>
      <c r="G221" s="2603"/>
      <c r="H221" s="1831" t="s">
        <v>4423</v>
      </c>
      <c r="I221" s="1839" t="s">
        <v>4356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8756</v>
      </c>
      <c r="O221" s="1835">
        <v>42</v>
      </c>
      <c r="P221" s="1873">
        <v>220</v>
      </c>
      <c r="Q221" s="1841">
        <v>30</v>
      </c>
      <c r="R221" s="687" t="s">
        <v>8757</v>
      </c>
      <c r="S221" s="1842">
        <v>42</v>
      </c>
      <c r="T221" s="703" t="s">
        <v>1009</v>
      </c>
      <c r="U221" s="687" t="s">
        <v>1010</v>
      </c>
      <c r="V221" s="2075"/>
      <c r="W221" s="2075"/>
      <c r="X221" s="2075"/>
      <c r="Y221" s="2075"/>
      <c r="Z221" s="2075"/>
      <c r="AA221" s="2075"/>
      <c r="AB221" s="2150" t="s">
        <v>164</v>
      </c>
      <c r="AC221" s="904" t="s">
        <v>165</v>
      </c>
      <c r="AD221" s="2150" t="s">
        <v>1007</v>
      </c>
      <c r="AE221" s="904" t="s">
        <v>111</v>
      </c>
      <c r="AF221" s="2150" t="s">
        <v>31</v>
      </c>
      <c r="AG221" s="904" t="s">
        <v>36</v>
      </c>
      <c r="AH221" s="681">
        <f>SUM('7층_부하량(월간_AVG)'!N83:P83)</f>
        <v>2.8906509725176059</v>
      </c>
      <c r="AI221" s="1055">
        <f>SUM('7층_부하량(월간_AVG)'!N51:P51)</f>
        <v>3.9345923951322033</v>
      </c>
      <c r="AJ221" s="1301">
        <f>AH221+AI221</f>
        <v>6.8252433676498097</v>
      </c>
      <c r="AK221" s="2887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492.9</v>
      </c>
      <c r="AL221" s="2888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669.7</v>
      </c>
      <c r="AM221" s="2902">
        <f t="shared" si="48"/>
        <v>1162.5999999999999</v>
      </c>
      <c r="AN221" s="2074" t="s">
        <v>996</v>
      </c>
      <c r="AO221" s="2641"/>
    </row>
    <row r="222" spans="1:46" ht="13.5" customHeight="1" x14ac:dyDescent="0.25">
      <c r="A222" s="2930"/>
      <c r="B222" s="3109" t="s">
        <v>1011</v>
      </c>
      <c r="C222" s="733" t="s">
        <v>1012</v>
      </c>
      <c r="D222" s="733" t="s">
        <v>1013</v>
      </c>
      <c r="E222" s="2966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00"/>
      <c r="AL222" s="2901"/>
      <c r="AM222" s="2902">
        <f t="shared" si="48"/>
        <v>0</v>
      </c>
      <c r="AN222" s="2633" t="s">
        <v>1014</v>
      </c>
      <c r="AO222" s="2641"/>
    </row>
    <row r="223" spans="1:46" ht="13.5" customHeight="1" x14ac:dyDescent="0.25">
      <c r="A223" s="2930"/>
      <c r="B223" s="3109" t="s">
        <v>1015</v>
      </c>
      <c r="C223" s="733" t="s">
        <v>1016</v>
      </c>
      <c r="D223" s="733" t="s">
        <v>1017</v>
      </c>
      <c r="E223" s="2966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00"/>
      <c r="AL223" s="2901"/>
      <c r="AM223" s="2902">
        <f t="shared" si="48"/>
        <v>0</v>
      </c>
      <c r="AN223" s="2633" t="s">
        <v>1014</v>
      </c>
      <c r="AO223" s="2641"/>
    </row>
    <row r="224" spans="1:46" ht="46.8" x14ac:dyDescent="0.25">
      <c r="A224" s="2930"/>
      <c r="B224" s="3109" t="s">
        <v>1018</v>
      </c>
      <c r="C224" s="2605" t="s">
        <v>1019</v>
      </c>
      <c r="D224" s="2964" t="s">
        <v>9256</v>
      </c>
      <c r="E224" s="3087">
        <v>2.2000000000000002</v>
      </c>
      <c r="F224" s="2603" t="s">
        <v>27</v>
      </c>
      <c r="G224" s="2603"/>
      <c r="H224" s="1831" t="s">
        <v>9110</v>
      </c>
      <c r="I224" s="1839" t="s">
        <v>9111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8756</v>
      </c>
      <c r="O224" s="1835">
        <v>34</v>
      </c>
      <c r="P224" s="1840">
        <v>220</v>
      </c>
      <c r="Q224" s="1841">
        <v>30</v>
      </c>
      <c r="R224" s="687" t="s">
        <v>8757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4" t="s">
        <v>164</v>
      </c>
      <c r="AC224" s="2617" t="s">
        <v>165</v>
      </c>
      <c r="AD224" s="2634" t="s">
        <v>110</v>
      </c>
      <c r="AE224" s="2617" t="s">
        <v>111</v>
      </c>
      <c r="AF224" s="2150" t="s">
        <v>31</v>
      </c>
      <c r="AG224" s="904" t="s">
        <v>36</v>
      </c>
      <c r="AH224" s="681">
        <f>SUM('7층_부하량(월간_AVG)'!N79:P79)</f>
        <v>4.0286789524744613</v>
      </c>
      <c r="AI224" s="1055">
        <f>SUM('7층_부하량(월간_AVG)'!N47:P47)</f>
        <v>2.8910744098567793</v>
      </c>
      <c r="AJ224" s="1301">
        <f>AH224+AI224</f>
        <v>6.9197533623312406</v>
      </c>
      <c r="AK224" s="2887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8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6">
        <f t="shared" si="48"/>
        <v>0</v>
      </c>
      <c r="AN224" s="2638" t="s">
        <v>1022</v>
      </c>
      <c r="AO224" s="2641"/>
    </row>
    <row r="225" spans="1:41" ht="54" customHeight="1" x14ac:dyDescent="0.25">
      <c r="A225" s="2930"/>
      <c r="B225" s="3109" t="s">
        <v>1023</v>
      </c>
      <c r="C225" s="3414" t="s">
        <v>1024</v>
      </c>
      <c r="D225" s="3418" t="s">
        <v>9256</v>
      </c>
      <c r="E225" s="2979"/>
      <c r="F225" s="2603"/>
      <c r="G225" s="2603" t="s">
        <v>27</v>
      </c>
      <c r="H225" s="1811" t="s">
        <v>9112</v>
      </c>
      <c r="I225" s="1843" t="s">
        <v>9113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4" t="s">
        <v>848</v>
      </c>
      <c r="O225" s="1815">
        <v>48</v>
      </c>
      <c r="P225" s="1853">
        <v>48</v>
      </c>
      <c r="Q225" s="1854">
        <v>100</v>
      </c>
      <c r="R225" s="2617" t="s">
        <v>294</v>
      </c>
      <c r="S225" s="1844">
        <v>41</v>
      </c>
      <c r="T225" s="2634" t="s">
        <v>1025</v>
      </c>
      <c r="U225" s="2617" t="s">
        <v>1026</v>
      </c>
      <c r="V225" s="2634" t="s">
        <v>852</v>
      </c>
      <c r="W225" s="2617" t="s">
        <v>298</v>
      </c>
      <c r="X225" s="2634" t="s">
        <v>47</v>
      </c>
      <c r="Y225" s="2617" t="s">
        <v>436</v>
      </c>
      <c r="Z225" s="2634" t="s">
        <v>49</v>
      </c>
      <c r="AA225" s="2617" t="s">
        <v>50</v>
      </c>
      <c r="AB225" s="2598" t="s">
        <v>51</v>
      </c>
      <c r="AC225" s="2600" t="s">
        <v>52</v>
      </c>
      <c r="AD225" s="2598" t="s">
        <v>30</v>
      </c>
      <c r="AE225" s="2600" t="s">
        <v>35</v>
      </c>
      <c r="AF225" s="2150" t="s">
        <v>31</v>
      </c>
      <c r="AG225" s="904" t="s">
        <v>36</v>
      </c>
      <c r="AH225" s="675"/>
      <c r="AI225" s="1055"/>
      <c r="AJ225" s="2640"/>
      <c r="AK225" s="2891"/>
      <c r="AL225" s="2892"/>
      <c r="AM225" s="2893">
        <f t="shared" si="48"/>
        <v>0</v>
      </c>
      <c r="AN225" s="2638" t="s">
        <v>1022</v>
      </c>
      <c r="AO225" s="2641" t="s">
        <v>1027</v>
      </c>
    </row>
    <row r="226" spans="1:41" ht="47.4" thickBot="1" x14ac:dyDescent="0.3">
      <c r="A226" s="2935"/>
      <c r="B226" s="3110"/>
      <c r="C226" s="3425"/>
      <c r="D226" s="3426"/>
      <c r="E226" s="3090">
        <v>2.2000000000000002</v>
      </c>
      <c r="F226" s="2635" t="s">
        <v>27</v>
      </c>
      <c r="G226" s="2635"/>
      <c r="H226" s="2000" t="s">
        <v>9114</v>
      </c>
      <c r="I226" s="2001" t="s">
        <v>9115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8756</v>
      </c>
      <c r="O226" s="2004">
        <v>15</v>
      </c>
      <c r="P226" s="2005">
        <v>220</v>
      </c>
      <c r="Q226" s="2006">
        <v>30</v>
      </c>
      <c r="R226" s="908" t="s">
        <v>8757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0" t="s">
        <v>31</v>
      </c>
      <c r="AG226" s="904" t="s">
        <v>36</v>
      </c>
      <c r="AH226" s="690">
        <f>SUM('7층_부하량(월간_AVG)'!D70:F70)</f>
        <v>0.71219604241983181</v>
      </c>
      <c r="AI226" s="1057">
        <f>SUM('7층_부하량(월간_AVG)'!D38:F38)</f>
        <v>1.1918898085915388</v>
      </c>
      <c r="AJ226" s="1301">
        <f>AH226+AI226</f>
        <v>1.9040858510113705</v>
      </c>
      <c r="AK226" s="2887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68.3</v>
      </c>
      <c r="AL226" s="2888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92.9</v>
      </c>
      <c r="AM226" s="2896">
        <f t="shared" si="48"/>
        <v>161.19999999999999</v>
      </c>
      <c r="AN226" s="2941"/>
      <c r="AO226" s="679"/>
    </row>
    <row r="227" spans="1:41" ht="13.5" customHeight="1" x14ac:dyDescent="0.25">
      <c r="A227" s="2936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00"/>
      <c r="AL227" s="2901"/>
      <c r="AM227" s="2902">
        <f t="shared" si="48"/>
        <v>0</v>
      </c>
      <c r="AN227" s="699"/>
      <c r="AO227" s="674"/>
    </row>
    <row r="228" spans="1:41" ht="32.1" customHeight="1" x14ac:dyDescent="0.25">
      <c r="A228" s="2930"/>
      <c r="B228" s="3109" t="s">
        <v>1032</v>
      </c>
      <c r="C228" s="2604" t="s">
        <v>1033</v>
      </c>
      <c r="D228" s="2964" t="s">
        <v>9256</v>
      </c>
      <c r="E228" s="3087">
        <v>1.6</v>
      </c>
      <c r="F228" s="2603" t="s">
        <v>773</v>
      </c>
      <c r="G228" s="2603"/>
      <c r="H228" s="1831" t="s">
        <v>9116</v>
      </c>
      <c r="I228" s="1839" t="s">
        <v>9117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8756</v>
      </c>
      <c r="O228" s="1835">
        <v>35</v>
      </c>
      <c r="P228" s="1840">
        <v>220</v>
      </c>
      <c r="Q228" s="1841">
        <v>30</v>
      </c>
      <c r="R228" s="687" t="s">
        <v>8757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0" t="s">
        <v>164</v>
      </c>
      <c r="AC228" s="904" t="s">
        <v>165</v>
      </c>
      <c r="AD228" s="2150" t="s">
        <v>110</v>
      </c>
      <c r="AE228" s="904" t="s">
        <v>111</v>
      </c>
      <c r="AF228" s="2150" t="s">
        <v>31</v>
      </c>
      <c r="AG228" s="904" t="s">
        <v>36</v>
      </c>
      <c r="AH228" s="681">
        <f>SUM('7층_부하량(월간_AVG)'!D80:F80)</f>
        <v>5.9126906117851226</v>
      </c>
      <c r="AI228" s="676">
        <f>SUM('7층_부하량(월간_AVG)'!D48:F48)</f>
        <v>5.8439319216896646</v>
      </c>
      <c r="AJ228" s="1301">
        <f>AH228+AI228</f>
        <v>11.756622533474786</v>
      </c>
      <c r="AK228" s="2887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1040.5999999999999</v>
      </c>
      <c r="AL228" s="2888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1007.9</v>
      </c>
      <c r="AM228" s="2896">
        <f t="shared" si="48"/>
        <v>2048.5</v>
      </c>
      <c r="AN228" s="2633" t="s">
        <v>1036</v>
      </c>
      <c r="AO228" s="2641" t="s">
        <v>1037</v>
      </c>
    </row>
    <row r="229" spans="1:41" ht="46.8" x14ac:dyDescent="0.25">
      <c r="A229" s="2930"/>
      <c r="B229" s="3109" t="s">
        <v>1038</v>
      </c>
      <c r="C229" s="2604" t="s">
        <v>1039</v>
      </c>
      <c r="D229" s="2964" t="s">
        <v>9256</v>
      </c>
      <c r="E229" s="3087">
        <v>1.6</v>
      </c>
      <c r="F229" s="2603" t="s">
        <v>773</v>
      </c>
      <c r="G229" s="2603"/>
      <c r="H229" s="1831" t="s">
        <v>9118</v>
      </c>
      <c r="I229" s="1839" t="s">
        <v>9119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8756</v>
      </c>
      <c r="O229" s="1835">
        <v>33</v>
      </c>
      <c r="P229" s="1840">
        <v>220</v>
      </c>
      <c r="Q229" s="1841">
        <v>30</v>
      </c>
      <c r="R229" s="687" t="s">
        <v>8757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0" t="s">
        <v>164</v>
      </c>
      <c r="AC229" s="904" t="s">
        <v>165</v>
      </c>
      <c r="AD229" s="2150" t="s">
        <v>110</v>
      </c>
      <c r="AE229" s="904" t="s">
        <v>111</v>
      </c>
      <c r="AF229" s="2150" t="s">
        <v>31</v>
      </c>
      <c r="AG229" s="904" t="s">
        <v>36</v>
      </c>
      <c r="AH229" s="681">
        <f>SUM('7층_부하량(월간_AVG)'!D79:F79)</f>
        <v>8.4039348609805025</v>
      </c>
      <c r="AI229" s="676">
        <f>SUM('7층_부하량(월간_AVG)'!D47:F47)</f>
        <v>8.1425261748839031</v>
      </c>
      <c r="AJ229" s="1301">
        <f>AH229+AI229</f>
        <v>16.546461035864404</v>
      </c>
      <c r="AK229" s="2887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1331.7</v>
      </c>
      <c r="AL229" s="2888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1295.8</v>
      </c>
      <c r="AM229" s="2896">
        <f t="shared" si="48"/>
        <v>2627.5</v>
      </c>
      <c r="AN229" s="2633" t="s">
        <v>1036</v>
      </c>
      <c r="AO229" s="2641" t="s">
        <v>1037</v>
      </c>
    </row>
    <row r="230" spans="1:41" ht="46.8" x14ac:dyDescent="0.25">
      <c r="A230" s="2930"/>
      <c r="B230" s="3109" t="s">
        <v>1042</v>
      </c>
      <c r="C230" s="2604" t="s">
        <v>1043</v>
      </c>
      <c r="D230" s="2964" t="s">
        <v>9256</v>
      </c>
      <c r="E230" s="3087">
        <v>1.6</v>
      </c>
      <c r="F230" s="2603" t="s">
        <v>773</v>
      </c>
      <c r="G230" s="2603"/>
      <c r="H230" s="1831" t="s">
        <v>9120</v>
      </c>
      <c r="I230" s="1839" t="s">
        <v>9121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8756</v>
      </c>
      <c r="O230" s="1835">
        <v>31</v>
      </c>
      <c r="P230" s="1840">
        <v>220</v>
      </c>
      <c r="Q230" s="1841">
        <v>30</v>
      </c>
      <c r="R230" s="687" t="s">
        <v>8757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0" t="s">
        <v>164</v>
      </c>
      <c r="AC230" s="904" t="s">
        <v>165</v>
      </c>
      <c r="AD230" s="2150" t="s">
        <v>110</v>
      </c>
      <c r="AE230" s="904" t="s">
        <v>111</v>
      </c>
      <c r="AF230" s="2150" t="s">
        <v>31</v>
      </c>
      <c r="AG230" s="904" t="s">
        <v>36</v>
      </c>
      <c r="AH230" s="681">
        <f>SUM('7층_부하량(월간_AVG)'!D78:F78)</f>
        <v>3.9830399989329144</v>
      </c>
      <c r="AI230" s="676">
        <f>SUM('7층_부하량(월간_AVG)'!D46:F46)</f>
        <v>3.247059909651155</v>
      </c>
      <c r="AJ230" s="1301">
        <f>AH230+AI230</f>
        <v>7.2300999085840694</v>
      </c>
      <c r="AK230" s="2887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661.9</v>
      </c>
      <c r="AL230" s="2888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506.7</v>
      </c>
      <c r="AM230" s="2896">
        <f t="shared" si="48"/>
        <v>1168.5999999999999</v>
      </c>
      <c r="AN230" s="2633" t="s">
        <v>1036</v>
      </c>
      <c r="AO230" s="2641" t="s">
        <v>1037</v>
      </c>
    </row>
    <row r="231" spans="1:41" ht="46.8" x14ac:dyDescent="0.25">
      <c r="A231" s="2930"/>
      <c r="B231" s="3109" t="s">
        <v>1046</v>
      </c>
      <c r="C231" s="2605" t="s">
        <v>1047</v>
      </c>
      <c r="D231" s="2964" t="s">
        <v>9256</v>
      </c>
      <c r="E231" s="3087">
        <v>2.2000000000000002</v>
      </c>
      <c r="F231" s="2603" t="s">
        <v>773</v>
      </c>
      <c r="G231" s="2603"/>
      <c r="H231" s="1831" t="s">
        <v>4418</v>
      </c>
      <c r="I231" s="1839" t="s">
        <v>4351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8756</v>
      </c>
      <c r="O231" s="1835">
        <v>39</v>
      </c>
      <c r="P231" s="1840">
        <v>220</v>
      </c>
      <c r="Q231" s="1841">
        <v>30</v>
      </c>
      <c r="R231" s="687" t="s">
        <v>8757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0" t="s">
        <v>164</v>
      </c>
      <c r="AC231" s="904" t="s">
        <v>165</v>
      </c>
      <c r="AD231" s="2150" t="s">
        <v>110</v>
      </c>
      <c r="AE231" s="904" t="s">
        <v>111</v>
      </c>
      <c r="AF231" s="2150" t="s">
        <v>31</v>
      </c>
      <c r="AG231" s="904" t="s">
        <v>36</v>
      </c>
      <c r="AH231" s="681">
        <f>SUM('7층_부하량(월간_AVG)'!D82:F82)</f>
        <v>1.3576262984997185</v>
      </c>
      <c r="AI231" s="676">
        <f>SUM('7층_부하량(월간_AVG)'!D50:F50)</f>
        <v>1.933699706231524</v>
      </c>
      <c r="AJ231" s="1301">
        <f>AH231+AI231</f>
        <v>3.2913260047312427</v>
      </c>
      <c r="AK231" s="2887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135.4</v>
      </c>
      <c r="AL231" s="2888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252.6</v>
      </c>
      <c r="AM231" s="2896">
        <f t="shared" si="48"/>
        <v>388</v>
      </c>
      <c r="AN231" s="2633" t="s">
        <v>1036</v>
      </c>
      <c r="AO231" s="2641"/>
    </row>
    <row r="232" spans="1:41" ht="13.5" customHeight="1" x14ac:dyDescent="0.25">
      <c r="A232" s="2930"/>
      <c r="B232" s="3109" t="s">
        <v>1050</v>
      </c>
      <c r="C232" s="733" t="s">
        <v>1051</v>
      </c>
      <c r="D232" s="733" t="s">
        <v>1052</v>
      </c>
      <c r="E232" s="2966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00"/>
      <c r="AL232" s="2901"/>
      <c r="AM232" s="2902">
        <f t="shared" si="48"/>
        <v>0</v>
      </c>
      <c r="AN232" s="2633" t="s">
        <v>1014</v>
      </c>
      <c r="AO232" s="2641"/>
    </row>
    <row r="233" spans="1:41" ht="13.5" customHeight="1" x14ac:dyDescent="0.25">
      <c r="A233" s="2930"/>
      <c r="B233" s="3109" t="s">
        <v>1053</v>
      </c>
      <c r="C233" s="733" t="s">
        <v>1054</v>
      </c>
      <c r="D233" s="733" t="s">
        <v>1055</v>
      </c>
      <c r="E233" s="2966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00"/>
      <c r="AL233" s="2901"/>
      <c r="AM233" s="2902">
        <f t="shared" si="48"/>
        <v>0</v>
      </c>
      <c r="AN233" s="2633" t="s">
        <v>1014</v>
      </c>
      <c r="AO233" s="2641"/>
    </row>
    <row r="234" spans="1:41" ht="13.5" customHeight="1" x14ac:dyDescent="0.25">
      <c r="A234" s="2930"/>
      <c r="B234" s="3109" t="s">
        <v>1056</v>
      </c>
      <c r="C234" s="733" t="s">
        <v>1057</v>
      </c>
      <c r="D234" s="733" t="s">
        <v>1058</v>
      </c>
      <c r="E234" s="2966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00"/>
      <c r="AL234" s="2901"/>
      <c r="AM234" s="2902">
        <f t="shared" si="48"/>
        <v>0</v>
      </c>
      <c r="AN234" s="2633" t="s">
        <v>1014</v>
      </c>
      <c r="AO234" s="2641"/>
    </row>
    <row r="235" spans="1:41" ht="14.25" customHeight="1" thickBot="1" x14ac:dyDescent="0.3">
      <c r="A235" s="2935"/>
      <c r="B235" s="3110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00"/>
      <c r="AL235" s="2901"/>
      <c r="AM235" s="2902">
        <f t="shared" si="48"/>
        <v>0</v>
      </c>
      <c r="AN235" s="698" t="s">
        <v>1014</v>
      </c>
      <c r="AO235" s="679"/>
    </row>
    <row r="236" spans="1:41" ht="13.5" customHeight="1" x14ac:dyDescent="0.25">
      <c r="A236" s="2936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00"/>
      <c r="AL236" s="2901"/>
      <c r="AM236" s="2902">
        <f t="shared" si="48"/>
        <v>0</v>
      </c>
      <c r="AN236" s="699"/>
      <c r="AO236" s="674"/>
    </row>
    <row r="237" spans="1:41" ht="48" customHeight="1" x14ac:dyDescent="0.25">
      <c r="A237" s="2930"/>
      <c r="B237" s="3109" t="s">
        <v>1064</v>
      </c>
      <c r="C237" s="2604" t="s">
        <v>1065</v>
      </c>
      <c r="D237" s="2964" t="s">
        <v>9271</v>
      </c>
      <c r="E237" s="3087">
        <v>2.2000000000000002</v>
      </c>
      <c r="F237" s="2603" t="s">
        <v>27</v>
      </c>
      <c r="G237" s="2603"/>
      <c r="H237" s="1831" t="s">
        <v>9122</v>
      </c>
      <c r="I237" s="1839" t="s">
        <v>9123</v>
      </c>
      <c r="J237" s="1831" t="str">
        <f t="shared" ref="J237:J246" si="51">"7-DaHall 1-"&amp;N237&amp;"-"&amp;M237&amp;"-"&amp;O237</f>
        <v>7-DaHall 1-RPP-03-50-8</v>
      </c>
      <c r="K237" s="1839" t="str">
        <f t="shared" ref="K237:K248" si="52">"7-DaHall 1-"&amp;R237&amp;"-"&amp;Q237&amp;"-"&amp;S237</f>
        <v>7-DaHall 1-RPP-04-50-8</v>
      </c>
      <c r="L237" s="1833">
        <v>220</v>
      </c>
      <c r="M237" s="1834">
        <v>50</v>
      </c>
      <c r="N237" s="703" t="s">
        <v>9099</v>
      </c>
      <c r="O237" s="1835">
        <v>8</v>
      </c>
      <c r="P237" s="1840">
        <v>220</v>
      </c>
      <c r="Q237" s="1841">
        <v>50</v>
      </c>
      <c r="R237" s="687" t="s">
        <v>9100</v>
      </c>
      <c r="S237" s="1842">
        <v>8</v>
      </c>
      <c r="T237" s="703" t="s">
        <v>1066</v>
      </c>
      <c r="U237" s="687" t="s">
        <v>1067</v>
      </c>
      <c r="V237" s="2634" t="s">
        <v>1068</v>
      </c>
      <c r="W237" s="2617" t="s">
        <v>1069</v>
      </c>
      <c r="X237" s="2150" t="s">
        <v>966</v>
      </c>
      <c r="Y237" s="904" t="s">
        <v>967</v>
      </c>
      <c r="Z237" s="2150" t="s">
        <v>968</v>
      </c>
      <c r="AA237" s="904" t="s">
        <v>969</v>
      </c>
      <c r="AB237" s="2150" t="s">
        <v>51</v>
      </c>
      <c r="AC237" s="904" t="s">
        <v>52</v>
      </c>
      <c r="AD237" s="2150" t="s">
        <v>30</v>
      </c>
      <c r="AE237" s="904" t="s">
        <v>35</v>
      </c>
      <c r="AF237" s="2150" t="s">
        <v>31</v>
      </c>
      <c r="AG237" s="904" t="s">
        <v>36</v>
      </c>
      <c r="AH237" s="681">
        <f>SUM('7층_부하량(월간_AVG)'!N123:P123)</f>
        <v>1.960770126643782</v>
      </c>
      <c r="AI237" s="676">
        <f>SUM('7층_부하량(월간_AVG)'!N131:P131)</f>
        <v>1.8589862345497523</v>
      </c>
      <c r="AJ237" s="1301">
        <f>AH237+AI237</f>
        <v>3.8197563611935346</v>
      </c>
      <c r="AK237" s="2887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301.89999999999998</v>
      </c>
      <c r="AL237" s="2888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292.5</v>
      </c>
      <c r="AM237" s="2896">
        <f t="shared" si="48"/>
        <v>594.4</v>
      </c>
      <c r="AN237" s="2633" t="s">
        <v>1070</v>
      </c>
      <c r="AO237" s="2641"/>
    </row>
    <row r="238" spans="1:41" ht="62.4" x14ac:dyDescent="0.25">
      <c r="A238" s="2930"/>
      <c r="B238" s="3109" t="s">
        <v>1071</v>
      </c>
      <c r="C238" s="2604" t="s">
        <v>1072</v>
      </c>
      <c r="D238" s="2964" t="s">
        <v>9271</v>
      </c>
      <c r="E238" s="3087">
        <v>2.2000000000000002</v>
      </c>
      <c r="F238" s="2603" t="s">
        <v>27</v>
      </c>
      <c r="G238" s="2603"/>
      <c r="H238" s="1831" t="s">
        <v>9124</v>
      </c>
      <c r="I238" s="1839" t="s">
        <v>9125</v>
      </c>
      <c r="J238" s="1831" t="str">
        <f t="shared" si="51"/>
        <v>7-DaHall 1-RPP-03-50-6</v>
      </c>
      <c r="K238" s="1839" t="str">
        <f t="shared" si="52"/>
        <v>7-DaHall 1-RPP-04-50-6</v>
      </c>
      <c r="L238" s="1833">
        <v>220</v>
      </c>
      <c r="M238" s="1834">
        <v>50</v>
      </c>
      <c r="N238" s="703" t="s">
        <v>9099</v>
      </c>
      <c r="O238" s="1835">
        <v>6</v>
      </c>
      <c r="P238" s="1840">
        <v>220</v>
      </c>
      <c r="Q238" s="1841">
        <v>50</v>
      </c>
      <c r="R238" s="687" t="s">
        <v>9100</v>
      </c>
      <c r="S238" s="1842">
        <v>6</v>
      </c>
      <c r="T238" s="703" t="s">
        <v>1073</v>
      </c>
      <c r="U238" s="687" t="s">
        <v>1074</v>
      </c>
      <c r="V238" s="2634" t="s">
        <v>1075</v>
      </c>
      <c r="W238" s="2617" t="s">
        <v>1076</v>
      </c>
      <c r="X238" s="2150" t="s">
        <v>966</v>
      </c>
      <c r="Y238" s="904" t="s">
        <v>967</v>
      </c>
      <c r="Z238" s="2150" t="s">
        <v>968</v>
      </c>
      <c r="AA238" s="904" t="s">
        <v>969</v>
      </c>
      <c r="AB238" s="2150" t="s">
        <v>51</v>
      </c>
      <c r="AC238" s="904" t="s">
        <v>52</v>
      </c>
      <c r="AD238" s="2150" t="s">
        <v>30</v>
      </c>
      <c r="AE238" s="904" t="s">
        <v>35</v>
      </c>
      <c r="AF238" s="2150" t="s">
        <v>31</v>
      </c>
      <c r="AG238" s="904" t="s">
        <v>36</v>
      </c>
      <c r="AH238" s="681">
        <f>SUM('7층_부하량(월간_AVG)'!N122:P122)</f>
        <v>1.5083026156086656</v>
      </c>
      <c r="AI238" s="676">
        <f>SUM('7층_부하량(월간_AVG)'!N130:P130)</f>
        <v>1.3511910226834962</v>
      </c>
      <c r="AJ238" s="1301">
        <f>AH238+AI238</f>
        <v>2.8594936382921619</v>
      </c>
      <c r="AK238" s="2887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8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184.8</v>
      </c>
      <c r="AM238" s="2896">
        <f t="shared" si="48"/>
        <v>427.4</v>
      </c>
      <c r="AN238" s="2633" t="s">
        <v>1070</v>
      </c>
      <c r="AO238" s="2641"/>
    </row>
    <row r="239" spans="1:41" ht="62.4" x14ac:dyDescent="0.25">
      <c r="A239" s="2930"/>
      <c r="B239" s="3109" t="s">
        <v>1077</v>
      </c>
      <c r="C239" s="2604" t="s">
        <v>1078</v>
      </c>
      <c r="D239" s="2964" t="s">
        <v>9271</v>
      </c>
      <c r="E239" s="3087">
        <v>2.2000000000000002</v>
      </c>
      <c r="F239" s="2603" t="s">
        <v>27</v>
      </c>
      <c r="G239" s="2603"/>
      <c r="H239" s="1831" t="s">
        <v>9126</v>
      </c>
      <c r="I239" s="1839" t="s">
        <v>9127</v>
      </c>
      <c r="J239" s="1831" t="str">
        <f t="shared" si="51"/>
        <v>7-DaHall 1-RPP-03-50-10</v>
      </c>
      <c r="K239" s="1839" t="str">
        <f t="shared" si="52"/>
        <v>7-DaHall 1-RPP-04-50-10</v>
      </c>
      <c r="L239" s="1833">
        <v>220</v>
      </c>
      <c r="M239" s="1834">
        <v>50</v>
      </c>
      <c r="N239" s="703" t="s">
        <v>9099</v>
      </c>
      <c r="O239" s="1835">
        <v>10</v>
      </c>
      <c r="P239" s="1840">
        <v>220</v>
      </c>
      <c r="Q239" s="1841">
        <v>50</v>
      </c>
      <c r="R239" s="687" t="s">
        <v>9100</v>
      </c>
      <c r="S239" s="1842">
        <v>10</v>
      </c>
      <c r="T239" s="703" t="s">
        <v>1079</v>
      </c>
      <c r="U239" s="687" t="s">
        <v>1080</v>
      </c>
      <c r="V239" s="2634" t="s">
        <v>1081</v>
      </c>
      <c r="W239" s="2617" t="s">
        <v>1082</v>
      </c>
      <c r="X239" s="2150" t="s">
        <v>966</v>
      </c>
      <c r="Y239" s="904" t="s">
        <v>967</v>
      </c>
      <c r="Z239" s="2150" t="s">
        <v>968</v>
      </c>
      <c r="AA239" s="904" t="s">
        <v>969</v>
      </c>
      <c r="AB239" s="2150" t="s">
        <v>51</v>
      </c>
      <c r="AC239" s="904" t="s">
        <v>52</v>
      </c>
      <c r="AD239" s="2150" t="s">
        <v>30</v>
      </c>
      <c r="AE239" s="904" t="s">
        <v>35</v>
      </c>
      <c r="AF239" s="2150" t="s">
        <v>31</v>
      </c>
      <c r="AG239" s="904" t="s">
        <v>36</v>
      </c>
      <c r="AH239" s="681">
        <f>SUM('7층_부하량(월간_AVG)'!N124:P124)</f>
        <v>2.6177610120453321</v>
      </c>
      <c r="AI239" s="676">
        <f>SUM('7층_부하량(월간_AVG)'!N132:P132)</f>
        <v>2.8469456107003355</v>
      </c>
      <c r="AJ239" s="1301">
        <f>AH239+AI239</f>
        <v>5.464706622745668</v>
      </c>
      <c r="AK239" s="2887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343.9</v>
      </c>
      <c r="AL239" s="2888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369.4</v>
      </c>
      <c r="AM239" s="2896">
        <f t="shared" si="48"/>
        <v>713.3</v>
      </c>
      <c r="AN239" s="2633" t="s">
        <v>1070</v>
      </c>
      <c r="AO239" s="2641"/>
    </row>
    <row r="240" spans="1:41" ht="62.4" x14ac:dyDescent="0.25">
      <c r="A240" s="2930"/>
      <c r="B240" s="3109" t="s">
        <v>1083</v>
      </c>
      <c r="C240" s="2604" t="s">
        <v>1084</v>
      </c>
      <c r="D240" s="2964" t="s">
        <v>9271</v>
      </c>
      <c r="E240" s="3087">
        <v>2.2000000000000002</v>
      </c>
      <c r="F240" s="2603" t="s">
        <v>27</v>
      </c>
      <c r="G240" s="2603"/>
      <c r="H240" s="1831" t="s">
        <v>9128</v>
      </c>
      <c r="I240" s="1839" t="s">
        <v>9129</v>
      </c>
      <c r="J240" s="1831" t="str">
        <f t="shared" si="51"/>
        <v>7-DaHall 1-RPP-03-50-9</v>
      </c>
      <c r="K240" s="1839" t="str">
        <f t="shared" si="52"/>
        <v>7-DaHall 1-RPP-04-50-9</v>
      </c>
      <c r="L240" s="1833">
        <v>220</v>
      </c>
      <c r="M240" s="1834">
        <v>50</v>
      </c>
      <c r="N240" s="703" t="s">
        <v>9099</v>
      </c>
      <c r="O240" s="1835">
        <v>9</v>
      </c>
      <c r="P240" s="1840">
        <v>220</v>
      </c>
      <c r="Q240" s="1841">
        <v>50</v>
      </c>
      <c r="R240" s="687" t="s">
        <v>9100</v>
      </c>
      <c r="S240" s="1842">
        <v>9</v>
      </c>
      <c r="T240" s="703" t="s">
        <v>1085</v>
      </c>
      <c r="U240" s="687" t="s">
        <v>1086</v>
      </c>
      <c r="V240" s="2634" t="s">
        <v>1087</v>
      </c>
      <c r="W240" s="2617" t="s">
        <v>1088</v>
      </c>
      <c r="X240" s="2150" t="s">
        <v>966</v>
      </c>
      <c r="Y240" s="904" t="s">
        <v>967</v>
      </c>
      <c r="Z240" s="2150" t="s">
        <v>968</v>
      </c>
      <c r="AA240" s="904" t="s">
        <v>969</v>
      </c>
      <c r="AB240" s="2150" t="s">
        <v>51</v>
      </c>
      <c r="AC240" s="904" t="s">
        <v>52</v>
      </c>
      <c r="AD240" s="2150" t="s">
        <v>30</v>
      </c>
      <c r="AE240" s="904" t="s">
        <v>35</v>
      </c>
      <c r="AF240" s="2150" t="s">
        <v>31</v>
      </c>
      <c r="AG240" s="904" t="s">
        <v>36</v>
      </c>
      <c r="AH240" s="681">
        <f>SUM('7층_부하량(월간_AVG)'!D124:F124)</f>
        <v>2.6297433817909015</v>
      </c>
      <c r="AI240" s="676">
        <f>SUM('7층_부하량(월간_AVG)'!D132:F132)</f>
        <v>1.7101845872101731</v>
      </c>
      <c r="AJ240" s="1301">
        <f>AH240+AI240</f>
        <v>4.3399279690010744</v>
      </c>
      <c r="AK240" s="2887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391.8</v>
      </c>
      <c r="AL240" s="2888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234.3</v>
      </c>
      <c r="AM240" s="2896">
        <f t="shared" si="48"/>
        <v>626.1</v>
      </c>
      <c r="AN240" s="2633" t="s">
        <v>1070</v>
      </c>
      <c r="AO240" s="2641"/>
    </row>
    <row r="241" spans="1:41" ht="54" customHeight="1" x14ac:dyDescent="0.25">
      <c r="A241" s="2930"/>
      <c r="B241" s="3109" t="s">
        <v>1089</v>
      </c>
      <c r="C241" s="3414" t="s">
        <v>1090</v>
      </c>
      <c r="D241" s="3418" t="s">
        <v>9271</v>
      </c>
      <c r="E241" s="2979"/>
      <c r="F241" s="2603"/>
      <c r="G241" s="2603" t="s">
        <v>27</v>
      </c>
      <c r="H241" s="1811" t="s">
        <v>9130</v>
      </c>
      <c r="I241" s="1843" t="s">
        <v>9131</v>
      </c>
      <c r="J241" s="1811" t="str">
        <f t="shared" si="51"/>
        <v>7-DaHall 1-B-5-35-42</v>
      </c>
      <c r="K241" s="1843" t="str">
        <f t="shared" si="52"/>
        <v>7-DaHall 1-A-5-35-42</v>
      </c>
      <c r="L241" s="1813">
        <v>48</v>
      </c>
      <c r="M241" s="1814">
        <v>35</v>
      </c>
      <c r="N241" s="2634" t="s">
        <v>848</v>
      </c>
      <c r="O241" s="1815">
        <v>42</v>
      </c>
      <c r="P241" s="1853">
        <v>48</v>
      </c>
      <c r="Q241" s="1854">
        <v>35</v>
      </c>
      <c r="R241" s="2617" t="s">
        <v>849</v>
      </c>
      <c r="S241" s="1844">
        <v>42</v>
      </c>
      <c r="T241" s="2634" t="s">
        <v>1091</v>
      </c>
      <c r="U241" s="2617" t="s">
        <v>1092</v>
      </c>
      <c r="V241" s="2150" t="s">
        <v>852</v>
      </c>
      <c r="W241" s="904" t="s">
        <v>853</v>
      </c>
      <c r="X241" s="2150" t="s">
        <v>47</v>
      </c>
      <c r="Y241" s="904" t="s">
        <v>436</v>
      </c>
      <c r="Z241" s="2150" t="s">
        <v>49</v>
      </c>
      <c r="AA241" s="904" t="s">
        <v>50</v>
      </c>
      <c r="AB241" s="2150" t="s">
        <v>51</v>
      </c>
      <c r="AC241" s="904" t="s">
        <v>52</v>
      </c>
      <c r="AD241" s="2150" t="s">
        <v>30</v>
      </c>
      <c r="AE241" s="904" t="s">
        <v>35</v>
      </c>
      <c r="AF241" s="2150" t="s">
        <v>31</v>
      </c>
      <c r="AG241" s="904" t="s">
        <v>36</v>
      </c>
      <c r="AH241" s="694"/>
      <c r="AI241" s="686"/>
      <c r="AJ241" s="3419"/>
      <c r="AK241" s="3420"/>
      <c r="AL241" s="2892"/>
      <c r="AM241" s="2893">
        <f t="shared" si="48"/>
        <v>0</v>
      </c>
      <c r="AN241" s="2228" t="s">
        <v>1070</v>
      </c>
      <c r="AO241" s="1161" t="s">
        <v>1027</v>
      </c>
    </row>
    <row r="242" spans="1:41" ht="54" customHeight="1" x14ac:dyDescent="0.25">
      <c r="A242" s="2930"/>
      <c r="B242" s="3109"/>
      <c r="C242" s="3414"/>
      <c r="D242" s="3418"/>
      <c r="E242" s="2979"/>
      <c r="F242" s="2603"/>
      <c r="G242" s="2603" t="s">
        <v>27</v>
      </c>
      <c r="H242" s="1811" t="s">
        <v>9132</v>
      </c>
      <c r="I242" s="1843" t="s">
        <v>9133</v>
      </c>
      <c r="J242" s="1811" t="str">
        <f t="shared" si="51"/>
        <v>7-DaHall 1-B-5-35-43</v>
      </c>
      <c r="K242" s="1843" t="str">
        <f t="shared" si="52"/>
        <v>7-DaHall 1-A-5-35-43</v>
      </c>
      <c r="L242" s="1813">
        <v>48</v>
      </c>
      <c r="M242" s="1814">
        <v>35</v>
      </c>
      <c r="N242" s="2634" t="s">
        <v>848</v>
      </c>
      <c r="O242" s="1815">
        <v>43</v>
      </c>
      <c r="P242" s="1853">
        <v>48</v>
      </c>
      <c r="Q242" s="1854">
        <v>35</v>
      </c>
      <c r="R242" s="2617" t="s">
        <v>849</v>
      </c>
      <c r="S242" s="1844">
        <v>43</v>
      </c>
      <c r="T242" s="2634" t="s">
        <v>1093</v>
      </c>
      <c r="U242" s="2617" t="s">
        <v>1094</v>
      </c>
      <c r="V242" s="2150" t="s">
        <v>852</v>
      </c>
      <c r="W242" s="904" t="s">
        <v>853</v>
      </c>
      <c r="X242" s="2150" t="s">
        <v>47</v>
      </c>
      <c r="Y242" s="904" t="s">
        <v>436</v>
      </c>
      <c r="Z242" s="2150" t="s">
        <v>49</v>
      </c>
      <c r="AA242" s="904" t="s">
        <v>50</v>
      </c>
      <c r="AB242" s="2150" t="s">
        <v>51</v>
      </c>
      <c r="AC242" s="904" t="s">
        <v>52</v>
      </c>
      <c r="AD242" s="2150" t="s">
        <v>30</v>
      </c>
      <c r="AE242" s="904" t="s">
        <v>35</v>
      </c>
      <c r="AF242" s="2150" t="s">
        <v>31</v>
      </c>
      <c r="AG242" s="904" t="s">
        <v>36</v>
      </c>
      <c r="AH242" s="694"/>
      <c r="AI242" s="686"/>
      <c r="AJ242" s="3419"/>
      <c r="AK242" s="3420"/>
      <c r="AL242" s="2892"/>
      <c r="AM242" s="2893">
        <f t="shared" si="48"/>
        <v>0</v>
      </c>
      <c r="AN242" s="2228" t="s">
        <v>9134</v>
      </c>
      <c r="AO242" s="1161" t="s">
        <v>1027</v>
      </c>
    </row>
    <row r="243" spans="1:41" ht="40.5" customHeight="1" x14ac:dyDescent="0.25">
      <c r="A243" s="2930"/>
      <c r="B243" s="3109"/>
      <c r="C243" s="3414"/>
      <c r="D243" s="3408"/>
      <c r="E243" s="3087">
        <v>2.2000000000000002</v>
      </c>
      <c r="F243" s="2603" t="s">
        <v>27</v>
      </c>
      <c r="G243" s="2603"/>
      <c r="H243" s="1831" t="s">
        <v>9135</v>
      </c>
      <c r="I243" s="1839" t="s">
        <v>9136</v>
      </c>
      <c r="J243" s="1831" t="str">
        <f t="shared" si="51"/>
        <v>7-DaHall 1-RPP-03-50-7</v>
      </c>
      <c r="K243" s="1839" t="str">
        <f t="shared" si="52"/>
        <v>7-DaHall 1-RPP-04-50-7</v>
      </c>
      <c r="L243" s="1833">
        <v>220</v>
      </c>
      <c r="M243" s="1834">
        <v>50</v>
      </c>
      <c r="N243" s="703" t="s">
        <v>9099</v>
      </c>
      <c r="O243" s="1835">
        <v>7</v>
      </c>
      <c r="P243" s="1840">
        <v>220</v>
      </c>
      <c r="Q243" s="1841">
        <v>50</v>
      </c>
      <c r="R243" s="687" t="s">
        <v>9100</v>
      </c>
      <c r="S243" s="1842">
        <v>7</v>
      </c>
      <c r="T243" s="703" t="s">
        <v>1095</v>
      </c>
      <c r="U243" s="687" t="s">
        <v>1096</v>
      </c>
      <c r="V243" s="2634" t="s">
        <v>1097</v>
      </c>
      <c r="W243" s="2617" t="s">
        <v>1098</v>
      </c>
      <c r="X243" s="2150" t="s">
        <v>966</v>
      </c>
      <c r="Y243" s="904" t="s">
        <v>967</v>
      </c>
      <c r="Z243" s="2150" t="s">
        <v>968</v>
      </c>
      <c r="AA243" s="904" t="s">
        <v>969</v>
      </c>
      <c r="AB243" s="2150" t="s">
        <v>51</v>
      </c>
      <c r="AC243" s="904" t="s">
        <v>52</v>
      </c>
      <c r="AD243" s="2150" t="s">
        <v>30</v>
      </c>
      <c r="AE243" s="904" t="s">
        <v>35</v>
      </c>
      <c r="AF243" s="2150" t="s">
        <v>31</v>
      </c>
      <c r="AG243" s="904" t="s">
        <v>36</v>
      </c>
      <c r="AH243" s="681">
        <f>SUM('7층_부하량(월간_AVG)'!D123:F123)</f>
        <v>2.4370190676533103</v>
      </c>
      <c r="AI243" s="676">
        <f>SUM('7층_부하량(월간_AVG)'!D131:F131)</f>
        <v>4.0821092948290545</v>
      </c>
      <c r="AJ243" s="1301">
        <f>AH243+AI243</f>
        <v>6.5191283624823644</v>
      </c>
      <c r="AK243" s="2887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367.2</v>
      </c>
      <c r="AL243" s="2888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628.5</v>
      </c>
      <c r="AM243" s="2896">
        <f t="shared" si="48"/>
        <v>995.7</v>
      </c>
      <c r="AN243" s="2228" t="s">
        <v>9134</v>
      </c>
      <c r="AO243" s="2641" t="s">
        <v>1027</v>
      </c>
    </row>
    <row r="244" spans="1:41" ht="62.4" x14ac:dyDescent="0.25">
      <c r="A244" s="2930"/>
      <c r="B244" s="3109" t="s">
        <v>1099</v>
      </c>
      <c r="C244" s="2604" t="s">
        <v>1100</v>
      </c>
      <c r="D244" s="2964" t="s">
        <v>9271</v>
      </c>
      <c r="E244" s="3087">
        <v>2.2000000000000002</v>
      </c>
      <c r="F244" s="2603" t="s">
        <v>27</v>
      </c>
      <c r="G244" s="2603"/>
      <c r="H244" s="1831" t="s">
        <v>9137</v>
      </c>
      <c r="I244" s="1839" t="s">
        <v>9138</v>
      </c>
      <c r="J244" s="1831" t="str">
        <f t="shared" si="51"/>
        <v>7-DaHall 1-RPP-03-50-5</v>
      </c>
      <c r="K244" s="1839" t="str">
        <f t="shared" si="52"/>
        <v>7-DaHall 1-RPP-04-50-5</v>
      </c>
      <c r="L244" s="1833">
        <v>220</v>
      </c>
      <c r="M244" s="1834">
        <v>50</v>
      </c>
      <c r="N244" s="703" t="s">
        <v>9099</v>
      </c>
      <c r="O244" s="1835">
        <v>5</v>
      </c>
      <c r="P244" s="1840">
        <v>220</v>
      </c>
      <c r="Q244" s="1841">
        <v>50</v>
      </c>
      <c r="R244" s="687" t="s">
        <v>9100</v>
      </c>
      <c r="S244" s="1842">
        <v>5</v>
      </c>
      <c r="T244" s="703" t="s">
        <v>1101</v>
      </c>
      <c r="U244" s="687" t="s">
        <v>1102</v>
      </c>
      <c r="V244" s="2634" t="s">
        <v>1103</v>
      </c>
      <c r="W244" s="2617" t="s">
        <v>1104</v>
      </c>
      <c r="X244" s="2150" t="s">
        <v>966</v>
      </c>
      <c r="Y244" s="904" t="s">
        <v>967</v>
      </c>
      <c r="Z244" s="2150" t="s">
        <v>968</v>
      </c>
      <c r="AA244" s="904" t="s">
        <v>969</v>
      </c>
      <c r="AB244" s="2150" t="s">
        <v>51</v>
      </c>
      <c r="AC244" s="904" t="s">
        <v>52</v>
      </c>
      <c r="AD244" s="2150" t="s">
        <v>30</v>
      </c>
      <c r="AE244" s="904" t="s">
        <v>35</v>
      </c>
      <c r="AF244" s="2150" t="s">
        <v>31</v>
      </c>
      <c r="AG244" s="904" t="s">
        <v>36</v>
      </c>
      <c r="AH244" s="681">
        <f>SUM('7층_부하량(월간_AVG)'!D122:F122)</f>
        <v>3.3003710379336364</v>
      </c>
      <c r="AI244" s="676">
        <f>SUM('7층_부하량(월간_AVG)'!D130:F130)</f>
        <v>3.9281576767216282</v>
      </c>
      <c r="AJ244" s="1301">
        <f>AH244+AI244</f>
        <v>7.2285287146552646</v>
      </c>
      <c r="AK244" s="2887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490</v>
      </c>
      <c r="AL244" s="2888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666.6</v>
      </c>
      <c r="AM244" s="2896">
        <f t="shared" si="48"/>
        <v>1156.5999999999999</v>
      </c>
      <c r="AN244" s="2633" t="s">
        <v>1070</v>
      </c>
      <c r="AO244" s="2641"/>
    </row>
    <row r="245" spans="1:41" ht="62.4" x14ac:dyDescent="0.25">
      <c r="A245" s="2930"/>
      <c r="B245" s="3109" t="s">
        <v>1105</v>
      </c>
      <c r="C245" s="2604" t="s">
        <v>1106</v>
      </c>
      <c r="D245" s="2964" t="s">
        <v>9271</v>
      </c>
      <c r="E245" s="3085">
        <v>2.2000000000000002</v>
      </c>
      <c r="F245" s="2603" t="s">
        <v>27</v>
      </c>
      <c r="G245" s="2603"/>
      <c r="H245" s="1831" t="s">
        <v>9139</v>
      </c>
      <c r="I245" s="1839" t="s">
        <v>9140</v>
      </c>
      <c r="J245" s="1831" t="str">
        <f t="shared" si="51"/>
        <v>7-DaHall 1-RPP-03-50-3</v>
      </c>
      <c r="K245" s="1839" t="str">
        <f t="shared" si="52"/>
        <v>7-DaHall 1-RPP-04-50-3</v>
      </c>
      <c r="L245" s="1833">
        <v>220</v>
      </c>
      <c r="M245" s="1834">
        <v>50</v>
      </c>
      <c r="N245" s="703" t="s">
        <v>9099</v>
      </c>
      <c r="O245" s="1835">
        <v>3</v>
      </c>
      <c r="P245" s="1840">
        <v>220</v>
      </c>
      <c r="Q245" s="1841">
        <v>50</v>
      </c>
      <c r="R245" s="687" t="s">
        <v>9100</v>
      </c>
      <c r="S245" s="1842">
        <v>3</v>
      </c>
      <c r="T245" s="703" t="s">
        <v>1107</v>
      </c>
      <c r="U245" s="687" t="s">
        <v>1108</v>
      </c>
      <c r="V245" s="2634" t="s">
        <v>1109</v>
      </c>
      <c r="W245" s="2617" t="s">
        <v>1110</v>
      </c>
      <c r="X245" s="2150" t="s">
        <v>966</v>
      </c>
      <c r="Y245" s="904" t="s">
        <v>967</v>
      </c>
      <c r="Z245" s="2150" t="s">
        <v>968</v>
      </c>
      <c r="AA245" s="904" t="s">
        <v>969</v>
      </c>
      <c r="AB245" s="2150" t="s">
        <v>51</v>
      </c>
      <c r="AC245" s="904" t="s">
        <v>52</v>
      </c>
      <c r="AD245" s="2150" t="s">
        <v>30</v>
      </c>
      <c r="AE245" s="904" t="s">
        <v>35</v>
      </c>
      <c r="AF245" s="2150" t="s">
        <v>31</v>
      </c>
      <c r="AG245" s="904" t="s">
        <v>36</v>
      </c>
      <c r="AH245" s="681">
        <f>SUM('7층_부하량(월간_AVG)'!D121:F121)</f>
        <v>2.9106361147806235</v>
      </c>
      <c r="AI245" s="676">
        <f>SUM('7층_부하량(월간_AVG)'!D129:F129)</f>
        <v>3.5632002218974472</v>
      </c>
      <c r="AJ245" s="1301">
        <f>AH245+AI245</f>
        <v>6.4738363366780707</v>
      </c>
      <c r="AK245" s="2887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377.8</v>
      </c>
      <c r="AL245" s="2888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486.8</v>
      </c>
      <c r="AM245" s="2896">
        <f t="shared" si="48"/>
        <v>864.6</v>
      </c>
      <c r="AN245" s="2633" t="s">
        <v>1070</v>
      </c>
      <c r="AO245" s="2641"/>
    </row>
    <row r="246" spans="1:41" ht="63" thickBot="1" x14ac:dyDescent="0.3">
      <c r="A246" s="2935"/>
      <c r="B246" s="3110" t="s">
        <v>1111</v>
      </c>
      <c r="C246" s="2636" t="s">
        <v>1112</v>
      </c>
      <c r="D246" s="2964" t="s">
        <v>9271</v>
      </c>
      <c r="E246" s="3084">
        <v>2.2000000000000002</v>
      </c>
      <c r="F246" s="2635" t="s">
        <v>27</v>
      </c>
      <c r="G246" s="2635"/>
      <c r="H246" s="2000" t="s">
        <v>9141</v>
      </c>
      <c r="I246" s="2001" t="s">
        <v>9142</v>
      </c>
      <c r="J246" s="2000" t="str">
        <f t="shared" si="51"/>
        <v>7-DaHall 1-RPP-03-50-1</v>
      </c>
      <c r="K246" s="2001" t="str">
        <f t="shared" si="52"/>
        <v>7-DaHall 1-RPP-04-50-1</v>
      </c>
      <c r="L246" s="2002">
        <v>220</v>
      </c>
      <c r="M246" s="2003">
        <v>50</v>
      </c>
      <c r="N246" s="895" t="s">
        <v>9099</v>
      </c>
      <c r="O246" s="2004">
        <v>1</v>
      </c>
      <c r="P246" s="2005">
        <v>220</v>
      </c>
      <c r="Q246" s="2006">
        <v>50</v>
      </c>
      <c r="R246" s="908" t="s">
        <v>9100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0" t="s">
        <v>966</v>
      </c>
      <c r="Y246" s="904" t="s">
        <v>967</v>
      </c>
      <c r="Z246" s="2150" t="s">
        <v>968</v>
      </c>
      <c r="AA246" s="904" t="s">
        <v>969</v>
      </c>
      <c r="AB246" s="2150" t="s">
        <v>51</v>
      </c>
      <c r="AC246" s="904" t="s">
        <v>52</v>
      </c>
      <c r="AD246" s="2150" t="s">
        <v>30</v>
      </c>
      <c r="AE246" s="904" t="s">
        <v>35</v>
      </c>
      <c r="AF246" s="2150" t="s">
        <v>31</v>
      </c>
      <c r="AG246" s="904" t="s">
        <v>36</v>
      </c>
      <c r="AH246" s="690">
        <f>SUM('7층_부하량(월간_AVG)'!D120:F120)</f>
        <v>1.1790352656846237</v>
      </c>
      <c r="AI246" s="678">
        <f>SUM('7층_부하량(월간_AVG)'!D128:F128)</f>
        <v>1.1785727278286666</v>
      </c>
      <c r="AJ246" s="1325">
        <f t="shared" ref="AJ246:AJ278" si="53">AH246+AI246</f>
        <v>2.3576079935132901</v>
      </c>
      <c r="AK246" s="2887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163.5</v>
      </c>
      <c r="AL246" s="2888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153</v>
      </c>
      <c r="AM246" s="2896">
        <f t="shared" si="48"/>
        <v>316.5</v>
      </c>
      <c r="AN246" s="698" t="s">
        <v>1070</v>
      </c>
      <c r="AO246" s="679"/>
    </row>
    <row r="247" spans="1:41" ht="47.4" thickBot="1" x14ac:dyDescent="0.3">
      <c r="A247" s="2270"/>
      <c r="B247" s="2271"/>
      <c r="C247" s="2272"/>
      <c r="D247" s="695" t="s">
        <v>1117</v>
      </c>
      <c r="E247" s="3091">
        <v>2.2000000000000002</v>
      </c>
      <c r="F247" s="672" t="s">
        <v>27</v>
      </c>
      <c r="G247" s="672"/>
      <c r="H247" s="2273"/>
      <c r="I247" s="1936" t="s">
        <v>9143</v>
      </c>
      <c r="J247" s="2273"/>
      <c r="K247" s="1936" t="str">
        <f t="shared" si="52"/>
        <v>7-DaHall 1-PDU-02-30-49</v>
      </c>
      <c r="L247" s="2274"/>
      <c r="M247" s="2275"/>
      <c r="N247" s="2276"/>
      <c r="O247" s="2277"/>
      <c r="P247" s="2011">
        <v>220</v>
      </c>
      <c r="Q247" s="1941">
        <v>30</v>
      </c>
      <c r="R247" s="704" t="s">
        <v>8757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25" t="s">
        <v>783</v>
      </c>
      <c r="AD247" s="732"/>
      <c r="AE247" s="2925" t="s">
        <v>289</v>
      </c>
      <c r="AF247" s="2278"/>
      <c r="AG247" s="2925" t="s">
        <v>36</v>
      </c>
      <c r="AH247" s="2279"/>
      <c r="AI247" s="676">
        <f>SUM('7층_부하량(월간_AVG)'!D55:F55)</f>
        <v>1.0809544928812485</v>
      </c>
      <c r="AJ247" s="1301">
        <f t="shared" si="53"/>
        <v>1.0809544928812485</v>
      </c>
      <c r="AK247" s="2887"/>
      <c r="AL247" s="2888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101.5</v>
      </c>
      <c r="AM247" s="2896">
        <f t="shared" si="48"/>
        <v>101.5</v>
      </c>
      <c r="AN247" s="699"/>
      <c r="AO247" s="674"/>
    </row>
    <row r="248" spans="1:41" ht="46.8" x14ac:dyDescent="0.25">
      <c r="A248" s="2280"/>
      <c r="B248" s="2281"/>
      <c r="C248" s="2282"/>
      <c r="D248" s="2972" t="s">
        <v>1119</v>
      </c>
      <c r="E248" s="3085">
        <v>2.2000000000000002</v>
      </c>
      <c r="F248" s="2608" t="s">
        <v>27</v>
      </c>
      <c r="G248" s="2608"/>
      <c r="H248" s="2283"/>
      <c r="I248" s="1839" t="s">
        <v>9144</v>
      </c>
      <c r="J248" s="2283"/>
      <c r="K248" s="1839" t="str">
        <f t="shared" si="52"/>
        <v>7-DaHall 1-PDU-02-30-51</v>
      </c>
      <c r="L248" s="2284"/>
      <c r="M248" s="1965"/>
      <c r="N248" s="2285"/>
      <c r="O248" s="2286"/>
      <c r="P248" s="2287">
        <v>220</v>
      </c>
      <c r="Q248" s="1933">
        <v>30</v>
      </c>
      <c r="R248" s="1061" t="s">
        <v>8757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25" t="s">
        <v>783</v>
      </c>
      <c r="AD248" s="732"/>
      <c r="AE248" s="2925" t="s">
        <v>289</v>
      </c>
      <c r="AF248" s="2278"/>
      <c r="AG248" s="2925" t="s">
        <v>36</v>
      </c>
      <c r="AH248" s="2288"/>
      <c r="AI248" s="1064">
        <f>SUM('7층_부하량(월간_AVG)'!D56:F56)</f>
        <v>0.81051995921654663</v>
      </c>
      <c r="AJ248" s="2615">
        <f t="shared" si="53"/>
        <v>0.81051995921654663</v>
      </c>
      <c r="AK248" s="2887"/>
      <c r="AL248" s="2888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71.8</v>
      </c>
      <c r="AM248" s="2896">
        <f t="shared" si="48"/>
        <v>71.8</v>
      </c>
      <c r="AN248" s="1054"/>
      <c r="AO248" s="2624"/>
    </row>
    <row r="249" spans="1:41" ht="27.75" customHeight="1" thickBot="1" x14ac:dyDescent="0.3">
      <c r="A249" s="2289"/>
      <c r="B249" s="2290"/>
      <c r="C249" s="2291"/>
      <c r="D249" s="734" t="s">
        <v>1121</v>
      </c>
      <c r="E249" s="734"/>
      <c r="F249" s="2635"/>
      <c r="G249" s="2635"/>
      <c r="H249" s="2000" t="s">
        <v>9145</v>
      </c>
      <c r="I249" s="1857"/>
      <c r="J249" s="2000" t="str">
        <f t="shared" ref="J249:J262" si="54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8748</v>
      </c>
      <c r="O249" s="2004">
        <v>2</v>
      </c>
      <c r="P249" s="1858"/>
      <c r="Q249" s="1848"/>
      <c r="R249" s="897"/>
      <c r="S249" s="1849"/>
      <c r="T249" s="895"/>
      <c r="U249" s="908"/>
      <c r="V249" s="2637"/>
      <c r="W249" s="2637"/>
      <c r="X249" s="2637"/>
      <c r="Y249" s="2637"/>
      <c r="Z249" s="2637"/>
      <c r="AA249" s="2637"/>
      <c r="AB249" s="2637"/>
      <c r="AC249" s="893"/>
      <c r="AD249" s="2637"/>
      <c r="AE249" s="893"/>
      <c r="AF249" s="2258"/>
      <c r="AG249" s="893"/>
      <c r="AH249" s="690">
        <f>SUM('7층_부하량(월간_AVG)'!N138:P138)</f>
        <v>14.807077567106234</v>
      </c>
      <c r="AI249" s="932"/>
      <c r="AJ249" s="1325">
        <f t="shared" si="53"/>
        <v>14.807077567106234</v>
      </c>
      <c r="AK249" s="2918"/>
      <c r="AL249" s="2919"/>
      <c r="AM249" s="2896">
        <f t="shared" si="48"/>
        <v>0</v>
      </c>
      <c r="AN249" s="698"/>
      <c r="AO249" s="679"/>
    </row>
    <row r="250" spans="1:41" ht="27" customHeight="1" x14ac:dyDescent="0.25">
      <c r="A250" s="2942" t="s">
        <v>1122</v>
      </c>
      <c r="B250" s="1049"/>
      <c r="C250" s="2609"/>
      <c r="D250" s="2971"/>
      <c r="E250" s="2971"/>
      <c r="F250" s="2609" t="s">
        <v>773</v>
      </c>
      <c r="G250" s="2609"/>
      <c r="H250" s="2010" t="s">
        <v>9146</v>
      </c>
      <c r="I250" s="1974"/>
      <c r="J250" s="2010" t="str">
        <f t="shared" si="54"/>
        <v>7-DaHall 1-RPP-01-20-1</v>
      </c>
      <c r="K250" s="1974"/>
      <c r="L250" s="1937">
        <v>220</v>
      </c>
      <c r="M250" s="1938">
        <v>20</v>
      </c>
      <c r="N250" s="1047" t="s">
        <v>8782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8" t="s">
        <v>1124</v>
      </c>
      <c r="W250" s="910"/>
      <c r="X250" s="2920" t="s">
        <v>450</v>
      </c>
      <c r="Y250" s="910"/>
      <c r="Z250" s="2920" t="s">
        <v>451</v>
      </c>
      <c r="AA250" s="910"/>
      <c r="AB250" s="2920" t="s">
        <v>452</v>
      </c>
      <c r="AC250" s="910"/>
      <c r="AD250" s="2920" t="s">
        <v>30</v>
      </c>
      <c r="AE250" s="910"/>
      <c r="AF250" s="2920" t="s">
        <v>31</v>
      </c>
      <c r="AG250" s="910"/>
      <c r="AH250" s="1048">
        <f>SUM('7층_부하량(월간_AVG)'!D6:F6)</f>
        <v>0</v>
      </c>
      <c r="AI250" s="1050"/>
      <c r="AJ250" s="1326">
        <f t="shared" si="53"/>
        <v>0</v>
      </c>
      <c r="AK250" s="2887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8"/>
      <c r="AM250" s="2896">
        <f t="shared" si="48"/>
        <v>0</v>
      </c>
      <c r="AN250" s="2628" t="s">
        <v>1125</v>
      </c>
      <c r="AO250" s="2625"/>
    </row>
    <row r="251" spans="1:41" ht="62.4" x14ac:dyDescent="0.25">
      <c r="A251" s="2943"/>
      <c r="B251" s="1045"/>
      <c r="C251" s="2603"/>
      <c r="D251" s="2603"/>
      <c r="E251" s="2964"/>
      <c r="F251" s="2603" t="s">
        <v>27</v>
      </c>
      <c r="G251" s="2603"/>
      <c r="H251" s="1831" t="s">
        <v>9147</v>
      </c>
      <c r="I251" s="1857"/>
      <c r="J251" s="1831" t="str">
        <f t="shared" si="54"/>
        <v>7-DaHall 1-RPP-01-30-2</v>
      </c>
      <c r="K251" s="1857"/>
      <c r="L251" s="1833">
        <v>220</v>
      </c>
      <c r="M251" s="1834">
        <v>30</v>
      </c>
      <c r="N251" s="703" t="s">
        <v>8782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4" t="s">
        <v>1127</v>
      </c>
      <c r="W251" s="898"/>
      <c r="X251" s="2920" t="s">
        <v>450</v>
      </c>
      <c r="Y251" s="910"/>
      <c r="Z251" s="2920" t="s">
        <v>451</v>
      </c>
      <c r="AA251" s="910"/>
      <c r="AB251" s="2920" t="s">
        <v>452</v>
      </c>
      <c r="AC251" s="910"/>
      <c r="AD251" s="2920" t="s">
        <v>30</v>
      </c>
      <c r="AE251" s="910"/>
      <c r="AF251" s="2920" t="s">
        <v>31</v>
      </c>
      <c r="AG251" s="898"/>
      <c r="AH251" s="681">
        <f>SUM('7층_부하량(월간_AVG)'!N6:P6)</f>
        <v>0</v>
      </c>
      <c r="AI251" s="932"/>
      <c r="AJ251" s="1327">
        <f t="shared" si="53"/>
        <v>0</v>
      </c>
      <c r="AK251" s="2887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8"/>
      <c r="AM251" s="2896">
        <f t="shared" si="48"/>
        <v>0</v>
      </c>
      <c r="AN251" s="962" t="s">
        <v>1128</v>
      </c>
      <c r="AO251" s="2641"/>
    </row>
    <row r="252" spans="1:41" ht="62.4" x14ac:dyDescent="0.25">
      <c r="A252" s="2943"/>
      <c r="B252" s="1045"/>
      <c r="C252" s="2603"/>
      <c r="D252" s="2603"/>
      <c r="E252" s="2964"/>
      <c r="F252" s="2603" t="s">
        <v>27</v>
      </c>
      <c r="G252" s="2603"/>
      <c r="H252" s="1831" t="s">
        <v>9148</v>
      </c>
      <c r="I252" s="1857"/>
      <c r="J252" s="1831" t="str">
        <f t="shared" si="54"/>
        <v>7-DaHall 1-RPP-01-20-3</v>
      </c>
      <c r="K252" s="1857"/>
      <c r="L252" s="1833">
        <v>220</v>
      </c>
      <c r="M252" s="1834">
        <v>20</v>
      </c>
      <c r="N252" s="703" t="s">
        <v>8782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4" t="s">
        <v>1130</v>
      </c>
      <c r="W252" s="898"/>
      <c r="X252" s="2920" t="s">
        <v>450</v>
      </c>
      <c r="Y252" s="910"/>
      <c r="Z252" s="2920" t="s">
        <v>451</v>
      </c>
      <c r="AA252" s="910"/>
      <c r="AB252" s="2920" t="s">
        <v>452</v>
      </c>
      <c r="AC252" s="910"/>
      <c r="AD252" s="2920" t="s">
        <v>30</v>
      </c>
      <c r="AE252" s="910"/>
      <c r="AF252" s="2920" t="s">
        <v>31</v>
      </c>
      <c r="AG252" s="898"/>
      <c r="AH252" s="681">
        <f>SUM('7층_부하량(월간_AVG)'!D7:F7)</f>
        <v>0</v>
      </c>
      <c r="AI252" s="932"/>
      <c r="AJ252" s="1327">
        <f t="shared" si="53"/>
        <v>0</v>
      </c>
      <c r="AK252" s="2887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8"/>
      <c r="AM252" s="2896">
        <f t="shared" si="48"/>
        <v>0</v>
      </c>
      <c r="AN252" s="2638" t="s">
        <v>1131</v>
      </c>
      <c r="AO252" s="2641"/>
    </row>
    <row r="253" spans="1:41" ht="62.4" x14ac:dyDescent="0.25">
      <c r="A253" s="2943"/>
      <c r="B253" s="1045"/>
      <c r="C253" s="2603"/>
      <c r="D253" s="2603"/>
      <c r="E253" s="2964"/>
      <c r="F253" s="2603" t="s">
        <v>27</v>
      </c>
      <c r="G253" s="2603"/>
      <c r="H253" s="1831" t="s">
        <v>9149</v>
      </c>
      <c r="I253" s="1857"/>
      <c r="J253" s="1831" t="str">
        <f t="shared" si="54"/>
        <v>7-DaHall 1-RPP-01-20-5</v>
      </c>
      <c r="K253" s="1857"/>
      <c r="L253" s="1833">
        <v>220</v>
      </c>
      <c r="M253" s="1834">
        <v>20</v>
      </c>
      <c r="N253" s="703" t="s">
        <v>8782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4" t="s">
        <v>1133</v>
      </c>
      <c r="W253" s="898"/>
      <c r="X253" s="2920" t="s">
        <v>450</v>
      </c>
      <c r="Y253" s="910"/>
      <c r="Z253" s="2920" t="s">
        <v>451</v>
      </c>
      <c r="AA253" s="910"/>
      <c r="AB253" s="2920" t="s">
        <v>452</v>
      </c>
      <c r="AC253" s="910"/>
      <c r="AD253" s="2920" t="s">
        <v>30</v>
      </c>
      <c r="AE253" s="910"/>
      <c r="AF253" s="2920" t="s">
        <v>31</v>
      </c>
      <c r="AG253" s="898"/>
      <c r="AH253" s="681">
        <f>SUM('7층_부하량(월간_AVG)'!D8:F8)</f>
        <v>0</v>
      </c>
      <c r="AI253" s="932"/>
      <c r="AJ253" s="1327">
        <f t="shared" si="53"/>
        <v>0</v>
      </c>
      <c r="AK253" s="2887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8"/>
      <c r="AM253" s="2896">
        <f t="shared" si="48"/>
        <v>0</v>
      </c>
      <c r="AN253" s="2638" t="s">
        <v>1131</v>
      </c>
      <c r="AO253" s="2641"/>
    </row>
    <row r="254" spans="1:41" ht="62.4" x14ac:dyDescent="0.25">
      <c r="A254" s="2943"/>
      <c r="B254" s="1045"/>
      <c r="C254" s="2603"/>
      <c r="D254" s="2603"/>
      <c r="E254" s="2964"/>
      <c r="F254" s="2603" t="s">
        <v>27</v>
      </c>
      <c r="G254" s="2603"/>
      <c r="H254" s="1831" t="s">
        <v>9150</v>
      </c>
      <c r="I254" s="1857"/>
      <c r="J254" s="1831" t="str">
        <f t="shared" si="54"/>
        <v>7-DaHall 1-RPP-01-20-9</v>
      </c>
      <c r="K254" s="1857"/>
      <c r="L254" s="1833">
        <v>220</v>
      </c>
      <c r="M254" s="1834">
        <v>20</v>
      </c>
      <c r="N254" s="703" t="s">
        <v>8782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4" t="s">
        <v>1135</v>
      </c>
      <c r="W254" s="898"/>
      <c r="X254" s="2920" t="s">
        <v>450</v>
      </c>
      <c r="Y254" s="910"/>
      <c r="Z254" s="2920" t="s">
        <v>451</v>
      </c>
      <c r="AA254" s="910"/>
      <c r="AB254" s="2920" t="s">
        <v>452</v>
      </c>
      <c r="AC254" s="910"/>
      <c r="AD254" s="2920" t="s">
        <v>30</v>
      </c>
      <c r="AE254" s="910"/>
      <c r="AF254" s="2920" t="s">
        <v>31</v>
      </c>
      <c r="AG254" s="898"/>
      <c r="AH254" s="681">
        <f>SUM('7층_부하량(월간_AVG)'!D10:F10)</f>
        <v>2.4181724246694554</v>
      </c>
      <c r="AI254" s="932"/>
      <c r="AJ254" s="1327">
        <f t="shared" si="53"/>
        <v>2.4181724246694554</v>
      </c>
      <c r="AK254" s="2887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8"/>
      <c r="AM254" s="2896">
        <f t="shared" si="48"/>
        <v>0</v>
      </c>
      <c r="AN254" s="2638" t="s">
        <v>1136</v>
      </c>
      <c r="AO254" s="2641"/>
    </row>
    <row r="255" spans="1:41" ht="62.4" x14ac:dyDescent="0.25">
      <c r="A255" s="2943"/>
      <c r="B255" s="1045"/>
      <c r="C255" s="2603"/>
      <c r="D255" s="2603"/>
      <c r="E255" s="2964"/>
      <c r="F255" s="2603" t="s">
        <v>27</v>
      </c>
      <c r="G255" s="2603"/>
      <c r="H255" s="1831" t="s">
        <v>9151</v>
      </c>
      <c r="I255" s="1857"/>
      <c r="J255" s="1831" t="str">
        <f t="shared" si="54"/>
        <v>7-DaHall 1-RPP-01-20-13</v>
      </c>
      <c r="K255" s="1857"/>
      <c r="L255" s="1833">
        <v>220</v>
      </c>
      <c r="M255" s="1834">
        <v>20</v>
      </c>
      <c r="N255" s="703" t="s">
        <v>8782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4" t="s">
        <v>1138</v>
      </c>
      <c r="W255" s="898"/>
      <c r="X255" s="2920" t="s">
        <v>450</v>
      </c>
      <c r="Y255" s="910"/>
      <c r="Z255" s="2920" t="s">
        <v>451</v>
      </c>
      <c r="AA255" s="910"/>
      <c r="AB255" s="2920" t="s">
        <v>452</v>
      </c>
      <c r="AC255" s="910"/>
      <c r="AD255" s="2920" t="s">
        <v>30</v>
      </c>
      <c r="AE255" s="910"/>
      <c r="AF255" s="2920" t="s">
        <v>31</v>
      </c>
      <c r="AG255" s="898"/>
      <c r="AH255" s="681">
        <f>SUM('7층_부하량(월간_AVG)'!D12:F12)</f>
        <v>1.4136392633700205</v>
      </c>
      <c r="AI255" s="932"/>
      <c r="AJ255" s="1327">
        <f t="shared" si="53"/>
        <v>1.4136392633700205</v>
      </c>
      <c r="AK255" s="2887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8"/>
      <c r="AM255" s="2896">
        <f t="shared" si="48"/>
        <v>0</v>
      </c>
      <c r="AN255" s="2638" t="s">
        <v>1139</v>
      </c>
      <c r="AO255" s="2641"/>
    </row>
    <row r="256" spans="1:41" ht="62.4" x14ac:dyDescent="0.25">
      <c r="A256" s="2943"/>
      <c r="B256" s="1045"/>
      <c r="C256" s="2603"/>
      <c r="D256" s="2603"/>
      <c r="E256" s="2964"/>
      <c r="F256" s="2603" t="s">
        <v>27</v>
      </c>
      <c r="G256" s="2603"/>
      <c r="H256" s="1831" t="s">
        <v>9152</v>
      </c>
      <c r="I256" s="1857"/>
      <c r="J256" s="1831" t="str">
        <f t="shared" si="54"/>
        <v>7-DaHall 1-RPP-01-20-15</v>
      </c>
      <c r="K256" s="1857"/>
      <c r="L256" s="1833">
        <v>220</v>
      </c>
      <c r="M256" s="1834">
        <v>20</v>
      </c>
      <c r="N256" s="703" t="s">
        <v>8782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4" t="s">
        <v>1141</v>
      </c>
      <c r="W256" s="898"/>
      <c r="X256" s="2920" t="s">
        <v>450</v>
      </c>
      <c r="Y256" s="910"/>
      <c r="Z256" s="2920" t="s">
        <v>451</v>
      </c>
      <c r="AA256" s="910"/>
      <c r="AB256" s="2920" t="s">
        <v>452</v>
      </c>
      <c r="AC256" s="910"/>
      <c r="AD256" s="2920" t="s">
        <v>30</v>
      </c>
      <c r="AE256" s="910"/>
      <c r="AF256" s="2920" t="s">
        <v>31</v>
      </c>
      <c r="AG256" s="898"/>
      <c r="AH256" s="681">
        <f>SUM('7층_부하량(월간_AVG)'!D13:F13)</f>
        <v>4.0936377467960527</v>
      </c>
      <c r="AI256" s="932"/>
      <c r="AJ256" s="1327">
        <f t="shared" si="53"/>
        <v>4.0936377467960527</v>
      </c>
      <c r="AK256" s="2887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8"/>
      <c r="AM256" s="2896">
        <f t="shared" si="48"/>
        <v>0</v>
      </c>
      <c r="AN256" s="2638" t="s">
        <v>1142</v>
      </c>
      <c r="AO256" s="2641"/>
    </row>
    <row r="257" spans="1:41" ht="62.4" x14ac:dyDescent="0.25">
      <c r="A257" s="2943"/>
      <c r="B257" s="1045"/>
      <c r="C257" s="2603"/>
      <c r="D257" s="2603"/>
      <c r="E257" s="2964"/>
      <c r="F257" s="2603" t="s">
        <v>27</v>
      </c>
      <c r="G257" s="2603"/>
      <c r="H257" s="1831" t="s">
        <v>9153</v>
      </c>
      <c r="I257" s="1857"/>
      <c r="J257" s="1831" t="str">
        <f t="shared" si="54"/>
        <v>7-DaHall 1-RPP-01-20-17</v>
      </c>
      <c r="K257" s="1857"/>
      <c r="L257" s="1833">
        <v>220</v>
      </c>
      <c r="M257" s="1834">
        <v>20</v>
      </c>
      <c r="N257" s="703" t="s">
        <v>8782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4" t="s">
        <v>1144</v>
      </c>
      <c r="W257" s="898"/>
      <c r="X257" s="2920" t="s">
        <v>450</v>
      </c>
      <c r="Y257" s="910"/>
      <c r="Z257" s="2920" t="s">
        <v>451</v>
      </c>
      <c r="AA257" s="910"/>
      <c r="AB257" s="2920" t="s">
        <v>452</v>
      </c>
      <c r="AC257" s="910"/>
      <c r="AD257" s="2920" t="s">
        <v>30</v>
      </c>
      <c r="AE257" s="910"/>
      <c r="AF257" s="2920" t="s">
        <v>31</v>
      </c>
      <c r="AG257" s="898"/>
      <c r="AH257" s="681">
        <f>SUM('7층_부하량(월간_AVG)'!D14:F14)</f>
        <v>0</v>
      </c>
      <c r="AI257" s="932"/>
      <c r="AJ257" s="1327">
        <f t="shared" si="53"/>
        <v>0</v>
      </c>
      <c r="AK257" s="2887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68</v>
      </c>
      <c r="AL257" s="2888"/>
      <c r="AM257" s="2896">
        <f t="shared" si="48"/>
        <v>68</v>
      </c>
      <c r="AN257" s="1332" t="s">
        <v>1145</v>
      </c>
      <c r="AO257" s="2641"/>
    </row>
    <row r="258" spans="1:41" ht="62.4" x14ac:dyDescent="0.25">
      <c r="A258" s="2943"/>
      <c r="B258" s="1045"/>
      <c r="C258" s="2603"/>
      <c r="D258" s="2603"/>
      <c r="E258" s="2964"/>
      <c r="F258" s="2603" t="s">
        <v>27</v>
      </c>
      <c r="G258" s="2603"/>
      <c r="H258" s="1831" t="s">
        <v>9154</v>
      </c>
      <c r="I258" s="1857"/>
      <c r="J258" s="1831" t="str">
        <f t="shared" si="54"/>
        <v>7-DaHall 1-RPP-01-20-27</v>
      </c>
      <c r="K258" s="1857"/>
      <c r="L258" s="1833">
        <v>220</v>
      </c>
      <c r="M258" s="1834">
        <v>20</v>
      </c>
      <c r="N258" s="703" t="s">
        <v>8782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4" t="s">
        <v>1147</v>
      </c>
      <c r="W258" s="898"/>
      <c r="X258" s="2920" t="s">
        <v>450</v>
      </c>
      <c r="Y258" s="910"/>
      <c r="Z258" s="2920" t="s">
        <v>451</v>
      </c>
      <c r="AA258" s="910"/>
      <c r="AB258" s="2920" t="s">
        <v>452</v>
      </c>
      <c r="AC258" s="910"/>
      <c r="AD258" s="2920" t="s">
        <v>30</v>
      </c>
      <c r="AE258" s="910"/>
      <c r="AF258" s="2920" t="s">
        <v>31</v>
      </c>
      <c r="AG258" s="898"/>
      <c r="AH258" s="681">
        <f>SUM('7층_부하량(월간_AVG)'!D19:F19)</f>
        <v>3.8386583922989179</v>
      </c>
      <c r="AI258" s="932"/>
      <c r="AJ258" s="1327">
        <f t="shared" si="53"/>
        <v>3.8386583922989179</v>
      </c>
      <c r="AK258" s="2887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404.7</v>
      </c>
      <c r="AL258" s="2888"/>
      <c r="AM258" s="2896">
        <f t="shared" si="48"/>
        <v>404.7</v>
      </c>
      <c r="AN258" s="1332" t="s">
        <v>1148</v>
      </c>
      <c r="AO258" s="2641"/>
    </row>
    <row r="259" spans="1:41" ht="62.4" x14ac:dyDescent="0.25">
      <c r="A259" s="2943"/>
      <c r="B259" s="1045"/>
      <c r="C259" s="2603"/>
      <c r="D259" s="2603"/>
      <c r="E259" s="2964"/>
      <c r="F259" s="2603" t="s">
        <v>27</v>
      </c>
      <c r="G259" s="2603"/>
      <c r="H259" s="1831" t="s">
        <v>9155</v>
      </c>
      <c r="I259" s="1857"/>
      <c r="J259" s="1831" t="str">
        <f t="shared" si="54"/>
        <v>7-DaHall 1-RPP-01-30-28</v>
      </c>
      <c r="K259" s="1857"/>
      <c r="L259" s="1833">
        <v>220</v>
      </c>
      <c r="M259" s="1834">
        <v>30</v>
      </c>
      <c r="N259" s="703" t="s">
        <v>8782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4" t="s">
        <v>1150</v>
      </c>
      <c r="W259" s="898"/>
      <c r="X259" s="2920" t="s">
        <v>450</v>
      </c>
      <c r="Y259" s="910"/>
      <c r="Z259" s="2920" t="s">
        <v>451</v>
      </c>
      <c r="AA259" s="910"/>
      <c r="AB259" s="2920" t="s">
        <v>452</v>
      </c>
      <c r="AC259" s="910"/>
      <c r="AD259" s="2920" t="s">
        <v>30</v>
      </c>
      <c r="AE259" s="910"/>
      <c r="AF259" s="2920" t="s">
        <v>31</v>
      </c>
      <c r="AG259" s="898"/>
      <c r="AH259" s="681">
        <f>SUM('7층_부하량(월간_AVG)'!N19:P19)</f>
        <v>1.8009421539281132</v>
      </c>
      <c r="AI259" s="932"/>
      <c r="AJ259" s="1327">
        <f t="shared" si="53"/>
        <v>1.8009421539281132</v>
      </c>
      <c r="AK259" s="2887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59" s="2888"/>
      <c r="AM259" s="2896">
        <f t="shared" si="48"/>
        <v>126.6</v>
      </c>
      <c r="AN259" s="1332" t="s">
        <v>1151</v>
      </c>
      <c r="AO259" s="2641"/>
    </row>
    <row r="260" spans="1:41" ht="62.4" x14ac:dyDescent="0.25">
      <c r="A260" s="2943"/>
      <c r="B260" s="1045"/>
      <c r="C260" s="2603"/>
      <c r="D260" s="2603"/>
      <c r="E260" s="2964"/>
      <c r="F260" s="2603" t="s">
        <v>27</v>
      </c>
      <c r="G260" s="2603"/>
      <c r="H260" s="1831" t="s">
        <v>9156</v>
      </c>
      <c r="I260" s="1857"/>
      <c r="J260" s="1831" t="str">
        <f t="shared" si="54"/>
        <v>7-DaHall 1-RPP-01-20-29</v>
      </c>
      <c r="K260" s="1857"/>
      <c r="L260" s="1833">
        <v>220</v>
      </c>
      <c r="M260" s="1834">
        <v>20</v>
      </c>
      <c r="N260" s="703" t="s">
        <v>8782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4" t="s">
        <v>1153</v>
      </c>
      <c r="W260" s="898"/>
      <c r="X260" s="2920" t="s">
        <v>450</v>
      </c>
      <c r="Y260" s="910"/>
      <c r="Z260" s="2920" t="s">
        <v>451</v>
      </c>
      <c r="AA260" s="910"/>
      <c r="AB260" s="2920" t="s">
        <v>452</v>
      </c>
      <c r="AC260" s="910"/>
      <c r="AD260" s="2920" t="s">
        <v>30</v>
      </c>
      <c r="AE260" s="910"/>
      <c r="AF260" s="2920" t="s">
        <v>31</v>
      </c>
      <c r="AG260" s="898"/>
      <c r="AH260" s="681">
        <f>SUM('7층_부하량(월간_AVG)'!D20:F20)</f>
        <v>3.7843492903132017</v>
      </c>
      <c r="AI260" s="932"/>
      <c r="AJ260" s="1327">
        <f t="shared" si="53"/>
        <v>3.7843492903132017</v>
      </c>
      <c r="AK260" s="2887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60" s="2888"/>
      <c r="AM260" s="2896">
        <f t="shared" si="48"/>
        <v>126.6</v>
      </c>
      <c r="AN260" s="1332" t="s">
        <v>1154</v>
      </c>
      <c r="AO260" s="2641"/>
    </row>
    <row r="261" spans="1:41" ht="62.4" x14ac:dyDescent="0.25">
      <c r="A261" s="2943"/>
      <c r="B261" s="1045"/>
      <c r="C261" s="2603"/>
      <c r="D261" s="2603"/>
      <c r="E261" s="2964"/>
      <c r="F261" s="2603" t="s">
        <v>27</v>
      </c>
      <c r="G261" s="2603"/>
      <c r="H261" s="1831" t="s">
        <v>9157</v>
      </c>
      <c r="I261" s="1857"/>
      <c r="J261" s="1831" t="str">
        <f t="shared" si="54"/>
        <v>7-DaHall 1-RPP-01-30-30</v>
      </c>
      <c r="K261" s="1857"/>
      <c r="L261" s="1833">
        <v>220</v>
      </c>
      <c r="M261" s="1834">
        <v>30</v>
      </c>
      <c r="N261" s="703" t="s">
        <v>8782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4" t="s">
        <v>1156</v>
      </c>
      <c r="W261" s="898"/>
      <c r="X261" s="2920" t="s">
        <v>450</v>
      </c>
      <c r="Y261" s="910"/>
      <c r="Z261" s="2920" t="s">
        <v>451</v>
      </c>
      <c r="AA261" s="910"/>
      <c r="AB261" s="2920" t="s">
        <v>452</v>
      </c>
      <c r="AC261" s="910"/>
      <c r="AD261" s="2920" t="s">
        <v>30</v>
      </c>
      <c r="AE261" s="910"/>
      <c r="AF261" s="2920" t="s">
        <v>31</v>
      </c>
      <c r="AG261" s="898"/>
      <c r="AH261" s="681">
        <f>SUM('7층_부하량(월간_AVG)'!N20:P20)</f>
        <v>3.8631536555869679</v>
      </c>
      <c r="AI261" s="932"/>
      <c r="AJ261" s="1327">
        <f t="shared" si="53"/>
        <v>3.8631536555869679</v>
      </c>
      <c r="AK261" s="2887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503.7</v>
      </c>
      <c r="AL261" s="2888"/>
      <c r="AM261" s="2896">
        <f t="shared" si="48"/>
        <v>503.7</v>
      </c>
      <c r="AN261" s="1332" t="s">
        <v>1157</v>
      </c>
      <c r="AO261" s="2641"/>
    </row>
    <row r="262" spans="1:41" ht="63" thickBot="1" x14ac:dyDescent="0.3">
      <c r="A262" s="2943"/>
      <c r="B262" s="1045"/>
      <c r="C262" s="2603"/>
      <c r="D262" s="2603"/>
      <c r="E262" s="2964"/>
      <c r="F262" s="2603" t="s">
        <v>27</v>
      </c>
      <c r="G262" s="2603"/>
      <c r="H262" s="1831" t="s">
        <v>9158</v>
      </c>
      <c r="I262" s="1857"/>
      <c r="J262" s="1831" t="str">
        <f t="shared" si="54"/>
        <v>7-DaHall 1-RPP-01-20-31</v>
      </c>
      <c r="K262" s="1857"/>
      <c r="L262" s="1833">
        <v>220</v>
      </c>
      <c r="M262" s="1834">
        <v>20</v>
      </c>
      <c r="N262" s="703" t="s">
        <v>8782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4" t="s">
        <v>1159</v>
      </c>
      <c r="W262" s="898"/>
      <c r="X262" s="2920" t="s">
        <v>450</v>
      </c>
      <c r="Y262" s="910"/>
      <c r="Z262" s="2920" t="s">
        <v>451</v>
      </c>
      <c r="AA262" s="910"/>
      <c r="AB262" s="2920" t="s">
        <v>452</v>
      </c>
      <c r="AC262" s="910"/>
      <c r="AD262" s="2920" t="s">
        <v>30</v>
      </c>
      <c r="AE262" s="910"/>
      <c r="AF262" s="2920" t="s">
        <v>31</v>
      </c>
      <c r="AG262" s="898"/>
      <c r="AH262" s="681">
        <f>SUM('7층_부하량(월간_AVG)'!D21:F21)</f>
        <v>5.6071474990790673</v>
      </c>
      <c r="AI262" s="932"/>
      <c r="AJ262" s="1327">
        <f t="shared" si="53"/>
        <v>5.6071474990790673</v>
      </c>
      <c r="AK262" s="2887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570.1</v>
      </c>
      <c r="AL262" s="2888"/>
      <c r="AM262" s="2896">
        <f t="shared" ref="AM262:AM278" si="55">SUBTOTAL(9,AK262:AL262)</f>
        <v>570.1</v>
      </c>
      <c r="AN262" s="1332" t="s">
        <v>1160</v>
      </c>
      <c r="AO262" s="2641"/>
    </row>
    <row r="263" spans="1:41" ht="27" customHeight="1" x14ac:dyDescent="0.25">
      <c r="A263" s="2943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9159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8757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25" t="s">
        <v>165</v>
      </c>
      <c r="AD263" s="732"/>
      <c r="AE263" s="2925" t="s">
        <v>111</v>
      </c>
      <c r="AF263" s="896"/>
      <c r="AG263" s="2925" t="s">
        <v>36</v>
      </c>
      <c r="AH263" s="938"/>
      <c r="AI263" s="933">
        <f>SUM('7층_부하량(월간_AVG)'!N55:P55)</f>
        <v>3.4264977843281623</v>
      </c>
      <c r="AJ263" s="1329">
        <f t="shared" si="53"/>
        <v>3.4264977843281623</v>
      </c>
      <c r="AK263" s="2887"/>
      <c r="AL263" s="2888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328.3</v>
      </c>
      <c r="AM263" s="2896">
        <f t="shared" si="55"/>
        <v>328.3</v>
      </c>
      <c r="AN263" s="1333" t="s">
        <v>1162</v>
      </c>
      <c r="AO263" s="674"/>
    </row>
    <row r="264" spans="1:41" ht="46.8" x14ac:dyDescent="0.25">
      <c r="A264" s="2943"/>
      <c r="B264" s="1045"/>
      <c r="C264" s="2603"/>
      <c r="D264" s="2603"/>
      <c r="E264" s="2964"/>
      <c r="F264" s="2603" t="s">
        <v>27</v>
      </c>
      <c r="G264" s="2603"/>
      <c r="H264" s="1891"/>
      <c r="I264" s="1839" t="s">
        <v>9160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8757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44" t="s">
        <v>165</v>
      </c>
      <c r="AD264" s="897"/>
      <c r="AE264" s="2944" t="s">
        <v>111</v>
      </c>
      <c r="AF264" s="897"/>
      <c r="AG264" s="2944" t="s">
        <v>9161</v>
      </c>
      <c r="AH264" s="935"/>
      <c r="AI264" s="902">
        <f>SUM('7층_부하량(월간_AVG)'!N56:P56)</f>
        <v>3.2825619797644436</v>
      </c>
      <c r="AJ264" s="1327">
        <f t="shared" si="53"/>
        <v>3.2825619797644436</v>
      </c>
      <c r="AK264" s="2887"/>
      <c r="AL264" s="2888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6">
        <f t="shared" si="55"/>
        <v>0</v>
      </c>
      <c r="AN264" s="2638" t="s">
        <v>1164</v>
      </c>
      <c r="AO264" s="2641"/>
    </row>
    <row r="265" spans="1:41" ht="47.4" thickBot="1" x14ac:dyDescent="0.3">
      <c r="A265" s="2943"/>
      <c r="B265" s="1045"/>
      <c r="C265" s="2635"/>
      <c r="D265" s="2635"/>
      <c r="E265" s="2980"/>
      <c r="F265" s="2635" t="s">
        <v>27</v>
      </c>
      <c r="G265" s="2635"/>
      <c r="H265" s="1967"/>
      <c r="I265" s="2001" t="s">
        <v>9162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8757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45" t="s">
        <v>165</v>
      </c>
      <c r="AD265" s="911"/>
      <c r="AE265" s="2945" t="s">
        <v>111</v>
      </c>
      <c r="AF265" s="911"/>
      <c r="AG265" s="2945" t="s">
        <v>9161</v>
      </c>
      <c r="AH265" s="939"/>
      <c r="AI265" s="930">
        <f>SUM('7층_부하량(월간_AVG)'!N57:P57)</f>
        <v>0</v>
      </c>
      <c r="AJ265" s="1328">
        <f t="shared" si="53"/>
        <v>0</v>
      </c>
      <c r="AK265" s="2887"/>
      <c r="AL265" s="2888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6">
        <f t="shared" si="55"/>
        <v>0</v>
      </c>
      <c r="AN265" s="2639" t="s">
        <v>1166</v>
      </c>
      <c r="AO265" s="679"/>
    </row>
    <row r="266" spans="1:41" ht="27" customHeight="1" thickBot="1" x14ac:dyDescent="0.3">
      <c r="A266" s="2943"/>
      <c r="B266" s="1045"/>
      <c r="C266" s="672"/>
      <c r="D266" s="672"/>
      <c r="E266" s="672"/>
      <c r="F266" s="672" t="s">
        <v>27</v>
      </c>
      <c r="G266" s="672"/>
      <c r="H266" s="1935" t="s">
        <v>9163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8756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3" t="s">
        <v>164</v>
      </c>
      <c r="AC266" s="732"/>
      <c r="AD266" s="2613" t="s">
        <v>110</v>
      </c>
      <c r="AE266" s="732"/>
      <c r="AF266" s="2613" t="s">
        <v>31</v>
      </c>
      <c r="AG266" s="896"/>
      <c r="AH266" s="680">
        <f>SUM('7층_부하량(월간_AVG)'!N88:P88)</f>
        <v>8.6132404181184664E-3</v>
      </c>
      <c r="AI266" s="937"/>
      <c r="AJ266" s="1329">
        <f t="shared" si="53"/>
        <v>8.6132404181184664E-3</v>
      </c>
      <c r="AK266" s="2887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8"/>
      <c r="AM266" s="2896">
        <f t="shared" si="55"/>
        <v>0</v>
      </c>
      <c r="AN266" s="882" t="s">
        <v>1168</v>
      </c>
      <c r="AO266" s="674"/>
    </row>
    <row r="267" spans="1:41" ht="27" customHeight="1" x14ac:dyDescent="0.25">
      <c r="A267" s="2943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9164</v>
      </c>
      <c r="J267" s="1994"/>
      <c r="K267" s="1936" t="str">
        <f t="shared" ref="K267:K278" si="5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8783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25" t="s">
        <v>460</v>
      </c>
      <c r="Z267" s="896"/>
      <c r="AA267" s="2925" t="s">
        <v>461</v>
      </c>
      <c r="AB267" s="896"/>
      <c r="AC267" s="2925" t="s">
        <v>462</v>
      </c>
      <c r="AD267" s="896"/>
      <c r="AE267" s="2925" t="s">
        <v>35</v>
      </c>
      <c r="AF267" s="896"/>
      <c r="AG267" s="2925" t="s">
        <v>36</v>
      </c>
      <c r="AH267" s="929"/>
      <c r="AI267" s="933">
        <f>SUM('7층_부하량(월간_AVG)'!D95:F95)</f>
        <v>0</v>
      </c>
      <c r="AJ267" s="1329">
        <f t="shared" si="53"/>
        <v>0</v>
      </c>
      <c r="AK267" s="2887"/>
      <c r="AL267" s="2888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0</v>
      </c>
      <c r="AM267" s="2896">
        <f t="shared" si="55"/>
        <v>0</v>
      </c>
      <c r="AN267" s="882" t="s">
        <v>1171</v>
      </c>
      <c r="AO267" s="674"/>
    </row>
    <row r="268" spans="1:41" ht="62.4" x14ac:dyDescent="0.25">
      <c r="A268" s="2943"/>
      <c r="B268" s="1045"/>
      <c r="C268" s="2603"/>
      <c r="D268" s="2603"/>
      <c r="E268" s="2964"/>
      <c r="F268" s="2603" t="s">
        <v>27</v>
      </c>
      <c r="G268" s="2603"/>
      <c r="H268" s="1891"/>
      <c r="I268" s="1839" t="s">
        <v>9165</v>
      </c>
      <c r="J268" s="1891"/>
      <c r="K268" s="1839" t="str">
        <f t="shared" si="5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8783</v>
      </c>
      <c r="S268" s="1842">
        <v>2</v>
      </c>
      <c r="T268" s="912"/>
      <c r="U268" s="687" t="s">
        <v>1172</v>
      </c>
      <c r="V268" s="897"/>
      <c r="W268" s="2617" t="s">
        <v>1173</v>
      </c>
      <c r="X268" s="897"/>
      <c r="Y268" s="2944" t="s">
        <v>9166</v>
      </c>
      <c r="Z268" s="897"/>
      <c r="AA268" s="2944" t="s">
        <v>9167</v>
      </c>
      <c r="AB268" s="897"/>
      <c r="AC268" s="2944" t="s">
        <v>9168</v>
      </c>
      <c r="AD268" s="897"/>
      <c r="AE268" s="2944" t="s">
        <v>9169</v>
      </c>
      <c r="AF268" s="897"/>
      <c r="AG268" s="2944" t="s">
        <v>9161</v>
      </c>
      <c r="AH268" s="935"/>
      <c r="AI268" s="902">
        <f>SUM('7층_부하량(월간_AVG)'!N95:P95)</f>
        <v>1.6102757685242006</v>
      </c>
      <c r="AJ268" s="1327">
        <f t="shared" si="53"/>
        <v>1.6102757685242006</v>
      </c>
      <c r="AK268" s="2887"/>
      <c r="AL268" s="2888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287.3</v>
      </c>
      <c r="AM268" s="2896">
        <f t="shared" si="55"/>
        <v>287.3</v>
      </c>
      <c r="AN268" s="2638" t="s">
        <v>1174</v>
      </c>
      <c r="AO268" s="2641"/>
    </row>
    <row r="269" spans="1:41" ht="62.4" x14ac:dyDescent="0.25">
      <c r="A269" s="2943"/>
      <c r="B269" s="1045"/>
      <c r="C269" s="2603"/>
      <c r="D269" s="2603"/>
      <c r="E269" s="2964"/>
      <c r="F269" s="2603" t="s">
        <v>27</v>
      </c>
      <c r="G269" s="2603"/>
      <c r="H269" s="1891"/>
      <c r="I269" s="1839" t="s">
        <v>9170</v>
      </c>
      <c r="J269" s="1891"/>
      <c r="K269" s="1839" t="str">
        <f t="shared" si="5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8783</v>
      </c>
      <c r="S269" s="1842">
        <v>3</v>
      </c>
      <c r="T269" s="912"/>
      <c r="U269" s="687" t="s">
        <v>1175</v>
      </c>
      <c r="V269" s="897"/>
      <c r="W269" s="2617" t="s">
        <v>1176</v>
      </c>
      <c r="X269" s="897"/>
      <c r="Y269" s="2944" t="s">
        <v>9166</v>
      </c>
      <c r="Z269" s="897"/>
      <c r="AA269" s="2944" t="s">
        <v>9167</v>
      </c>
      <c r="AB269" s="897"/>
      <c r="AC269" s="2944" t="s">
        <v>9168</v>
      </c>
      <c r="AD269" s="897"/>
      <c r="AE269" s="2944" t="s">
        <v>9169</v>
      </c>
      <c r="AF269" s="897"/>
      <c r="AG269" s="2944" t="s">
        <v>9161</v>
      </c>
      <c r="AH269" s="935"/>
      <c r="AI269" s="902">
        <f>SUM('7층_부하량(월간_AVG)'!D96:F96)</f>
        <v>0.53639687004572456</v>
      </c>
      <c r="AJ269" s="1327">
        <f t="shared" si="53"/>
        <v>0.53639687004572456</v>
      </c>
      <c r="AK269" s="2887"/>
      <c r="AL269" s="2888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68.2</v>
      </c>
      <c r="AM269" s="2896">
        <f t="shared" si="55"/>
        <v>68.2</v>
      </c>
      <c r="AN269" s="2638" t="s">
        <v>1177</v>
      </c>
      <c r="AO269" s="2641"/>
    </row>
    <row r="270" spans="1:41" ht="62.4" x14ac:dyDescent="0.25">
      <c r="A270" s="2943"/>
      <c r="B270" s="1045"/>
      <c r="C270" s="2603"/>
      <c r="D270" s="2603"/>
      <c r="E270" s="2964"/>
      <c r="F270" s="2603" t="s">
        <v>27</v>
      </c>
      <c r="G270" s="2603"/>
      <c r="H270" s="1891"/>
      <c r="I270" s="1839" t="s">
        <v>9171</v>
      </c>
      <c r="J270" s="1891"/>
      <c r="K270" s="1839" t="str">
        <f t="shared" si="5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8783</v>
      </c>
      <c r="S270" s="1842">
        <v>6</v>
      </c>
      <c r="T270" s="912"/>
      <c r="U270" s="687" t="s">
        <v>1178</v>
      </c>
      <c r="V270" s="897"/>
      <c r="W270" s="2617" t="s">
        <v>1179</v>
      </c>
      <c r="X270" s="897"/>
      <c r="Y270" s="2944" t="s">
        <v>9166</v>
      </c>
      <c r="Z270" s="897"/>
      <c r="AA270" s="2944" t="s">
        <v>9167</v>
      </c>
      <c r="AB270" s="897"/>
      <c r="AC270" s="2944" t="s">
        <v>9168</v>
      </c>
      <c r="AD270" s="897"/>
      <c r="AE270" s="2944" t="s">
        <v>9169</v>
      </c>
      <c r="AF270" s="897"/>
      <c r="AG270" s="2944" t="s">
        <v>9161</v>
      </c>
      <c r="AH270" s="935"/>
      <c r="AI270" s="902">
        <f>SUM('7층_부하량(월간_AVG)'!N97:P97)</f>
        <v>0</v>
      </c>
      <c r="AJ270" s="1327">
        <f t="shared" si="53"/>
        <v>0</v>
      </c>
      <c r="AK270" s="2887"/>
      <c r="AL270" s="2888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6">
        <f t="shared" si="55"/>
        <v>0</v>
      </c>
      <c r="AN270" s="2638" t="s">
        <v>1180</v>
      </c>
      <c r="AO270" s="2641"/>
    </row>
    <row r="271" spans="1:41" ht="62.4" x14ac:dyDescent="0.25">
      <c r="A271" s="2943"/>
      <c r="B271" s="1045"/>
      <c r="C271" s="2603"/>
      <c r="D271" s="2603"/>
      <c r="E271" s="2964"/>
      <c r="F271" s="2603" t="s">
        <v>27</v>
      </c>
      <c r="G271" s="2603"/>
      <c r="H271" s="1845"/>
      <c r="I271" s="1839" t="s">
        <v>9172</v>
      </c>
      <c r="J271" s="1845"/>
      <c r="K271" s="1839" t="str">
        <f t="shared" si="5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8783</v>
      </c>
      <c r="S271" s="1842">
        <v>7</v>
      </c>
      <c r="T271" s="897"/>
      <c r="U271" s="687" t="s">
        <v>1181</v>
      </c>
      <c r="V271" s="897"/>
      <c r="W271" s="2617" t="s">
        <v>1182</v>
      </c>
      <c r="X271" s="897"/>
      <c r="Y271" s="2944" t="s">
        <v>9166</v>
      </c>
      <c r="Z271" s="897"/>
      <c r="AA271" s="2944" t="s">
        <v>9167</v>
      </c>
      <c r="AB271" s="897"/>
      <c r="AC271" s="2944" t="s">
        <v>9168</v>
      </c>
      <c r="AD271" s="897"/>
      <c r="AE271" s="2944" t="s">
        <v>9169</v>
      </c>
      <c r="AF271" s="897"/>
      <c r="AG271" s="2944" t="s">
        <v>9161</v>
      </c>
      <c r="AH271" s="926"/>
      <c r="AI271" s="902">
        <f>SUM('7층_부하량(월간_AVG)'!D98:F98)</f>
        <v>1.443375104705771</v>
      </c>
      <c r="AJ271" s="1327">
        <f t="shared" si="53"/>
        <v>1.443375104705771</v>
      </c>
      <c r="AK271" s="2887"/>
      <c r="AL271" s="2888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148.6</v>
      </c>
      <c r="AM271" s="2896">
        <f t="shared" si="55"/>
        <v>148.6</v>
      </c>
      <c r="AN271" s="1332" t="s">
        <v>1183</v>
      </c>
      <c r="AO271" s="2641"/>
    </row>
    <row r="272" spans="1:41" ht="62.4" x14ac:dyDescent="0.25">
      <c r="A272" s="2943"/>
      <c r="B272" s="1045"/>
      <c r="C272" s="2603"/>
      <c r="D272" s="2603"/>
      <c r="E272" s="2964"/>
      <c r="F272" s="2603" t="s">
        <v>27</v>
      </c>
      <c r="G272" s="2603"/>
      <c r="H272" s="1891"/>
      <c r="I272" s="1839" t="s">
        <v>9173</v>
      </c>
      <c r="J272" s="1891"/>
      <c r="K272" s="1839" t="str">
        <f t="shared" si="5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8783</v>
      </c>
      <c r="S272" s="1842">
        <v>11</v>
      </c>
      <c r="T272" s="912"/>
      <c r="U272" s="687" t="s">
        <v>1184</v>
      </c>
      <c r="V272" s="897"/>
      <c r="W272" s="2617" t="s">
        <v>1185</v>
      </c>
      <c r="X272" s="897"/>
      <c r="Y272" s="2944" t="s">
        <v>9166</v>
      </c>
      <c r="Z272" s="897"/>
      <c r="AA272" s="2944" t="s">
        <v>9167</v>
      </c>
      <c r="AB272" s="897"/>
      <c r="AC272" s="2944" t="s">
        <v>9168</v>
      </c>
      <c r="AD272" s="897"/>
      <c r="AE272" s="2944" t="s">
        <v>9169</v>
      </c>
      <c r="AF272" s="897"/>
      <c r="AG272" s="2944" t="s">
        <v>9161</v>
      </c>
      <c r="AH272" s="935"/>
      <c r="AI272" s="902">
        <f>SUM('7층_부하량(월간_AVG)'!D100:F100)</f>
        <v>0</v>
      </c>
      <c r="AJ272" s="1327">
        <f t="shared" si="53"/>
        <v>0</v>
      </c>
      <c r="AK272" s="2887"/>
      <c r="AL272" s="2888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6">
        <f t="shared" si="55"/>
        <v>0</v>
      </c>
      <c r="AN272" s="2638" t="s">
        <v>1186</v>
      </c>
      <c r="AO272" s="2641"/>
    </row>
    <row r="273" spans="1:41" ht="62.4" x14ac:dyDescent="0.25">
      <c r="A273" s="2943"/>
      <c r="B273" s="1045"/>
      <c r="C273" s="2603"/>
      <c r="D273" s="2603"/>
      <c r="E273" s="2964"/>
      <c r="F273" s="2603" t="s">
        <v>27</v>
      </c>
      <c r="G273" s="2603"/>
      <c r="H273" s="1891"/>
      <c r="I273" s="1839" t="s">
        <v>9174</v>
      </c>
      <c r="J273" s="1891"/>
      <c r="K273" s="1839" t="str">
        <f t="shared" si="5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8783</v>
      </c>
      <c r="S273" s="1842">
        <v>22</v>
      </c>
      <c r="T273" s="912"/>
      <c r="U273" s="687" t="s">
        <v>1187</v>
      </c>
      <c r="V273" s="897"/>
      <c r="W273" s="2617" t="s">
        <v>1188</v>
      </c>
      <c r="X273" s="897"/>
      <c r="Y273" s="2944" t="s">
        <v>9166</v>
      </c>
      <c r="Z273" s="897"/>
      <c r="AA273" s="2944" t="s">
        <v>9167</v>
      </c>
      <c r="AB273" s="897"/>
      <c r="AC273" s="2944" t="s">
        <v>9168</v>
      </c>
      <c r="AD273" s="897"/>
      <c r="AE273" s="2944" t="s">
        <v>9169</v>
      </c>
      <c r="AF273" s="897"/>
      <c r="AG273" s="2944" t="s">
        <v>9161</v>
      </c>
      <c r="AH273" s="935"/>
      <c r="AI273" s="902">
        <f>SUM('7층_부하량(월간_AVG)'!N105:P105)</f>
        <v>0</v>
      </c>
      <c r="AJ273" s="1327">
        <f t="shared" si="53"/>
        <v>0</v>
      </c>
      <c r="AK273" s="2887"/>
      <c r="AL273" s="2888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6">
        <f t="shared" si="55"/>
        <v>0</v>
      </c>
      <c r="AN273" s="2638" t="s">
        <v>1189</v>
      </c>
      <c r="AO273" s="2641"/>
    </row>
    <row r="274" spans="1:41" ht="62.4" x14ac:dyDescent="0.25">
      <c r="A274" s="2943"/>
      <c r="B274" s="1045"/>
      <c r="C274" s="2603"/>
      <c r="D274" s="2603"/>
      <c r="E274" s="2964"/>
      <c r="F274" s="2603" t="s">
        <v>27</v>
      </c>
      <c r="G274" s="2603"/>
      <c r="H274" s="1845"/>
      <c r="I274" s="1839" t="s">
        <v>9175</v>
      </c>
      <c r="J274" s="1845"/>
      <c r="K274" s="1839" t="str">
        <f t="shared" si="5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8783</v>
      </c>
      <c r="S274" s="1842">
        <v>24</v>
      </c>
      <c r="T274" s="897"/>
      <c r="U274" s="687" t="s">
        <v>1190</v>
      </c>
      <c r="V274" s="897"/>
      <c r="W274" s="2617" t="s">
        <v>1191</v>
      </c>
      <c r="X274" s="897"/>
      <c r="Y274" s="2944" t="s">
        <v>9166</v>
      </c>
      <c r="Z274" s="897"/>
      <c r="AA274" s="2944" t="s">
        <v>9167</v>
      </c>
      <c r="AB274" s="897"/>
      <c r="AC274" s="2944" t="s">
        <v>9168</v>
      </c>
      <c r="AD274" s="897"/>
      <c r="AE274" s="2944" t="s">
        <v>9169</v>
      </c>
      <c r="AF274" s="897"/>
      <c r="AG274" s="2944" t="s">
        <v>9161</v>
      </c>
      <c r="AH274" s="926"/>
      <c r="AI274" s="902">
        <f>SUM('7층_부하량(월간_AVG)'!N106:P106)</f>
        <v>2.5931829783365976</v>
      </c>
      <c r="AJ274" s="1327">
        <f t="shared" si="53"/>
        <v>2.5931829783365976</v>
      </c>
      <c r="AK274" s="2887"/>
      <c r="AL274" s="2888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204.5</v>
      </c>
      <c r="AM274" s="2896">
        <f t="shared" si="55"/>
        <v>204.5</v>
      </c>
      <c r="AN274" s="1332" t="s">
        <v>1192</v>
      </c>
      <c r="AO274" s="2641"/>
    </row>
    <row r="275" spans="1:41" ht="62.4" x14ac:dyDescent="0.25">
      <c r="A275" s="2943"/>
      <c r="B275" s="1045"/>
      <c r="C275" s="2603"/>
      <c r="D275" s="2603"/>
      <c r="E275" s="2964"/>
      <c r="F275" s="2603" t="s">
        <v>27</v>
      </c>
      <c r="G275" s="2603"/>
      <c r="H275" s="1845"/>
      <c r="I275" s="1839" t="s">
        <v>9176</v>
      </c>
      <c r="J275" s="1845"/>
      <c r="K275" s="1839" t="str">
        <f t="shared" si="5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8783</v>
      </c>
      <c r="S275" s="1842">
        <v>35</v>
      </c>
      <c r="T275" s="897"/>
      <c r="U275" s="687" t="s">
        <v>1193</v>
      </c>
      <c r="V275" s="897"/>
      <c r="W275" s="2617" t="s">
        <v>1194</v>
      </c>
      <c r="X275" s="897"/>
      <c r="Y275" s="2944" t="s">
        <v>9166</v>
      </c>
      <c r="Z275" s="897"/>
      <c r="AA275" s="2944" t="s">
        <v>9167</v>
      </c>
      <c r="AB275" s="897"/>
      <c r="AC275" s="2944" t="s">
        <v>9168</v>
      </c>
      <c r="AD275" s="897"/>
      <c r="AE275" s="2944" t="s">
        <v>9169</v>
      </c>
      <c r="AF275" s="897"/>
      <c r="AG275" s="2944" t="s">
        <v>9161</v>
      </c>
      <c r="AH275" s="926"/>
      <c r="AI275" s="902">
        <f>SUM('7층_부하량(월간_AVG)'!D112:F112)</f>
        <v>2.4571087337953235</v>
      </c>
      <c r="AJ275" s="1327">
        <f t="shared" si="53"/>
        <v>2.4571087337953235</v>
      </c>
      <c r="AK275" s="2887"/>
      <c r="AL275" s="2888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292.10000000000002</v>
      </c>
      <c r="AM275" s="2896">
        <f t="shared" si="55"/>
        <v>292.10000000000002</v>
      </c>
      <c r="AN275" s="1332" t="s">
        <v>1195</v>
      </c>
      <c r="AO275" s="2641"/>
    </row>
    <row r="276" spans="1:41" ht="62.4" x14ac:dyDescent="0.25">
      <c r="A276" s="2943"/>
      <c r="B276" s="1045"/>
      <c r="C276" s="2603"/>
      <c r="D276" s="2603"/>
      <c r="E276" s="2964"/>
      <c r="F276" s="2603" t="s">
        <v>27</v>
      </c>
      <c r="G276" s="2603"/>
      <c r="H276" s="1845"/>
      <c r="I276" s="1839" t="s">
        <v>9177</v>
      </c>
      <c r="J276" s="1845"/>
      <c r="K276" s="1839" t="str">
        <f t="shared" si="5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8783</v>
      </c>
      <c r="S276" s="1842">
        <v>37</v>
      </c>
      <c r="T276" s="897"/>
      <c r="U276" s="687" t="s">
        <v>1196</v>
      </c>
      <c r="V276" s="897"/>
      <c r="W276" s="2617" t="s">
        <v>1197</v>
      </c>
      <c r="X276" s="897"/>
      <c r="Y276" s="2944" t="s">
        <v>9166</v>
      </c>
      <c r="Z276" s="897"/>
      <c r="AA276" s="2944" t="s">
        <v>9167</v>
      </c>
      <c r="AB276" s="897"/>
      <c r="AC276" s="2944" t="s">
        <v>9168</v>
      </c>
      <c r="AD276" s="897"/>
      <c r="AE276" s="2944" t="s">
        <v>9169</v>
      </c>
      <c r="AF276" s="897"/>
      <c r="AG276" s="2944" t="s">
        <v>9161</v>
      </c>
      <c r="AH276" s="926"/>
      <c r="AI276" s="902">
        <f>SUM('7층_부하량(월간_AVG)'!D113:F113)</f>
        <v>5.8717001472823496</v>
      </c>
      <c r="AJ276" s="1327">
        <f t="shared" si="53"/>
        <v>5.8717001472823496</v>
      </c>
      <c r="AK276" s="2887"/>
      <c r="AL276" s="2888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670.8</v>
      </c>
      <c r="AM276" s="2896">
        <f t="shared" si="55"/>
        <v>670.8</v>
      </c>
      <c r="AN276" s="1332" t="s">
        <v>1198</v>
      </c>
      <c r="AO276" s="2641"/>
    </row>
    <row r="277" spans="1:41" ht="62.4" x14ac:dyDescent="0.25">
      <c r="A277" s="2943"/>
      <c r="B277" s="1045"/>
      <c r="C277" s="2603"/>
      <c r="D277" s="2603"/>
      <c r="E277" s="2964"/>
      <c r="F277" s="705" t="s">
        <v>27</v>
      </c>
      <c r="G277" s="705"/>
      <c r="H277" s="2015"/>
      <c r="I277" s="2016" t="s">
        <v>9178</v>
      </c>
      <c r="J277" s="2015"/>
      <c r="K277" s="2016" t="str">
        <f t="shared" si="5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8783</v>
      </c>
      <c r="S277" s="2022">
        <v>38</v>
      </c>
      <c r="T277" s="913"/>
      <c r="U277" s="914" t="s">
        <v>457</v>
      </c>
      <c r="V277" s="897"/>
      <c r="W277" s="2617" t="s">
        <v>459</v>
      </c>
      <c r="X277" s="897"/>
      <c r="Y277" s="2944" t="s">
        <v>9166</v>
      </c>
      <c r="Z277" s="897"/>
      <c r="AA277" s="2944" t="s">
        <v>9167</v>
      </c>
      <c r="AB277" s="897"/>
      <c r="AC277" s="2944" t="s">
        <v>9168</v>
      </c>
      <c r="AD277" s="897"/>
      <c r="AE277" s="2944" t="s">
        <v>9169</v>
      </c>
      <c r="AF277" s="897"/>
      <c r="AG277" s="2944" t="s">
        <v>9161</v>
      </c>
      <c r="AH277" s="936"/>
      <c r="AI277" s="934"/>
      <c r="AJ277" s="1330">
        <f t="shared" si="53"/>
        <v>0</v>
      </c>
      <c r="AK277" s="2887"/>
      <c r="AL277" s="2888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77" s="2896">
        <f t="shared" si="55"/>
        <v>745.2</v>
      </c>
      <c r="AN277" s="1334" t="s">
        <v>1199</v>
      </c>
      <c r="AO277" s="2641"/>
    </row>
    <row r="278" spans="1:41" ht="63" thickBot="1" x14ac:dyDescent="0.3">
      <c r="A278" s="2946"/>
      <c r="B278" s="1046"/>
      <c r="C278" s="2635"/>
      <c r="D278" s="2635"/>
      <c r="E278" s="2980"/>
      <c r="F278" s="2635" t="s">
        <v>27</v>
      </c>
      <c r="G278" s="2635"/>
      <c r="H278" s="2023"/>
      <c r="I278" s="2024" t="s">
        <v>9179</v>
      </c>
      <c r="J278" s="2023"/>
      <c r="K278" s="2024" t="str">
        <f t="shared" si="5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47" t="s">
        <v>8783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45" t="s">
        <v>9166</v>
      </c>
      <c r="Z278" s="905"/>
      <c r="AA278" s="2945" t="s">
        <v>9167</v>
      </c>
      <c r="AB278" s="905"/>
      <c r="AC278" s="2945" t="s">
        <v>9168</v>
      </c>
      <c r="AD278" s="905"/>
      <c r="AE278" s="2945" t="s">
        <v>9169</v>
      </c>
      <c r="AF278" s="905"/>
      <c r="AG278" s="2945" t="s">
        <v>9161</v>
      </c>
      <c r="AH278" s="928"/>
      <c r="AI278" s="930">
        <f>SUM('7층_부하량(월간_AVG)'!D114:F114)</f>
        <v>3.1210592427596078</v>
      </c>
      <c r="AJ278" s="1328">
        <f t="shared" si="53"/>
        <v>3.1210592427596078</v>
      </c>
      <c r="AK278" s="2948"/>
      <c r="AL278" s="2949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242.9</v>
      </c>
      <c r="AM278" s="2950">
        <f t="shared" si="55"/>
        <v>242.9</v>
      </c>
      <c r="AN278" s="1335" t="s">
        <v>1202</v>
      </c>
      <c r="AO278" s="679"/>
    </row>
    <row r="279" spans="1:41" x14ac:dyDescent="0.25">
      <c r="AJ279" s="2366">
        <f>SUM(AJ5:AJ278)</f>
        <v>798.98479851021511</v>
      </c>
      <c r="AK279" s="1360">
        <f>SUM(AK128:AK278)/1000</f>
        <v>19.567499999999995</v>
      </c>
      <c r="AL279" s="1360"/>
      <c r="AM279" s="1360"/>
    </row>
  </sheetData>
  <mergeCells count="99">
    <mergeCell ref="C225:C226"/>
    <mergeCell ref="D225:D226"/>
    <mergeCell ref="C241:C243"/>
    <mergeCell ref="D241:D243"/>
    <mergeCell ref="AJ241:AJ242"/>
    <mergeCell ref="AK241:AK242"/>
    <mergeCell ref="H213:I213"/>
    <mergeCell ref="J213:K213"/>
    <mergeCell ref="T213:U213"/>
    <mergeCell ref="AJ206:AJ207"/>
    <mergeCell ref="C209:C210"/>
    <mergeCell ref="D209:D210"/>
    <mergeCell ref="F209:F210"/>
    <mergeCell ref="AJ209:AJ210"/>
    <mergeCell ref="C206:C207"/>
    <mergeCell ref="D206:D207"/>
    <mergeCell ref="C186:C187"/>
    <mergeCell ref="D186:D187"/>
    <mergeCell ref="AF190:AG190"/>
    <mergeCell ref="AG179:AG180"/>
    <mergeCell ref="X181:X183"/>
    <mergeCell ref="Z181:Z183"/>
    <mergeCell ref="AB181:AB183"/>
    <mergeCell ref="AD181:AD183"/>
    <mergeCell ref="C174:C175"/>
    <mergeCell ref="D174:D175"/>
    <mergeCell ref="E163:E164"/>
    <mergeCell ref="C179:C180"/>
    <mergeCell ref="D179:D180"/>
    <mergeCell ref="C149:C150"/>
    <mergeCell ref="D149:D150"/>
    <mergeCell ref="C163:C164"/>
    <mergeCell ref="D163:D164"/>
    <mergeCell ref="AJ163:AJ164"/>
    <mergeCell ref="C137:C138"/>
    <mergeCell ref="D137:D138"/>
    <mergeCell ref="AJ137:AJ138"/>
    <mergeCell ref="C147:C148"/>
    <mergeCell ref="D147:D148"/>
    <mergeCell ref="J79:K79"/>
    <mergeCell ref="T79:U79"/>
    <mergeCell ref="C111:C112"/>
    <mergeCell ref="D111:D112"/>
    <mergeCell ref="C135:C136"/>
    <mergeCell ref="D135:D136"/>
    <mergeCell ref="C73:C74"/>
    <mergeCell ref="D73:D74"/>
    <mergeCell ref="C78:C79"/>
    <mergeCell ref="D78:D79"/>
    <mergeCell ref="H79:I79"/>
    <mergeCell ref="AJ66:AJ67"/>
    <mergeCell ref="C68:C69"/>
    <mergeCell ref="D68:D69"/>
    <mergeCell ref="C70:C72"/>
    <mergeCell ref="D70:D72"/>
    <mergeCell ref="C59:C60"/>
    <mergeCell ref="D59:D60"/>
    <mergeCell ref="C61:C62"/>
    <mergeCell ref="D61:D62"/>
    <mergeCell ref="C66:C67"/>
    <mergeCell ref="D66:D67"/>
    <mergeCell ref="C40:C42"/>
    <mergeCell ref="D40:D42"/>
    <mergeCell ref="C38:C39"/>
    <mergeCell ref="D38:D39"/>
    <mergeCell ref="C56:C58"/>
    <mergeCell ref="D56:D58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L3:S3"/>
    <mergeCell ref="AF3:AG3"/>
    <mergeCell ref="AH3:AJ3"/>
    <mergeCell ref="C18:C19"/>
    <mergeCell ref="AJ18:AJ19"/>
    <mergeCell ref="C27:C28"/>
    <mergeCell ref="D27:D28"/>
    <mergeCell ref="C29:C30"/>
    <mergeCell ref="D29:D30"/>
    <mergeCell ref="J3:K3"/>
    <mergeCell ref="C21:C22"/>
    <mergeCell ref="D21:D22"/>
    <mergeCell ref="X25:Y25"/>
    <mergeCell ref="Z25:AA25"/>
    <mergeCell ref="AB25:AC25"/>
    <mergeCell ref="AD25:AE25"/>
    <mergeCell ref="AF25:AG25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253"/>
  <sheetViews>
    <sheetView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E2" sqref="AE2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</cols>
  <sheetData>
    <row r="1" spans="1:31" ht="25.8" x14ac:dyDescent="0.25">
      <c r="B1" s="3476" t="s">
        <v>1203</v>
      </c>
      <c r="C1" s="3476"/>
      <c r="D1" s="3476"/>
      <c r="E1" s="3476"/>
      <c r="F1" s="3476"/>
      <c r="G1" s="3476"/>
      <c r="H1" s="3476"/>
      <c r="I1" s="3476"/>
      <c r="J1" s="3476"/>
      <c r="K1" s="3476"/>
      <c r="L1" s="3476"/>
      <c r="M1" s="3476"/>
      <c r="N1" s="3476"/>
      <c r="O1" s="3476"/>
      <c r="P1" s="3476"/>
      <c r="Q1" s="3476"/>
      <c r="R1" s="3476"/>
      <c r="S1" s="3476"/>
      <c r="T1" s="3476"/>
      <c r="U1" s="3476"/>
      <c r="V1" s="3476"/>
      <c r="W1" s="3476"/>
      <c r="X1" s="3476"/>
      <c r="Y1" s="3476"/>
      <c r="Z1" s="3476"/>
      <c r="AA1" s="3476"/>
      <c r="AB1" s="3476"/>
      <c r="AC1" s="3476"/>
      <c r="AD1" s="3476"/>
      <c r="AE1" s="3476"/>
    </row>
    <row r="2" spans="1:31" ht="15" thickBot="1" x14ac:dyDescent="0.3">
      <c r="I2" s="2041" t="s">
        <v>1204</v>
      </c>
      <c r="AD2" s="3095" t="s">
        <v>9403</v>
      </c>
      <c r="AE2" s="488"/>
    </row>
    <row r="3" spans="1:31" ht="13.5" customHeight="1" thickTop="1" x14ac:dyDescent="0.25">
      <c r="A3" s="3468" t="s">
        <v>1205</v>
      </c>
      <c r="B3" s="3470" t="s">
        <v>1206</v>
      </c>
      <c r="C3" s="3481" t="s">
        <v>1207</v>
      </c>
      <c r="D3" s="3053" t="s">
        <v>9272</v>
      </c>
      <c r="E3" s="3483" t="s">
        <v>1208</v>
      </c>
      <c r="F3" s="3470"/>
      <c r="G3" s="3484" t="s">
        <v>1209</v>
      </c>
      <c r="H3" s="3485"/>
      <c r="I3" s="3490" t="s">
        <v>6637</v>
      </c>
      <c r="J3" s="3491"/>
      <c r="K3" s="3490" t="s">
        <v>7</v>
      </c>
      <c r="L3" s="3492"/>
      <c r="M3" s="3492"/>
      <c r="N3" s="3492"/>
      <c r="O3" s="3492"/>
      <c r="P3" s="3492"/>
      <c r="Q3" s="3492"/>
      <c r="R3" s="3491"/>
      <c r="S3" s="3484" t="s">
        <v>1210</v>
      </c>
      <c r="T3" s="3485"/>
      <c r="U3" s="3484" t="s">
        <v>13</v>
      </c>
      <c r="V3" s="3485"/>
      <c r="W3" s="3484" t="s">
        <v>14</v>
      </c>
      <c r="X3" s="3485"/>
      <c r="Y3" s="3486" t="s">
        <v>8728</v>
      </c>
      <c r="Z3" s="3487"/>
      <c r="AA3" s="3487"/>
      <c r="AB3" s="3477" t="s">
        <v>8729</v>
      </c>
      <c r="AC3" s="3478"/>
      <c r="AD3" s="3488" t="s">
        <v>6638</v>
      </c>
      <c r="AE3" s="3479" t="s">
        <v>1211</v>
      </c>
    </row>
    <row r="4" spans="1:31" ht="15" thickBot="1" x14ac:dyDescent="0.3">
      <c r="A4" s="3469"/>
      <c r="B4" s="3471"/>
      <c r="C4" s="3482"/>
      <c r="D4" s="3054" t="s">
        <v>9273</v>
      </c>
      <c r="E4" s="2676" t="s">
        <v>19</v>
      </c>
      <c r="F4" s="267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493" t="s">
        <v>19</v>
      </c>
      <c r="L4" s="3494"/>
      <c r="M4" s="3494"/>
      <c r="N4" s="3495"/>
      <c r="O4" s="3496" t="s">
        <v>20</v>
      </c>
      <c r="P4" s="3496"/>
      <c r="Q4" s="3496"/>
      <c r="R4" s="349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8" t="s">
        <v>23</v>
      </c>
      <c r="AB4" s="2793" t="s">
        <v>19</v>
      </c>
      <c r="AC4" s="2794" t="s">
        <v>20</v>
      </c>
      <c r="AD4" s="3489"/>
      <c r="AE4" s="3480"/>
    </row>
    <row r="5" spans="1:31" ht="15" thickTop="1" x14ac:dyDescent="0.25">
      <c r="A5" s="1084" t="s">
        <v>2220</v>
      </c>
      <c r="B5" s="828"/>
      <c r="C5" s="828"/>
      <c r="D5" s="828"/>
      <c r="E5" s="828"/>
      <c r="F5" s="828"/>
      <c r="G5" s="884"/>
      <c r="H5" s="885"/>
      <c r="I5" s="2124"/>
      <c r="J5" s="2125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3"/>
      <c r="AB5" s="2800"/>
      <c r="AC5" s="2801"/>
      <c r="AD5" s="2809">
        <f t="shared" ref="AD5:AD41" si="0">SUM(AB5:AC5)</f>
        <v>0</v>
      </c>
      <c r="AE5" s="2802" t="s">
        <v>1266</v>
      </c>
    </row>
    <row r="6" spans="1:31" x14ac:dyDescent="0.25">
      <c r="A6" s="2659" t="s">
        <v>2221</v>
      </c>
      <c r="B6" s="2685" t="s">
        <v>2222</v>
      </c>
      <c r="C6" s="2685"/>
      <c r="D6" s="2987"/>
      <c r="E6" s="2685"/>
      <c r="F6" s="2685"/>
      <c r="G6" s="2683"/>
      <c r="H6" s="2680"/>
      <c r="I6" s="2135"/>
      <c r="J6" s="2136"/>
      <c r="K6" s="1492"/>
      <c r="L6" s="1493"/>
      <c r="M6" s="2683"/>
      <c r="N6" s="1494"/>
      <c r="O6" s="1495"/>
      <c r="P6" s="1496"/>
      <c r="Q6" s="2680"/>
      <c r="R6" s="1497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691"/>
      <c r="AC6" s="2710"/>
      <c r="AD6" s="2803">
        <f t="shared" si="0"/>
        <v>0</v>
      </c>
      <c r="AE6" s="2832" t="s">
        <v>1266</v>
      </c>
    </row>
    <row r="7" spans="1:31" x14ac:dyDescent="0.25">
      <c r="A7" s="2659" t="s">
        <v>2223</v>
      </c>
      <c r="B7" s="2685" t="s">
        <v>2224</v>
      </c>
      <c r="C7" s="2685"/>
      <c r="D7" s="2987"/>
      <c r="E7" s="2685"/>
      <c r="F7" s="2685"/>
      <c r="G7" s="2683"/>
      <c r="H7" s="2680"/>
      <c r="I7" s="2135"/>
      <c r="J7" s="2136"/>
      <c r="K7" s="1492"/>
      <c r="L7" s="1493"/>
      <c r="M7" s="2683"/>
      <c r="N7" s="1494"/>
      <c r="O7" s="1495"/>
      <c r="P7" s="1496"/>
      <c r="Q7" s="2680"/>
      <c r="R7" s="1497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691"/>
      <c r="AC7" s="2823"/>
      <c r="AD7" s="2821">
        <f t="shared" si="0"/>
        <v>0</v>
      </c>
      <c r="AE7" s="2822" t="s">
        <v>1266</v>
      </c>
    </row>
    <row r="8" spans="1:31" x14ac:dyDescent="0.25">
      <c r="A8" s="2659" t="s">
        <v>2225</v>
      </c>
      <c r="B8" s="2685" t="s">
        <v>2226</v>
      </c>
      <c r="C8" s="2685"/>
      <c r="D8" s="2987"/>
      <c r="E8" s="2685"/>
      <c r="F8" s="2685"/>
      <c r="G8" s="2683"/>
      <c r="H8" s="2680"/>
      <c r="I8" s="2135"/>
      <c r="J8" s="2136"/>
      <c r="K8" s="1492"/>
      <c r="L8" s="1493"/>
      <c r="M8" s="2683"/>
      <c r="N8" s="1494"/>
      <c r="O8" s="1495"/>
      <c r="P8" s="1496"/>
      <c r="Q8" s="2680"/>
      <c r="R8" s="1497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691"/>
      <c r="AC8" s="2823"/>
      <c r="AD8" s="2821">
        <f t="shared" si="0"/>
        <v>0</v>
      </c>
      <c r="AE8" s="2822" t="s">
        <v>1266</v>
      </c>
    </row>
    <row r="9" spans="1:31" ht="28.8" x14ac:dyDescent="0.25">
      <c r="A9" s="2659" t="s">
        <v>2227</v>
      </c>
      <c r="B9" s="2657" t="s">
        <v>2228</v>
      </c>
      <c r="C9" s="2657"/>
      <c r="D9" s="2981"/>
      <c r="E9" s="2657" t="s">
        <v>2229</v>
      </c>
      <c r="F9" s="2657" t="s">
        <v>2230</v>
      </c>
      <c r="G9" s="2650" t="s">
        <v>2231</v>
      </c>
      <c r="H9" s="2646" t="s">
        <v>2232</v>
      </c>
      <c r="I9" s="2126" t="str">
        <f t="shared" ref="I9:I14" si="2">"6-DaHall 1-PDU-"&amp;M9&amp;"-"&amp;L9&amp;"-"&amp;N9</f>
        <v>6-DaHall 1-PDU-07-30-36</v>
      </c>
      <c r="J9" s="2127" t="str">
        <f t="shared" ref="J9:J14" si="3">"6-DaHall 1-PDU-"&amp;Q9&amp;"-"&amp;P9&amp;"-"&amp;R9</f>
        <v>6-DaHall 1-PDU-08-30-36</v>
      </c>
      <c r="K9" s="1477">
        <v>220</v>
      </c>
      <c r="L9" s="1478">
        <v>30</v>
      </c>
      <c r="M9" s="2443" t="s">
        <v>6498</v>
      </c>
      <c r="N9" s="1465">
        <v>36</v>
      </c>
      <c r="O9" s="1469">
        <v>220</v>
      </c>
      <c r="P9" s="1470">
        <v>30</v>
      </c>
      <c r="Q9" s="2449" t="s">
        <v>6510</v>
      </c>
      <c r="R9" s="1468">
        <v>36</v>
      </c>
      <c r="S9" s="3446" t="s">
        <v>2190</v>
      </c>
      <c r="T9" s="3443" t="s">
        <v>2191</v>
      </c>
      <c r="U9" s="3446" t="s">
        <v>2192</v>
      </c>
      <c r="V9" s="3443" t="s">
        <v>2193</v>
      </c>
      <c r="W9" s="3446" t="s">
        <v>1881</v>
      </c>
      <c r="X9" s="3443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689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0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3">
        <f t="shared" si="0"/>
        <v>0</v>
      </c>
      <c r="AE9" s="2795"/>
    </row>
    <row r="10" spans="1:31" ht="28.8" x14ac:dyDescent="0.25">
      <c r="A10" s="2659" t="s">
        <v>2233</v>
      </c>
      <c r="B10" s="2657" t="s">
        <v>2234</v>
      </c>
      <c r="C10" s="2657"/>
      <c r="D10" s="2981"/>
      <c r="E10" s="2657" t="s">
        <v>2235</v>
      </c>
      <c r="F10" s="2657" t="s">
        <v>2236</v>
      </c>
      <c r="G10" s="2650" t="s">
        <v>2237</v>
      </c>
      <c r="H10" s="2646" t="s">
        <v>2238</v>
      </c>
      <c r="I10" s="2126" t="str">
        <f t="shared" si="2"/>
        <v>6-DaHall 1-PDU-07-30-38</v>
      </c>
      <c r="J10" s="2127" t="str">
        <f t="shared" si="3"/>
        <v>6-DaHall 1-PDU-08-30-38</v>
      </c>
      <c r="K10" s="1477">
        <v>220</v>
      </c>
      <c r="L10" s="1478">
        <v>30</v>
      </c>
      <c r="M10" s="2443" t="s">
        <v>6498</v>
      </c>
      <c r="N10" s="1465">
        <v>38</v>
      </c>
      <c r="O10" s="1469">
        <v>220</v>
      </c>
      <c r="P10" s="1470">
        <v>30</v>
      </c>
      <c r="Q10" s="2449" t="s">
        <v>6510</v>
      </c>
      <c r="R10" s="1468">
        <v>38</v>
      </c>
      <c r="S10" s="3447"/>
      <c r="T10" s="3444"/>
      <c r="U10" s="3447"/>
      <c r="V10" s="3444"/>
      <c r="W10" s="3447"/>
      <c r="X10" s="3444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689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0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3">
        <f t="shared" si="0"/>
        <v>0</v>
      </c>
      <c r="AE10" s="2795"/>
    </row>
    <row r="11" spans="1:31" ht="28.8" x14ac:dyDescent="0.25">
      <c r="A11" s="2659" t="s">
        <v>2239</v>
      </c>
      <c r="B11" s="2657" t="s">
        <v>2240</v>
      </c>
      <c r="C11" s="2657"/>
      <c r="D11" s="2981"/>
      <c r="E11" s="2657" t="s">
        <v>2241</v>
      </c>
      <c r="F11" s="2657" t="s">
        <v>2242</v>
      </c>
      <c r="G11" s="2650" t="s">
        <v>2243</v>
      </c>
      <c r="H11" s="2646" t="s">
        <v>2244</v>
      </c>
      <c r="I11" s="2126" t="str">
        <f t="shared" si="2"/>
        <v>6-DaHall 1-PDU-07-30-40</v>
      </c>
      <c r="J11" s="2127" t="str">
        <f t="shared" si="3"/>
        <v>6-DaHall 1-PDU-08-30-40</v>
      </c>
      <c r="K11" s="1477">
        <v>220</v>
      </c>
      <c r="L11" s="1478">
        <v>30</v>
      </c>
      <c r="M11" s="2443" t="s">
        <v>6498</v>
      </c>
      <c r="N11" s="1465">
        <v>40</v>
      </c>
      <c r="O11" s="1469">
        <v>220</v>
      </c>
      <c r="P11" s="1470">
        <v>30</v>
      </c>
      <c r="Q11" s="2449" t="s">
        <v>6510</v>
      </c>
      <c r="R11" s="1468">
        <v>40</v>
      </c>
      <c r="S11" s="3447"/>
      <c r="T11" s="3444"/>
      <c r="U11" s="3447"/>
      <c r="V11" s="3444"/>
      <c r="W11" s="3447"/>
      <c r="X11" s="3444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689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0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3">
        <f t="shared" si="0"/>
        <v>0</v>
      </c>
      <c r="AE11" s="2795"/>
    </row>
    <row r="12" spans="1:31" ht="28.8" x14ac:dyDescent="0.25">
      <c r="A12" s="2659" t="s">
        <v>2245</v>
      </c>
      <c r="B12" s="2657" t="s">
        <v>2246</v>
      </c>
      <c r="C12" s="2657"/>
      <c r="D12" s="2981"/>
      <c r="E12" s="2657" t="s">
        <v>2247</v>
      </c>
      <c r="F12" s="2657" t="s">
        <v>2248</v>
      </c>
      <c r="G12" s="2650" t="s">
        <v>2249</v>
      </c>
      <c r="H12" s="2646" t="s">
        <v>2250</v>
      </c>
      <c r="I12" s="2126" t="str">
        <f t="shared" si="2"/>
        <v>6-DaHall 1-PDU-07-30-42</v>
      </c>
      <c r="J12" s="2127" t="str">
        <f t="shared" si="3"/>
        <v>6-DaHall 1-PDU-08-30-42</v>
      </c>
      <c r="K12" s="1477">
        <v>220</v>
      </c>
      <c r="L12" s="1478">
        <v>30</v>
      </c>
      <c r="M12" s="2443" t="s">
        <v>6498</v>
      </c>
      <c r="N12" s="1465">
        <v>42</v>
      </c>
      <c r="O12" s="1469">
        <v>220</v>
      </c>
      <c r="P12" s="1470">
        <v>30</v>
      </c>
      <c r="Q12" s="2449" t="s">
        <v>6510</v>
      </c>
      <c r="R12" s="1468">
        <v>42</v>
      </c>
      <c r="S12" s="3447"/>
      <c r="T12" s="3444"/>
      <c r="U12" s="3447"/>
      <c r="V12" s="3444"/>
      <c r="W12" s="3447"/>
      <c r="X12" s="3444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689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0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3">
        <f t="shared" si="0"/>
        <v>0</v>
      </c>
      <c r="AE12" s="2795"/>
    </row>
    <row r="13" spans="1:31" ht="28.8" x14ac:dyDescent="0.25">
      <c r="A13" s="2659" t="s">
        <v>2251</v>
      </c>
      <c r="B13" s="2657" t="s">
        <v>2252</v>
      </c>
      <c r="C13" s="2657"/>
      <c r="D13" s="2981"/>
      <c r="E13" s="2657" t="s">
        <v>2253</v>
      </c>
      <c r="F13" s="2657" t="s">
        <v>2254</v>
      </c>
      <c r="G13" s="2650" t="s">
        <v>2255</v>
      </c>
      <c r="H13" s="2646" t="s">
        <v>2256</v>
      </c>
      <c r="I13" s="2126" t="str">
        <f t="shared" si="2"/>
        <v>6-DaHall 1-PDU-07-30-44</v>
      </c>
      <c r="J13" s="2127" t="str">
        <f t="shared" si="3"/>
        <v>6-DaHall 1-PDU-08-30-44</v>
      </c>
      <c r="K13" s="1477">
        <v>220</v>
      </c>
      <c r="L13" s="1478">
        <v>30</v>
      </c>
      <c r="M13" s="2443" t="s">
        <v>6498</v>
      </c>
      <c r="N13" s="1465">
        <v>44</v>
      </c>
      <c r="O13" s="1469">
        <v>220</v>
      </c>
      <c r="P13" s="1470">
        <v>30</v>
      </c>
      <c r="Q13" s="2449" t="s">
        <v>6510</v>
      </c>
      <c r="R13" s="1468">
        <v>44</v>
      </c>
      <c r="S13" s="3447"/>
      <c r="T13" s="3444"/>
      <c r="U13" s="3447"/>
      <c r="V13" s="3444"/>
      <c r="W13" s="3447"/>
      <c r="X13" s="3444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689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0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3">
        <f t="shared" si="0"/>
        <v>0</v>
      </c>
      <c r="AE13" s="2795"/>
    </row>
    <row r="14" spans="1:31" ht="27" customHeight="1" thickBot="1" x14ac:dyDescent="0.3">
      <c r="A14" s="2666" t="s">
        <v>2257</v>
      </c>
      <c r="B14" s="2667" t="s">
        <v>2258</v>
      </c>
      <c r="C14" s="2667"/>
      <c r="D14" s="2982"/>
      <c r="E14" s="2667" t="s">
        <v>2259</v>
      </c>
      <c r="F14" s="2667" t="s">
        <v>2260</v>
      </c>
      <c r="G14" s="2652" t="s">
        <v>2261</v>
      </c>
      <c r="H14" s="2647" t="s">
        <v>2262</v>
      </c>
      <c r="I14" s="2128" t="str">
        <f t="shared" si="2"/>
        <v>6-DaHall 1-PDU-07-30-46</v>
      </c>
      <c r="J14" s="2129" t="str">
        <f t="shared" si="3"/>
        <v>6-DaHall 1-PDU-08-30-46</v>
      </c>
      <c r="K14" s="1498">
        <v>220</v>
      </c>
      <c r="L14" s="1499">
        <v>30</v>
      </c>
      <c r="M14" s="2446" t="s">
        <v>6498</v>
      </c>
      <c r="N14" s="1473">
        <v>46</v>
      </c>
      <c r="O14" s="1500">
        <v>220</v>
      </c>
      <c r="P14" s="1501">
        <v>30</v>
      </c>
      <c r="Q14" s="2452" t="s">
        <v>6510</v>
      </c>
      <c r="R14" s="1476">
        <v>46</v>
      </c>
      <c r="S14" s="3448"/>
      <c r="T14" s="3445"/>
      <c r="U14" s="3448"/>
      <c r="V14" s="3445"/>
      <c r="W14" s="3448"/>
      <c r="X14" s="3445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689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0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08">
        <f t="shared" si="0"/>
        <v>0</v>
      </c>
      <c r="AE14" s="2797"/>
    </row>
    <row r="15" spans="1:31" ht="15" thickTop="1" x14ac:dyDescent="0.25">
      <c r="A15" s="1084" t="s">
        <v>2263</v>
      </c>
      <c r="B15" s="828"/>
      <c r="C15" s="828"/>
      <c r="D15" s="828"/>
      <c r="E15" s="828"/>
      <c r="F15" s="828"/>
      <c r="G15" s="884"/>
      <c r="H15" s="885"/>
      <c r="I15" s="2124"/>
      <c r="J15" s="2125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3"/>
      <c r="AB15" s="2800"/>
      <c r="AC15" s="2801"/>
      <c r="AD15" s="2809">
        <f t="shared" si="0"/>
        <v>0</v>
      </c>
      <c r="AE15" s="2802" t="s">
        <v>1266</v>
      </c>
    </row>
    <row r="16" spans="1:31" x14ac:dyDescent="0.25">
      <c r="A16" s="2659" t="s">
        <v>2264</v>
      </c>
      <c r="B16" s="2685" t="s">
        <v>2265</v>
      </c>
      <c r="C16" s="2685"/>
      <c r="D16" s="2987"/>
      <c r="E16" s="2685"/>
      <c r="F16" s="2685"/>
      <c r="G16" s="2683"/>
      <c r="H16" s="2680"/>
      <c r="I16" s="2135"/>
      <c r="J16" s="2136"/>
      <c r="K16" s="1492"/>
      <c r="L16" s="1493"/>
      <c r="M16" s="2683"/>
      <c r="N16" s="1494"/>
      <c r="O16" s="1495"/>
      <c r="P16" s="1496"/>
      <c r="Q16" s="2680"/>
      <c r="R16" s="1497"/>
      <c r="S16" s="832"/>
      <c r="T16" s="833"/>
      <c r="U16" s="832"/>
      <c r="V16" s="833"/>
      <c r="W16" s="832"/>
      <c r="X16" s="833"/>
      <c r="Y16" s="252"/>
      <c r="Z16" s="252"/>
      <c r="AA16" s="2459"/>
      <c r="AB16" s="2814"/>
      <c r="AC16" s="2833"/>
      <c r="AD16" s="2834">
        <f t="shared" si="0"/>
        <v>0</v>
      </c>
      <c r="AE16" s="2832" t="s">
        <v>1266</v>
      </c>
    </row>
    <row r="17" spans="1:31" x14ac:dyDescent="0.25">
      <c r="A17" s="2659" t="s">
        <v>2266</v>
      </c>
      <c r="B17" s="2685" t="s">
        <v>2267</v>
      </c>
      <c r="C17" s="2685"/>
      <c r="D17" s="2987"/>
      <c r="E17" s="2685"/>
      <c r="F17" s="2685"/>
      <c r="G17" s="2683"/>
      <c r="H17" s="2680"/>
      <c r="I17" s="2135"/>
      <c r="J17" s="2136"/>
      <c r="K17" s="1492"/>
      <c r="L17" s="1493"/>
      <c r="M17" s="2683"/>
      <c r="N17" s="1494"/>
      <c r="O17" s="1495"/>
      <c r="P17" s="1496"/>
      <c r="Q17" s="2680"/>
      <c r="R17" s="1497"/>
      <c r="S17" s="832"/>
      <c r="T17" s="833"/>
      <c r="U17" s="832"/>
      <c r="V17" s="833"/>
      <c r="W17" s="832"/>
      <c r="X17" s="833"/>
      <c r="Y17" s="252"/>
      <c r="Z17" s="252"/>
      <c r="AA17" s="2459"/>
      <c r="AB17" s="2814"/>
      <c r="AC17" s="2710"/>
      <c r="AD17" s="2803">
        <f t="shared" si="0"/>
        <v>0</v>
      </c>
      <c r="AE17" s="2822" t="s">
        <v>1266</v>
      </c>
    </row>
    <row r="18" spans="1:31" x14ac:dyDescent="0.25">
      <c r="A18" s="2659" t="s">
        <v>2268</v>
      </c>
      <c r="B18" s="2685" t="s">
        <v>2269</v>
      </c>
      <c r="C18" s="2685"/>
      <c r="D18" s="2987"/>
      <c r="E18" s="2685"/>
      <c r="F18" s="2685"/>
      <c r="G18" s="2683"/>
      <c r="H18" s="2680"/>
      <c r="I18" s="2135"/>
      <c r="J18" s="2136"/>
      <c r="K18" s="1492"/>
      <c r="L18" s="1493"/>
      <c r="M18" s="2683"/>
      <c r="N18" s="1494"/>
      <c r="O18" s="1495"/>
      <c r="P18" s="1496"/>
      <c r="Q18" s="2680"/>
      <c r="R18" s="1497"/>
      <c r="S18" s="832"/>
      <c r="T18" s="833"/>
      <c r="U18" s="832"/>
      <c r="V18" s="833"/>
      <c r="W18" s="832"/>
      <c r="X18" s="833"/>
      <c r="Y18" s="252"/>
      <c r="Z18" s="252"/>
      <c r="AA18" s="2459"/>
      <c r="AB18" s="2814"/>
      <c r="AC18" s="2710"/>
      <c r="AD18" s="2803">
        <f t="shared" si="0"/>
        <v>0</v>
      </c>
      <c r="AE18" s="2822" t="s">
        <v>1266</v>
      </c>
    </row>
    <row r="19" spans="1:31" ht="28.8" x14ac:dyDescent="0.25">
      <c r="A19" s="2659" t="s">
        <v>2270</v>
      </c>
      <c r="B19" s="2657" t="s">
        <v>2271</v>
      </c>
      <c r="C19" s="2657"/>
      <c r="D19" s="2981"/>
      <c r="E19" s="2657" t="s">
        <v>2272</v>
      </c>
      <c r="F19" s="2657" t="s">
        <v>2273</v>
      </c>
      <c r="G19" s="2650" t="s">
        <v>2274</v>
      </c>
      <c r="H19" s="2646" t="s">
        <v>2275</v>
      </c>
      <c r="I19" s="2126" t="str">
        <f t="shared" ref="I19:I24" si="4">"6-DaHall 1-PDU-"&amp;M19&amp;"-"&amp;L19&amp;"-"&amp;N19</f>
        <v>6-DaHall 1-PDU-07-30-54</v>
      </c>
      <c r="J19" s="2127" t="str">
        <f t="shared" ref="J19:J24" si="5">"6-DaHall 1-PDU-"&amp;Q19&amp;"-"&amp;P19&amp;"-"&amp;R19</f>
        <v>6-DaHall 1-PDU-08-30-54</v>
      </c>
      <c r="K19" s="1477">
        <v>220</v>
      </c>
      <c r="L19" s="1478">
        <v>30</v>
      </c>
      <c r="M19" s="2443" t="s">
        <v>6498</v>
      </c>
      <c r="N19" s="1465">
        <v>54</v>
      </c>
      <c r="O19" s="1469">
        <v>220</v>
      </c>
      <c r="P19" s="1470">
        <v>30</v>
      </c>
      <c r="Q19" s="2449" t="s">
        <v>6510</v>
      </c>
      <c r="R19" s="1468">
        <v>54</v>
      </c>
      <c r="S19" s="3446" t="s">
        <v>2190</v>
      </c>
      <c r="T19" s="3443" t="s">
        <v>2191</v>
      </c>
      <c r="U19" s="3446" t="s">
        <v>2192</v>
      </c>
      <c r="V19" s="3443" t="s">
        <v>2193</v>
      </c>
      <c r="W19" s="3446" t="s">
        <v>1881</v>
      </c>
      <c r="X19" s="3443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6">SUM(Y19:Z19)</f>
        <v>0</v>
      </c>
      <c r="AB19" s="2689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0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3">
        <f t="shared" si="0"/>
        <v>0</v>
      </c>
      <c r="AE19" s="2795"/>
    </row>
    <row r="20" spans="1:31" ht="28.8" x14ac:dyDescent="0.25">
      <c r="A20" s="2659" t="s">
        <v>2276</v>
      </c>
      <c r="B20" s="2657" t="s">
        <v>2277</v>
      </c>
      <c r="C20" s="2657"/>
      <c r="D20" s="2981"/>
      <c r="E20" s="2657" t="s">
        <v>2278</v>
      </c>
      <c r="F20" s="2657" t="s">
        <v>2279</v>
      </c>
      <c r="G20" s="2650" t="s">
        <v>2280</v>
      </c>
      <c r="H20" s="2646" t="s">
        <v>2281</v>
      </c>
      <c r="I20" s="2126" t="str">
        <f t="shared" si="4"/>
        <v>6-DaHall 1-PDU-07-30-53</v>
      </c>
      <c r="J20" s="2127" t="str">
        <f t="shared" si="5"/>
        <v>6-DaHall 1-PDU-08-30-53</v>
      </c>
      <c r="K20" s="1477">
        <v>220</v>
      </c>
      <c r="L20" s="1478">
        <v>30</v>
      </c>
      <c r="M20" s="2443" t="s">
        <v>6498</v>
      </c>
      <c r="N20" s="1465">
        <v>53</v>
      </c>
      <c r="O20" s="1469">
        <v>220</v>
      </c>
      <c r="P20" s="1470">
        <v>30</v>
      </c>
      <c r="Q20" s="2449" t="s">
        <v>6510</v>
      </c>
      <c r="R20" s="1468">
        <v>53</v>
      </c>
      <c r="S20" s="3447"/>
      <c r="T20" s="3444"/>
      <c r="U20" s="3447"/>
      <c r="V20" s="3444"/>
      <c r="W20" s="3447"/>
      <c r="X20" s="3444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6"/>
        <v>0</v>
      </c>
      <c r="AB20" s="2689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0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3">
        <f t="shared" si="0"/>
        <v>0</v>
      </c>
      <c r="AE20" s="2795"/>
    </row>
    <row r="21" spans="1:31" ht="28.8" x14ac:dyDescent="0.25">
      <c r="A21" s="2659" t="s">
        <v>756</v>
      </c>
      <c r="B21" s="2657" t="s">
        <v>2282</v>
      </c>
      <c r="C21" s="2657"/>
      <c r="D21" s="2981"/>
      <c r="E21" s="2657" t="s">
        <v>2283</v>
      </c>
      <c r="F21" s="2657" t="s">
        <v>2284</v>
      </c>
      <c r="G21" s="2650" t="s">
        <v>2285</v>
      </c>
      <c r="H21" s="2646" t="s">
        <v>2286</v>
      </c>
      <c r="I21" s="2126" t="str">
        <f t="shared" si="4"/>
        <v>6-DaHall 1-PDU-07-30-51</v>
      </c>
      <c r="J21" s="2127" t="str">
        <f t="shared" si="5"/>
        <v>6-DaHall 1-PDU-08-30-51</v>
      </c>
      <c r="K21" s="1477">
        <v>220</v>
      </c>
      <c r="L21" s="1478">
        <v>30</v>
      </c>
      <c r="M21" s="2443" t="s">
        <v>6498</v>
      </c>
      <c r="N21" s="1465">
        <v>51</v>
      </c>
      <c r="O21" s="1469">
        <v>220</v>
      </c>
      <c r="P21" s="1470">
        <v>30</v>
      </c>
      <c r="Q21" s="2449" t="s">
        <v>6510</v>
      </c>
      <c r="R21" s="1468">
        <v>51</v>
      </c>
      <c r="S21" s="3447"/>
      <c r="T21" s="3444"/>
      <c r="U21" s="3447"/>
      <c r="V21" s="3444"/>
      <c r="W21" s="3447"/>
      <c r="X21" s="3444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6"/>
        <v>0</v>
      </c>
      <c r="AB21" s="2689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0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3">
        <f t="shared" si="0"/>
        <v>0</v>
      </c>
      <c r="AE21" s="2795"/>
    </row>
    <row r="22" spans="1:31" ht="27" customHeight="1" x14ac:dyDescent="0.25">
      <c r="A22" s="2659" t="s">
        <v>751</v>
      </c>
      <c r="B22" s="2657" t="s">
        <v>2287</v>
      </c>
      <c r="C22" s="2657"/>
      <c r="D22" s="2981"/>
      <c r="E22" s="2657" t="s">
        <v>2288</v>
      </c>
      <c r="F22" s="2657" t="s">
        <v>2289</v>
      </c>
      <c r="G22" s="2650" t="s">
        <v>2290</v>
      </c>
      <c r="H22" s="2646" t="s">
        <v>2291</v>
      </c>
      <c r="I22" s="2126" t="str">
        <f t="shared" si="4"/>
        <v>6-DaHall 1-PDU-07-30-49</v>
      </c>
      <c r="J22" s="2127" t="str">
        <f t="shared" si="5"/>
        <v>6-DaHall 1-PDU-08-30-49</v>
      </c>
      <c r="K22" s="1477">
        <v>220</v>
      </c>
      <c r="L22" s="1478">
        <v>30</v>
      </c>
      <c r="M22" s="2443" t="s">
        <v>6498</v>
      </c>
      <c r="N22" s="1465">
        <v>49</v>
      </c>
      <c r="O22" s="1469">
        <v>220</v>
      </c>
      <c r="P22" s="1470">
        <v>30</v>
      </c>
      <c r="Q22" s="2449" t="s">
        <v>6510</v>
      </c>
      <c r="R22" s="1468">
        <v>49</v>
      </c>
      <c r="S22" s="3462"/>
      <c r="T22" s="3450"/>
      <c r="U22" s="3462"/>
      <c r="V22" s="3450"/>
      <c r="W22" s="3447"/>
      <c r="X22" s="3444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6"/>
        <v>0</v>
      </c>
      <c r="AB22" s="2689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0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3">
        <f t="shared" si="0"/>
        <v>0</v>
      </c>
      <c r="AE22" s="2795"/>
    </row>
    <row r="23" spans="1:31" ht="28.8" x14ac:dyDescent="0.25">
      <c r="A23" s="2659" t="s">
        <v>746</v>
      </c>
      <c r="B23" s="2657" t="s">
        <v>2292</v>
      </c>
      <c r="C23" s="2657"/>
      <c r="D23" s="2981"/>
      <c r="E23" s="2657" t="s">
        <v>2293</v>
      </c>
      <c r="F23" s="2657" t="s">
        <v>2294</v>
      </c>
      <c r="G23" s="2650" t="s">
        <v>2295</v>
      </c>
      <c r="H23" s="2646" t="s">
        <v>2296</v>
      </c>
      <c r="I23" s="2126" t="str">
        <f t="shared" si="4"/>
        <v>6-DaHall 1-PDU-03-30-16</v>
      </c>
      <c r="J23" s="2127" t="str">
        <f t="shared" si="5"/>
        <v>6-DaHall 1-PDU-04-30-16</v>
      </c>
      <c r="K23" s="1477">
        <v>220</v>
      </c>
      <c r="L23" s="1478">
        <v>30</v>
      </c>
      <c r="M23" s="2443" t="s">
        <v>6505</v>
      </c>
      <c r="N23" s="1465">
        <v>16</v>
      </c>
      <c r="O23" s="1469">
        <v>220</v>
      </c>
      <c r="P23" s="1470">
        <v>30</v>
      </c>
      <c r="Q23" s="2449" t="s">
        <v>6501</v>
      </c>
      <c r="R23" s="1468">
        <v>16</v>
      </c>
      <c r="S23" s="3446" t="s">
        <v>2214</v>
      </c>
      <c r="T23" s="3443" t="s">
        <v>2043</v>
      </c>
      <c r="U23" s="3446" t="s">
        <v>2044</v>
      </c>
      <c r="V23" s="3443" t="s">
        <v>2045</v>
      </c>
      <c r="W23" s="3447"/>
      <c r="X23" s="3444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6"/>
        <v>0</v>
      </c>
      <c r="AB23" s="2689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0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3">
        <f t="shared" si="0"/>
        <v>0</v>
      </c>
      <c r="AE23" s="2795"/>
    </row>
    <row r="24" spans="1:31" ht="27" customHeight="1" thickBot="1" x14ac:dyDescent="0.3">
      <c r="A24" s="2666" t="s">
        <v>740</v>
      </c>
      <c r="B24" s="2667" t="s">
        <v>2297</v>
      </c>
      <c r="C24" s="2667"/>
      <c r="D24" s="2982"/>
      <c r="E24" s="2667" t="s">
        <v>2298</v>
      </c>
      <c r="F24" s="2667" t="s">
        <v>2299</v>
      </c>
      <c r="G24" s="2652" t="s">
        <v>2300</v>
      </c>
      <c r="H24" s="2647" t="s">
        <v>2301</v>
      </c>
      <c r="I24" s="2128" t="str">
        <f t="shared" si="4"/>
        <v>6-DaHall 1-PDU-03-30-18</v>
      </c>
      <c r="J24" s="2129" t="str">
        <f t="shared" si="5"/>
        <v>6-DaHall 1-PDU-04-30-18</v>
      </c>
      <c r="K24" s="1498">
        <v>220</v>
      </c>
      <c r="L24" s="1499">
        <v>30</v>
      </c>
      <c r="M24" s="2446" t="s">
        <v>6505</v>
      </c>
      <c r="N24" s="1473">
        <v>18</v>
      </c>
      <c r="O24" s="1500">
        <v>220</v>
      </c>
      <c r="P24" s="1501">
        <v>30</v>
      </c>
      <c r="Q24" s="2452" t="s">
        <v>6501</v>
      </c>
      <c r="R24" s="1476">
        <v>18</v>
      </c>
      <c r="S24" s="3448"/>
      <c r="T24" s="3445"/>
      <c r="U24" s="3448"/>
      <c r="V24" s="3445"/>
      <c r="W24" s="3448"/>
      <c r="X24" s="3445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6"/>
        <v>0</v>
      </c>
      <c r="AB24" s="2689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0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08">
        <f t="shared" si="0"/>
        <v>0</v>
      </c>
      <c r="AE24" s="2797"/>
    </row>
    <row r="25" spans="1:31" ht="15" thickTop="1" x14ac:dyDescent="0.25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4"/>
      <c r="J25" s="2125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3"/>
      <c r="AB25" s="2800"/>
      <c r="AC25" s="2801"/>
      <c r="AD25" s="2809">
        <f t="shared" si="0"/>
        <v>0</v>
      </c>
      <c r="AE25" s="2802" t="s">
        <v>1266</v>
      </c>
    </row>
    <row r="26" spans="1:31" x14ac:dyDescent="0.25">
      <c r="A26" s="2659" t="s">
        <v>2304</v>
      </c>
      <c r="B26" s="2685" t="s">
        <v>2305</v>
      </c>
      <c r="C26" s="2685"/>
      <c r="D26" s="2987"/>
      <c r="E26" s="2685"/>
      <c r="F26" s="2685"/>
      <c r="G26" s="2683"/>
      <c r="H26" s="2680"/>
      <c r="I26" s="2135"/>
      <c r="J26" s="2136"/>
      <c r="K26" s="1492"/>
      <c r="L26" s="1493"/>
      <c r="M26" s="2683"/>
      <c r="N26" s="1494"/>
      <c r="O26" s="1495"/>
      <c r="P26" s="1496"/>
      <c r="Q26" s="2680"/>
      <c r="R26" s="1497"/>
      <c r="S26" s="832"/>
      <c r="T26" s="833"/>
      <c r="U26" s="832"/>
      <c r="V26" s="833"/>
      <c r="W26" s="832"/>
      <c r="X26" s="833"/>
      <c r="Y26" s="994"/>
      <c r="Z26" s="994"/>
      <c r="AA26" s="2469"/>
      <c r="AB26" s="2835"/>
      <c r="AC26" s="2693"/>
      <c r="AD26" s="2821">
        <f t="shared" si="0"/>
        <v>0</v>
      </c>
      <c r="AE26" s="2822" t="s">
        <v>1266</v>
      </c>
    </row>
    <row r="27" spans="1:31" ht="28.8" x14ac:dyDescent="0.25">
      <c r="A27" s="2659" t="s">
        <v>2306</v>
      </c>
      <c r="B27" s="2657" t="s">
        <v>2307</v>
      </c>
      <c r="C27" s="2669"/>
      <c r="D27" s="2986"/>
      <c r="E27" s="2657" t="s">
        <v>2308</v>
      </c>
      <c r="F27" s="2657" t="s">
        <v>2309</v>
      </c>
      <c r="G27" s="2650" t="s">
        <v>2310</v>
      </c>
      <c r="H27" s="2646" t="s">
        <v>2311</v>
      </c>
      <c r="I27" s="2126" t="str">
        <f t="shared" ref="I27:I32" si="7">"6-DaHall 1-PDU-"&amp;M27&amp;"-"&amp;L27&amp;"-"&amp;N27</f>
        <v>6-DaHall 1-PDU-07-30-8</v>
      </c>
      <c r="J27" s="2127" t="str">
        <f t="shared" ref="J27:J32" si="8">"6-DaHall 1-PDU-"&amp;Q27&amp;"-"&amp;P27&amp;"-"&amp;R27</f>
        <v>6-DaHall 1-PDU-08-30-8</v>
      </c>
      <c r="K27" s="1477">
        <v>220</v>
      </c>
      <c r="L27" s="1478">
        <v>30</v>
      </c>
      <c r="M27" s="2443" t="s">
        <v>6498</v>
      </c>
      <c r="N27" s="1465">
        <v>8</v>
      </c>
      <c r="O27" s="1469">
        <v>220</v>
      </c>
      <c r="P27" s="1470">
        <v>30</v>
      </c>
      <c r="Q27" s="2449" t="s">
        <v>6510</v>
      </c>
      <c r="R27" s="1468">
        <v>8</v>
      </c>
      <c r="S27" s="3459" t="s">
        <v>2190</v>
      </c>
      <c r="T27" s="3439" t="s">
        <v>2191</v>
      </c>
      <c r="U27" s="3459" t="s">
        <v>2192</v>
      </c>
      <c r="V27" s="3439" t="s">
        <v>2193</v>
      </c>
      <c r="W27" s="3459" t="s">
        <v>1881</v>
      </c>
      <c r="X27" s="3439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689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0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3">
        <f t="shared" si="0"/>
        <v>0</v>
      </c>
      <c r="AE27" s="2796"/>
    </row>
    <row r="28" spans="1:31" ht="28.8" x14ac:dyDescent="0.25">
      <c r="A28" s="2659" t="s">
        <v>2312</v>
      </c>
      <c r="B28" s="2657" t="s">
        <v>2313</v>
      </c>
      <c r="C28" s="2669"/>
      <c r="D28" s="2986"/>
      <c r="E28" s="2657" t="s">
        <v>2314</v>
      </c>
      <c r="F28" s="2657" t="s">
        <v>2315</v>
      </c>
      <c r="G28" s="2650" t="s">
        <v>2316</v>
      </c>
      <c r="H28" s="2646" t="s">
        <v>2317</v>
      </c>
      <c r="I28" s="2126" t="str">
        <f t="shared" si="7"/>
        <v>6-DaHall 1-PDU-07-30-10</v>
      </c>
      <c r="J28" s="2127" t="str">
        <f t="shared" si="8"/>
        <v>6-DaHall 1-PDU-08-30-10</v>
      </c>
      <c r="K28" s="1477">
        <v>220</v>
      </c>
      <c r="L28" s="1478">
        <v>30</v>
      </c>
      <c r="M28" s="2443" t="s">
        <v>6498</v>
      </c>
      <c r="N28" s="1465">
        <v>10</v>
      </c>
      <c r="O28" s="1469">
        <v>220</v>
      </c>
      <c r="P28" s="1470">
        <v>30</v>
      </c>
      <c r="Q28" s="2449" t="s">
        <v>6510</v>
      </c>
      <c r="R28" s="1468">
        <v>10</v>
      </c>
      <c r="S28" s="3459"/>
      <c r="T28" s="3439"/>
      <c r="U28" s="3459"/>
      <c r="V28" s="3439"/>
      <c r="W28" s="3459"/>
      <c r="X28" s="3439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689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0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3">
        <f t="shared" si="0"/>
        <v>0</v>
      </c>
      <c r="AE28" s="2795"/>
    </row>
    <row r="29" spans="1:31" ht="28.8" x14ac:dyDescent="0.25">
      <c r="A29" s="2659" t="s">
        <v>611</v>
      </c>
      <c r="B29" s="2657" t="s">
        <v>2318</v>
      </c>
      <c r="C29" s="2669"/>
      <c r="D29" s="2986"/>
      <c r="E29" s="2657" t="s">
        <v>2319</v>
      </c>
      <c r="F29" s="2657" t="s">
        <v>2320</v>
      </c>
      <c r="G29" s="2650" t="s">
        <v>2321</v>
      </c>
      <c r="H29" s="2646" t="s">
        <v>2322</v>
      </c>
      <c r="I29" s="2126" t="str">
        <f t="shared" si="7"/>
        <v>6-DaHall 1-PDU-07-30-12</v>
      </c>
      <c r="J29" s="2127" t="str">
        <f t="shared" si="8"/>
        <v>6-DaHall 1-PDU-08-30-12</v>
      </c>
      <c r="K29" s="1477">
        <v>220</v>
      </c>
      <c r="L29" s="1478">
        <v>30</v>
      </c>
      <c r="M29" s="2443" t="s">
        <v>6498</v>
      </c>
      <c r="N29" s="1465">
        <v>12</v>
      </c>
      <c r="O29" s="1469">
        <v>220</v>
      </c>
      <c r="P29" s="1470">
        <v>30</v>
      </c>
      <c r="Q29" s="2449" t="s">
        <v>6510</v>
      </c>
      <c r="R29" s="1468">
        <v>12</v>
      </c>
      <c r="S29" s="3459"/>
      <c r="T29" s="3439"/>
      <c r="U29" s="3459"/>
      <c r="V29" s="3439"/>
      <c r="W29" s="3459"/>
      <c r="X29" s="3439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689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0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3">
        <f t="shared" si="0"/>
        <v>0</v>
      </c>
      <c r="AE29" s="2795"/>
    </row>
    <row r="30" spans="1:31" ht="27" customHeight="1" x14ac:dyDescent="0.25">
      <c r="A30" s="2659" t="s">
        <v>606</v>
      </c>
      <c r="B30" s="2657" t="s">
        <v>2323</v>
      </c>
      <c r="C30" s="2669"/>
      <c r="D30" s="2986"/>
      <c r="E30" s="2657" t="s">
        <v>2324</v>
      </c>
      <c r="F30" s="2657" t="s">
        <v>2325</v>
      </c>
      <c r="G30" s="2650" t="s">
        <v>2326</v>
      </c>
      <c r="H30" s="2646" t="s">
        <v>2327</v>
      </c>
      <c r="I30" s="2126" t="str">
        <f t="shared" si="7"/>
        <v>6-DaHall 1-PDU-07-30-14</v>
      </c>
      <c r="J30" s="2127" t="str">
        <f t="shared" si="8"/>
        <v>6-DaHall 1-PDU-08-30-14</v>
      </c>
      <c r="K30" s="1477">
        <v>220</v>
      </c>
      <c r="L30" s="1478">
        <v>30</v>
      </c>
      <c r="M30" s="2443" t="s">
        <v>6498</v>
      </c>
      <c r="N30" s="1465">
        <v>14</v>
      </c>
      <c r="O30" s="1469">
        <v>220</v>
      </c>
      <c r="P30" s="1470">
        <v>30</v>
      </c>
      <c r="Q30" s="2449" t="s">
        <v>6510</v>
      </c>
      <c r="R30" s="1468">
        <v>14</v>
      </c>
      <c r="S30" s="3459"/>
      <c r="T30" s="3439"/>
      <c r="U30" s="3459"/>
      <c r="V30" s="3439"/>
      <c r="W30" s="3459"/>
      <c r="X30" s="3439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689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0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3">
        <f t="shared" si="0"/>
        <v>0</v>
      </c>
      <c r="AE30" s="2795"/>
    </row>
    <row r="31" spans="1:31" ht="57.6" x14ac:dyDescent="0.25">
      <c r="A31" s="2659" t="s">
        <v>595</v>
      </c>
      <c r="B31" s="2657" t="s">
        <v>2328</v>
      </c>
      <c r="C31" s="2669"/>
      <c r="D31" s="2986"/>
      <c r="E31" s="2657" t="s">
        <v>2329</v>
      </c>
      <c r="F31" s="2657" t="s">
        <v>2330</v>
      </c>
      <c r="G31" s="2650" t="s">
        <v>2331</v>
      </c>
      <c r="H31" s="2646" t="s">
        <v>2332</v>
      </c>
      <c r="I31" s="2126" t="str">
        <f t="shared" si="7"/>
        <v>6-DaHall 1-PDU-01-30-48</v>
      </c>
      <c r="J31" s="2127" t="str">
        <f t="shared" si="8"/>
        <v>6-DaHall 1-PDU-02-30-48</v>
      </c>
      <c r="K31" s="1477">
        <v>220</v>
      </c>
      <c r="L31" s="1478">
        <v>30</v>
      </c>
      <c r="M31" s="2443" t="s">
        <v>6503</v>
      </c>
      <c r="N31" s="1465">
        <v>48</v>
      </c>
      <c r="O31" s="1469">
        <v>220</v>
      </c>
      <c r="P31" s="1470">
        <v>30</v>
      </c>
      <c r="Q31" s="2449" t="s">
        <v>6499</v>
      </c>
      <c r="R31" s="1468">
        <v>48</v>
      </c>
      <c r="S31" s="2650" t="s">
        <v>1695</v>
      </c>
      <c r="T31" s="2646" t="s">
        <v>1696</v>
      </c>
      <c r="U31" s="2650" t="s">
        <v>1697</v>
      </c>
      <c r="V31" s="2646" t="s">
        <v>1698</v>
      </c>
      <c r="W31" s="3459"/>
      <c r="X31" s="3439"/>
      <c r="Y31" s="268">
        <f>SUM('6층_부하량(월간_AVG)'!L225:N225)</f>
        <v>0.53760553714319748</v>
      </c>
      <c r="Z31" s="268">
        <f>SUM('6층_부하량(월간_AVG)'!L255:N255)</f>
        <v>0</v>
      </c>
      <c r="AA31" s="2467">
        <f>SUM(Y31:Z31)</f>
        <v>0.53760553714319748</v>
      </c>
      <c r="AB31" s="2689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0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3">
        <f t="shared" si="0"/>
        <v>0</v>
      </c>
      <c r="AE31" s="2795"/>
    </row>
    <row r="32" spans="1:31" ht="43.8" thickBot="1" x14ac:dyDescent="0.3">
      <c r="A32" s="2666" t="s">
        <v>590</v>
      </c>
      <c r="B32" s="2667" t="s">
        <v>2333</v>
      </c>
      <c r="C32" s="2679"/>
      <c r="D32" s="2961"/>
      <c r="E32" s="2667" t="s">
        <v>2334</v>
      </c>
      <c r="F32" s="2667" t="s">
        <v>2335</v>
      </c>
      <c r="G32" s="2652" t="s">
        <v>2336</v>
      </c>
      <c r="H32" s="2647" t="s">
        <v>2337</v>
      </c>
      <c r="I32" s="2128" t="str">
        <f t="shared" si="7"/>
        <v>6-DaHall 1-PDU-05-30-50</v>
      </c>
      <c r="J32" s="2129" t="str">
        <f t="shared" si="8"/>
        <v>6-DaHall 1-PDU-06-30-50</v>
      </c>
      <c r="K32" s="1498">
        <v>220</v>
      </c>
      <c r="L32" s="1499">
        <v>30</v>
      </c>
      <c r="M32" s="2446" t="s">
        <v>6497</v>
      </c>
      <c r="N32" s="1473">
        <v>50</v>
      </c>
      <c r="O32" s="1500">
        <v>220</v>
      </c>
      <c r="P32" s="1501">
        <v>30</v>
      </c>
      <c r="Q32" s="2452" t="s">
        <v>6507</v>
      </c>
      <c r="R32" s="1476">
        <v>50</v>
      </c>
      <c r="S32" s="2652" t="s">
        <v>1877</v>
      </c>
      <c r="T32" s="2647" t="s">
        <v>1878</v>
      </c>
      <c r="U32" s="2652" t="s">
        <v>1879</v>
      </c>
      <c r="V32" s="2647" t="s">
        <v>1880</v>
      </c>
      <c r="W32" s="3460"/>
      <c r="X32" s="3461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9">SUM(Y32:Z32)</f>
        <v>0</v>
      </c>
      <c r="AB32" s="2836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7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08">
        <f t="shared" si="0"/>
        <v>0</v>
      </c>
      <c r="AE32" s="2797"/>
    </row>
    <row r="33" spans="1:31" ht="15" thickTop="1" x14ac:dyDescent="0.25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4"/>
      <c r="J33" s="2125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8"/>
      <c r="AB33" s="2830"/>
      <c r="AC33" s="2831"/>
      <c r="AD33" s="2826">
        <f t="shared" si="0"/>
        <v>0</v>
      </c>
      <c r="AE33" s="2802" t="s">
        <v>1266</v>
      </c>
    </row>
    <row r="34" spans="1:31" x14ac:dyDescent="0.25">
      <c r="A34" s="2659" t="s">
        <v>454</v>
      </c>
      <c r="B34" s="2685" t="s">
        <v>2184</v>
      </c>
      <c r="C34" s="886"/>
      <c r="D34" s="886"/>
      <c r="E34" s="2685"/>
      <c r="F34" s="2685"/>
      <c r="G34" s="2683"/>
      <c r="H34" s="2680"/>
      <c r="I34" s="2135"/>
      <c r="J34" s="2136"/>
      <c r="K34" s="1492"/>
      <c r="L34" s="1493"/>
      <c r="M34" s="2683"/>
      <c r="N34" s="1494"/>
      <c r="O34" s="1495"/>
      <c r="P34" s="1496"/>
      <c r="Q34" s="2680"/>
      <c r="R34" s="1497"/>
      <c r="S34" s="832"/>
      <c r="T34" s="833"/>
      <c r="U34" s="832"/>
      <c r="V34" s="833"/>
      <c r="W34" s="832"/>
      <c r="X34" s="833"/>
      <c r="Y34" s="252"/>
      <c r="Z34" s="252"/>
      <c r="AA34" s="2459"/>
      <c r="AB34" s="2814"/>
      <c r="AC34" s="2710"/>
      <c r="AD34" s="2803">
        <f t="shared" si="0"/>
        <v>0</v>
      </c>
      <c r="AE34" s="2822" t="s">
        <v>1266</v>
      </c>
    </row>
    <row r="35" spans="1:31" ht="28.8" x14ac:dyDescent="0.25">
      <c r="A35" s="2659" t="s">
        <v>444</v>
      </c>
      <c r="B35" s="2657" t="s">
        <v>2185</v>
      </c>
      <c r="C35" s="2669"/>
      <c r="D35" s="2986"/>
      <c r="E35" s="2657" t="s">
        <v>2186</v>
      </c>
      <c r="F35" s="2657" t="s">
        <v>2187</v>
      </c>
      <c r="G35" s="2650" t="s">
        <v>2188</v>
      </c>
      <c r="H35" s="2646" t="s">
        <v>2189</v>
      </c>
      <c r="I35" s="2126" t="str">
        <f t="shared" ref="I35:I40" si="10">"6-DaHall 1-PDU-"&amp;M35&amp;"-"&amp;L35&amp;"-"&amp;N35</f>
        <v>6-DaHall 1-PDU-07-30-22</v>
      </c>
      <c r="J35" s="2127" t="str">
        <f t="shared" ref="J35:J40" si="11">"6-DaHall 1-PDU-"&amp;Q35&amp;"-"&amp;P35&amp;"-"&amp;R35</f>
        <v>6-DaHall 1-PDU-08-30-22</v>
      </c>
      <c r="K35" s="1477">
        <v>220</v>
      </c>
      <c r="L35" s="1478">
        <v>30</v>
      </c>
      <c r="M35" s="2443" t="s">
        <v>6498</v>
      </c>
      <c r="N35" s="1465">
        <v>22</v>
      </c>
      <c r="O35" s="1469">
        <v>220</v>
      </c>
      <c r="P35" s="1470">
        <v>30</v>
      </c>
      <c r="Q35" s="2449" t="s">
        <v>6510</v>
      </c>
      <c r="R35" s="1468">
        <v>22</v>
      </c>
      <c r="S35" s="3446" t="s">
        <v>2190</v>
      </c>
      <c r="T35" s="3443" t="s">
        <v>2191</v>
      </c>
      <c r="U35" s="3446" t="s">
        <v>2192</v>
      </c>
      <c r="V35" s="3443" t="s">
        <v>2193</v>
      </c>
      <c r="W35" s="3446" t="s">
        <v>1881</v>
      </c>
      <c r="X35" s="3443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689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0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3">
        <f t="shared" si="0"/>
        <v>0</v>
      </c>
      <c r="AE35" s="2795"/>
    </row>
    <row r="36" spans="1:31" ht="28.8" x14ac:dyDescent="0.25">
      <c r="A36" s="2659" t="s">
        <v>439</v>
      </c>
      <c r="B36" s="2657" t="s">
        <v>2194</v>
      </c>
      <c r="C36" s="2669"/>
      <c r="D36" s="2986"/>
      <c r="E36" s="2657" t="s">
        <v>2195</v>
      </c>
      <c r="F36" s="2657" t="s">
        <v>2196</v>
      </c>
      <c r="G36" s="2650" t="s">
        <v>2197</v>
      </c>
      <c r="H36" s="2646" t="s">
        <v>2198</v>
      </c>
      <c r="I36" s="2126" t="str">
        <f t="shared" si="10"/>
        <v>6-DaHall 1-PDU-07-30-24</v>
      </c>
      <c r="J36" s="2127" t="str">
        <f t="shared" si="11"/>
        <v>6-DaHall 1-PDU-08-30-24</v>
      </c>
      <c r="K36" s="1477">
        <v>220</v>
      </c>
      <c r="L36" s="1478">
        <v>30</v>
      </c>
      <c r="M36" s="2443" t="s">
        <v>6498</v>
      </c>
      <c r="N36" s="1465">
        <v>24</v>
      </c>
      <c r="O36" s="1469">
        <v>220</v>
      </c>
      <c r="P36" s="1470">
        <v>30</v>
      </c>
      <c r="Q36" s="2449" t="s">
        <v>6510</v>
      </c>
      <c r="R36" s="1468">
        <v>24</v>
      </c>
      <c r="S36" s="3447"/>
      <c r="T36" s="3444"/>
      <c r="U36" s="3447"/>
      <c r="V36" s="3444"/>
      <c r="W36" s="3447"/>
      <c r="X36" s="3444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689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0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3">
        <f t="shared" si="0"/>
        <v>0</v>
      </c>
      <c r="AE36" s="2795"/>
    </row>
    <row r="37" spans="1:31" ht="28.8" x14ac:dyDescent="0.25">
      <c r="A37" s="2659" t="s">
        <v>429</v>
      </c>
      <c r="B37" s="2657" t="s">
        <v>2199</v>
      </c>
      <c r="C37" s="2669"/>
      <c r="D37" s="2986"/>
      <c r="E37" s="2657" t="s">
        <v>2200</v>
      </c>
      <c r="F37" s="2657" t="s">
        <v>2201</v>
      </c>
      <c r="G37" s="2650" t="s">
        <v>2202</v>
      </c>
      <c r="H37" s="2646" t="s">
        <v>2203</v>
      </c>
      <c r="I37" s="2126" t="str">
        <f t="shared" si="10"/>
        <v>6-DaHall 1-PDU-07-30-26</v>
      </c>
      <c r="J37" s="2127" t="str">
        <f t="shared" si="11"/>
        <v>6-DaHall 1-PDU-08-30-26</v>
      </c>
      <c r="K37" s="1477">
        <v>220</v>
      </c>
      <c r="L37" s="1478">
        <v>30</v>
      </c>
      <c r="M37" s="2443" t="s">
        <v>6498</v>
      </c>
      <c r="N37" s="1465">
        <v>26</v>
      </c>
      <c r="O37" s="1469">
        <v>220</v>
      </c>
      <c r="P37" s="1470">
        <v>30</v>
      </c>
      <c r="Q37" s="2449" t="s">
        <v>6510</v>
      </c>
      <c r="R37" s="1468">
        <v>26</v>
      </c>
      <c r="S37" s="3447"/>
      <c r="T37" s="3444"/>
      <c r="U37" s="3447"/>
      <c r="V37" s="3444"/>
      <c r="W37" s="3447"/>
      <c r="X37" s="3444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689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0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3">
        <f t="shared" si="0"/>
        <v>0</v>
      </c>
      <c r="AE37" s="2795"/>
    </row>
    <row r="38" spans="1:31" ht="28.8" x14ac:dyDescent="0.25">
      <c r="A38" s="2659" t="s">
        <v>424</v>
      </c>
      <c r="B38" s="2657" t="s">
        <v>2204</v>
      </c>
      <c r="C38" s="2669"/>
      <c r="D38" s="2986"/>
      <c r="E38" s="2657" t="s">
        <v>2205</v>
      </c>
      <c r="F38" s="2657" t="s">
        <v>2206</v>
      </c>
      <c r="G38" s="2650" t="s">
        <v>2207</v>
      </c>
      <c r="H38" s="2646" t="s">
        <v>2208</v>
      </c>
      <c r="I38" s="2126" t="str">
        <f t="shared" si="10"/>
        <v>6-DaHall 1-PDU-07-30-28</v>
      </c>
      <c r="J38" s="2127" t="str">
        <f t="shared" si="11"/>
        <v>6-DaHall 1-PDU-08-30-28</v>
      </c>
      <c r="K38" s="1477">
        <v>220</v>
      </c>
      <c r="L38" s="1478">
        <v>30</v>
      </c>
      <c r="M38" s="2443" t="s">
        <v>6498</v>
      </c>
      <c r="N38" s="1465">
        <v>28</v>
      </c>
      <c r="O38" s="1469">
        <v>220</v>
      </c>
      <c r="P38" s="1470">
        <v>30</v>
      </c>
      <c r="Q38" s="2449" t="s">
        <v>6510</v>
      </c>
      <c r="R38" s="1468">
        <v>28</v>
      </c>
      <c r="S38" s="3462"/>
      <c r="T38" s="3450"/>
      <c r="U38" s="3462"/>
      <c r="V38" s="3450"/>
      <c r="W38" s="3447"/>
      <c r="X38" s="3444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689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0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3">
        <f t="shared" si="0"/>
        <v>0</v>
      </c>
      <c r="AE38" s="2795"/>
    </row>
    <row r="39" spans="1:31" ht="28.8" x14ac:dyDescent="0.25">
      <c r="A39" s="2659" t="s">
        <v>419</v>
      </c>
      <c r="B39" s="2657" t="s">
        <v>2209</v>
      </c>
      <c r="C39" s="2669"/>
      <c r="D39" s="2986"/>
      <c r="E39" s="2657" t="s">
        <v>2210</v>
      </c>
      <c r="F39" s="2657" t="s">
        <v>2211</v>
      </c>
      <c r="G39" s="2650" t="s">
        <v>2212</v>
      </c>
      <c r="H39" s="2646" t="s">
        <v>2213</v>
      </c>
      <c r="I39" s="2126" t="str">
        <f t="shared" si="10"/>
        <v>6-DaHall 1-PDU-03-30-33</v>
      </c>
      <c r="J39" s="2127" t="str">
        <f t="shared" si="11"/>
        <v>6-DaHall 1-PDU-04-30-33</v>
      </c>
      <c r="K39" s="1477">
        <v>220</v>
      </c>
      <c r="L39" s="1478">
        <v>30</v>
      </c>
      <c r="M39" s="2443" t="s">
        <v>6505</v>
      </c>
      <c r="N39" s="1465">
        <v>33</v>
      </c>
      <c r="O39" s="1469">
        <v>220</v>
      </c>
      <c r="P39" s="1470">
        <v>30</v>
      </c>
      <c r="Q39" s="2449" t="s">
        <v>6501</v>
      </c>
      <c r="R39" s="1468">
        <v>33</v>
      </c>
      <c r="S39" s="3446" t="s">
        <v>2214</v>
      </c>
      <c r="T39" s="3443" t="s">
        <v>2043</v>
      </c>
      <c r="U39" s="3446" t="s">
        <v>2044</v>
      </c>
      <c r="V39" s="3443" t="s">
        <v>2045</v>
      </c>
      <c r="W39" s="3447"/>
      <c r="X39" s="3444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689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0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3">
        <f t="shared" si="0"/>
        <v>0</v>
      </c>
      <c r="AE39" s="2795"/>
    </row>
    <row r="40" spans="1:31" ht="29.4" thickBot="1" x14ac:dyDescent="0.3">
      <c r="A40" s="2666" t="s">
        <v>414</v>
      </c>
      <c r="B40" s="2667" t="s">
        <v>2215</v>
      </c>
      <c r="C40" s="2679"/>
      <c r="D40" s="2961"/>
      <c r="E40" s="2667" t="s">
        <v>2216</v>
      </c>
      <c r="F40" s="2667" t="s">
        <v>2217</v>
      </c>
      <c r="G40" s="2652" t="s">
        <v>2218</v>
      </c>
      <c r="H40" s="2647" t="s">
        <v>2219</v>
      </c>
      <c r="I40" s="2128" t="str">
        <f t="shared" si="10"/>
        <v>6-DaHall 1-PDU-03-30-35</v>
      </c>
      <c r="J40" s="2129" t="str">
        <f t="shared" si="11"/>
        <v>6-DaHall 1-PDU-04-30-35</v>
      </c>
      <c r="K40" s="1498">
        <v>220</v>
      </c>
      <c r="L40" s="1499">
        <v>30</v>
      </c>
      <c r="M40" s="2446" t="s">
        <v>6505</v>
      </c>
      <c r="N40" s="1473">
        <v>35</v>
      </c>
      <c r="O40" s="1500">
        <v>220</v>
      </c>
      <c r="P40" s="1501">
        <v>30</v>
      </c>
      <c r="Q40" s="2452" t="s">
        <v>6501</v>
      </c>
      <c r="R40" s="1476">
        <v>35</v>
      </c>
      <c r="S40" s="3448"/>
      <c r="T40" s="3445"/>
      <c r="U40" s="3448"/>
      <c r="V40" s="3445"/>
      <c r="W40" s="3448"/>
      <c r="X40" s="3445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2">SUM(Y40:Z40)</f>
        <v>0</v>
      </c>
      <c r="AB40" s="2689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0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08">
        <f t="shared" si="0"/>
        <v>0</v>
      </c>
      <c r="AE40" s="2797"/>
    </row>
    <row r="41" spans="1:31" ht="15" thickTop="1" x14ac:dyDescent="0.25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4"/>
      <c r="J41" s="2125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8">
        <f>SUM(Y41:Z41)</f>
        <v>0</v>
      </c>
      <c r="AB41" s="2830"/>
      <c r="AC41" s="2831"/>
      <c r="AD41" s="2826">
        <f t="shared" si="0"/>
        <v>0</v>
      </c>
      <c r="AE41" s="2802" t="s">
        <v>1266</v>
      </c>
    </row>
    <row r="42" spans="1:31" ht="27" customHeight="1" x14ac:dyDescent="0.25">
      <c r="A42" s="3428" t="s">
        <v>270</v>
      </c>
      <c r="B42" s="3442" t="s">
        <v>1991</v>
      </c>
      <c r="C42" s="3430"/>
      <c r="D42" s="2981"/>
      <c r="E42" s="2657" t="s">
        <v>1992</v>
      </c>
      <c r="F42" s="2657" t="s">
        <v>1993</v>
      </c>
      <c r="G42" s="2650" t="s">
        <v>1994</v>
      </c>
      <c r="H42" s="2646" t="s">
        <v>1995</v>
      </c>
      <c r="I42" s="2126" t="str">
        <f t="shared" ref="I42:I50" si="13">"6-DaHall 1-PDU-"&amp;M42&amp;"-"&amp;L42&amp;"-"&amp;N42</f>
        <v>6-DaHall 1-PDU-03-30-24</v>
      </c>
      <c r="J42" s="2127" t="str">
        <f t="shared" ref="J42:J50" si="14">"6-DaHall 1-PDU-"&amp;Q42&amp;"-"&amp;P42&amp;"-"&amp;R42</f>
        <v>6-DaHall 1-PDU-04-30-24</v>
      </c>
      <c r="K42" s="1463">
        <v>220</v>
      </c>
      <c r="L42" s="1464">
        <v>30</v>
      </c>
      <c r="M42" s="2443" t="s">
        <v>6505</v>
      </c>
      <c r="N42" s="1465">
        <v>24</v>
      </c>
      <c r="O42" s="1466">
        <v>220</v>
      </c>
      <c r="P42" s="1467">
        <v>30</v>
      </c>
      <c r="Q42" s="2449" t="s">
        <v>6501</v>
      </c>
      <c r="R42" s="1468">
        <v>24</v>
      </c>
      <c r="S42" s="3446" t="s">
        <v>1925</v>
      </c>
      <c r="T42" s="3443" t="s">
        <v>1926</v>
      </c>
      <c r="U42" s="3446" t="s">
        <v>1927</v>
      </c>
      <c r="V42" s="3443" t="s">
        <v>1928</v>
      </c>
      <c r="W42" s="3446" t="s">
        <v>1277</v>
      </c>
      <c r="X42" s="3443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502">
        <f>SUM(Y42:Z43)</f>
        <v>0</v>
      </c>
      <c r="AB42" s="2689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0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498">
        <f>SUM(AB42:AC43)</f>
        <v>0</v>
      </c>
      <c r="AE42" s="2795"/>
    </row>
    <row r="43" spans="1:31" ht="27" customHeight="1" x14ac:dyDescent="0.25">
      <c r="A43" s="3428"/>
      <c r="B43" s="3442"/>
      <c r="C43" s="3430"/>
      <c r="D43" s="2981"/>
      <c r="E43" s="2657" t="s">
        <v>1996</v>
      </c>
      <c r="F43" s="2657" t="s">
        <v>1997</v>
      </c>
      <c r="G43" s="2650" t="s">
        <v>1998</v>
      </c>
      <c r="H43" s="2646" t="s">
        <v>1999</v>
      </c>
      <c r="I43" s="2126" t="str">
        <f t="shared" si="13"/>
        <v>6-DaHall 1-PDU-03-30-22</v>
      </c>
      <c r="J43" s="2127" t="str">
        <f t="shared" si="14"/>
        <v>6-DaHall 1-PDU-04-30-22</v>
      </c>
      <c r="K43" s="1463">
        <v>220</v>
      </c>
      <c r="L43" s="1464">
        <v>30</v>
      </c>
      <c r="M43" s="2443" t="s">
        <v>6505</v>
      </c>
      <c r="N43" s="1465">
        <v>22</v>
      </c>
      <c r="O43" s="1466">
        <v>220</v>
      </c>
      <c r="P43" s="1467">
        <v>30</v>
      </c>
      <c r="Q43" s="2449" t="s">
        <v>6501</v>
      </c>
      <c r="R43" s="1468">
        <v>22</v>
      </c>
      <c r="S43" s="3447"/>
      <c r="T43" s="3444"/>
      <c r="U43" s="3447"/>
      <c r="V43" s="3444"/>
      <c r="W43" s="3447"/>
      <c r="X43" s="3444"/>
      <c r="Y43" s="268">
        <f>SUM('6층_부하량(월간_AVG)'!L272:N272)</f>
        <v>0</v>
      </c>
      <c r="Z43" s="268">
        <f>SUM('6층_부하량(월간_AVG)'!L302:N302)</f>
        <v>0</v>
      </c>
      <c r="AA43" s="3502"/>
      <c r="AB43" s="2689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0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499"/>
      <c r="AE43" s="2795"/>
    </row>
    <row r="44" spans="1:31" ht="28.8" x14ac:dyDescent="0.25">
      <c r="A44" s="3428" t="s">
        <v>266</v>
      </c>
      <c r="B44" s="3442" t="s">
        <v>2000</v>
      </c>
      <c r="C44" s="3430"/>
      <c r="D44" s="2981"/>
      <c r="E44" s="2657" t="s">
        <v>2001</v>
      </c>
      <c r="F44" s="2657" t="s">
        <v>2002</v>
      </c>
      <c r="G44" s="2650" t="s">
        <v>2003</v>
      </c>
      <c r="H44" s="2646" t="s">
        <v>2004</v>
      </c>
      <c r="I44" s="2126" t="str">
        <f t="shared" si="13"/>
        <v>6-DaHall 1-PDU-03-30-26</v>
      </c>
      <c r="J44" s="2127" t="str">
        <f t="shared" si="14"/>
        <v>6-DaHall 1-PDU-04-30-26</v>
      </c>
      <c r="K44" s="1463">
        <v>220</v>
      </c>
      <c r="L44" s="1464">
        <v>30</v>
      </c>
      <c r="M44" s="2443" t="s">
        <v>6505</v>
      </c>
      <c r="N44" s="1465">
        <v>26</v>
      </c>
      <c r="O44" s="1466">
        <v>220</v>
      </c>
      <c r="P44" s="1467">
        <v>30</v>
      </c>
      <c r="Q44" s="2449" t="s">
        <v>6501</v>
      </c>
      <c r="R44" s="1468">
        <v>26</v>
      </c>
      <c r="S44" s="3447"/>
      <c r="T44" s="3444"/>
      <c r="U44" s="3447"/>
      <c r="V44" s="3444"/>
      <c r="W44" s="3447"/>
      <c r="X44" s="3444"/>
      <c r="Y44" s="268">
        <f>SUM('6층_부하량(월간_AVG)'!L274:N274)</f>
        <v>0</v>
      </c>
      <c r="Z44" s="268">
        <f>SUM('6층_부하량(월간_AVG)'!L304:N304)</f>
        <v>0</v>
      </c>
      <c r="AA44" s="3502">
        <f>SUM(Y44:Z45)</f>
        <v>0</v>
      </c>
      <c r="AB44" s="2689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0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498">
        <f>SUM(AB44:AC45)</f>
        <v>0</v>
      </c>
      <c r="AE44" s="2795"/>
    </row>
    <row r="45" spans="1:31" ht="28.8" x14ac:dyDescent="0.25">
      <c r="A45" s="3428"/>
      <c r="B45" s="3442"/>
      <c r="C45" s="3430"/>
      <c r="D45" s="2981"/>
      <c r="E45" s="2657" t="s">
        <v>2005</v>
      </c>
      <c r="F45" s="2657" t="s">
        <v>2006</v>
      </c>
      <c r="G45" s="2650" t="s">
        <v>2007</v>
      </c>
      <c r="H45" s="2646" t="s">
        <v>2008</v>
      </c>
      <c r="I45" s="2126" t="str">
        <f t="shared" si="13"/>
        <v>6-DaHall 1-PDU-03-30-38</v>
      </c>
      <c r="J45" s="2127" t="str">
        <f t="shared" si="14"/>
        <v>6-DaHall 1-PDU-04-30-38</v>
      </c>
      <c r="K45" s="1463">
        <v>220</v>
      </c>
      <c r="L45" s="1464">
        <v>30</v>
      </c>
      <c r="M45" s="2443" t="s">
        <v>6505</v>
      </c>
      <c r="N45" s="1465">
        <v>38</v>
      </c>
      <c r="O45" s="1466">
        <v>220</v>
      </c>
      <c r="P45" s="1467">
        <v>30</v>
      </c>
      <c r="Q45" s="2449" t="s">
        <v>6501</v>
      </c>
      <c r="R45" s="1468">
        <v>38</v>
      </c>
      <c r="S45" s="3447"/>
      <c r="T45" s="3444"/>
      <c r="U45" s="3447"/>
      <c r="V45" s="3444"/>
      <c r="W45" s="3447"/>
      <c r="X45" s="3444"/>
      <c r="Y45" s="268">
        <f>SUM('6층_부하량(월간_AVG)'!L280:N280)</f>
        <v>0</v>
      </c>
      <c r="Z45" s="268">
        <f>SUM('6층_부하량(월간_AVG)'!L310:N310)</f>
        <v>0</v>
      </c>
      <c r="AA45" s="3502"/>
      <c r="AB45" s="2689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0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499"/>
      <c r="AE45" s="2795"/>
    </row>
    <row r="46" spans="1:31" ht="28.8" x14ac:dyDescent="0.25">
      <c r="A46" s="2659" t="s">
        <v>259</v>
      </c>
      <c r="B46" s="2660" t="s">
        <v>2009</v>
      </c>
      <c r="C46" s="2657"/>
      <c r="D46" s="2981"/>
      <c r="E46" s="2657" t="s">
        <v>2010</v>
      </c>
      <c r="F46" s="2657" t="s">
        <v>2011</v>
      </c>
      <c r="G46" s="2650" t="s">
        <v>2012</v>
      </c>
      <c r="H46" s="2646" t="s">
        <v>2013</v>
      </c>
      <c r="I46" s="2126" t="str">
        <f t="shared" si="13"/>
        <v>6-DaHall 1-PDU-03-30-28</v>
      </c>
      <c r="J46" s="2127" t="str">
        <f t="shared" si="14"/>
        <v>6-DaHall 1-PDU-04-30-28</v>
      </c>
      <c r="K46" s="1463">
        <v>220</v>
      </c>
      <c r="L46" s="1464">
        <v>30</v>
      </c>
      <c r="M46" s="2443" t="s">
        <v>6505</v>
      </c>
      <c r="N46" s="1465">
        <v>28</v>
      </c>
      <c r="O46" s="1466">
        <v>220</v>
      </c>
      <c r="P46" s="1467">
        <v>30</v>
      </c>
      <c r="Q46" s="2449" t="s">
        <v>6501</v>
      </c>
      <c r="R46" s="1468">
        <v>28</v>
      </c>
      <c r="S46" s="3447"/>
      <c r="T46" s="3444"/>
      <c r="U46" s="3447"/>
      <c r="V46" s="3444"/>
      <c r="W46" s="3447"/>
      <c r="X46" s="3444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689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0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3">
        <f t="shared" ref="AD46:AD56" si="15">SUM(AB46:AC46)</f>
        <v>0</v>
      </c>
      <c r="AE46" s="2795"/>
    </row>
    <row r="47" spans="1:31" ht="28.8" x14ac:dyDescent="0.25">
      <c r="A47" s="2659" t="s">
        <v>249</v>
      </c>
      <c r="B47" s="2660" t="s">
        <v>2014</v>
      </c>
      <c r="C47" s="2657"/>
      <c r="D47" s="2981"/>
      <c r="E47" s="2657" t="s">
        <v>2015</v>
      </c>
      <c r="F47" s="2657" t="s">
        <v>2016</v>
      </c>
      <c r="G47" s="2650" t="s">
        <v>2017</v>
      </c>
      <c r="H47" s="2646" t="s">
        <v>2018</v>
      </c>
      <c r="I47" s="2126" t="str">
        <f t="shared" si="13"/>
        <v>6-DaHall 1-PDU-03-30-30</v>
      </c>
      <c r="J47" s="2127" t="str">
        <f t="shared" si="14"/>
        <v>6-DaHall 1-PDU-04-30-30</v>
      </c>
      <c r="K47" s="1463">
        <v>220</v>
      </c>
      <c r="L47" s="1464">
        <v>30</v>
      </c>
      <c r="M47" s="2443" t="s">
        <v>6505</v>
      </c>
      <c r="N47" s="1465">
        <v>30</v>
      </c>
      <c r="O47" s="1466">
        <v>220</v>
      </c>
      <c r="P47" s="1467">
        <v>30</v>
      </c>
      <c r="Q47" s="2449" t="s">
        <v>6501</v>
      </c>
      <c r="R47" s="1468">
        <v>30</v>
      </c>
      <c r="S47" s="3447"/>
      <c r="T47" s="3444"/>
      <c r="U47" s="3447"/>
      <c r="V47" s="3444"/>
      <c r="W47" s="3447"/>
      <c r="X47" s="3444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689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0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3">
        <f t="shared" si="15"/>
        <v>0</v>
      </c>
      <c r="AE47" s="2795"/>
    </row>
    <row r="48" spans="1:31" ht="28.8" x14ac:dyDescent="0.25">
      <c r="A48" s="2659" t="s">
        <v>244</v>
      </c>
      <c r="B48" s="2657" t="s">
        <v>2019</v>
      </c>
      <c r="C48" s="2657"/>
      <c r="D48" s="2981"/>
      <c r="E48" s="2657" t="s">
        <v>2020</v>
      </c>
      <c r="F48" s="2657" t="s">
        <v>2021</v>
      </c>
      <c r="G48" s="2650" t="s">
        <v>2022</v>
      </c>
      <c r="H48" s="2646" t="s">
        <v>2023</v>
      </c>
      <c r="I48" s="2126" t="str">
        <f t="shared" si="13"/>
        <v>6-DaHall 1-PDU-03-30-32</v>
      </c>
      <c r="J48" s="2127" t="str">
        <f t="shared" si="14"/>
        <v>6-DaHall 1-PDU-04-30-32</v>
      </c>
      <c r="K48" s="1463">
        <v>220</v>
      </c>
      <c r="L48" s="1464">
        <v>30</v>
      </c>
      <c r="M48" s="2443" t="s">
        <v>6505</v>
      </c>
      <c r="N48" s="1465">
        <v>32</v>
      </c>
      <c r="O48" s="1466">
        <v>220</v>
      </c>
      <c r="P48" s="1467">
        <v>30</v>
      </c>
      <c r="Q48" s="2449" t="s">
        <v>6501</v>
      </c>
      <c r="R48" s="1468">
        <v>32</v>
      </c>
      <c r="S48" s="3447"/>
      <c r="T48" s="3444"/>
      <c r="U48" s="3447"/>
      <c r="V48" s="3444"/>
      <c r="W48" s="3447"/>
      <c r="X48" s="3444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689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0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3">
        <f t="shared" si="15"/>
        <v>0</v>
      </c>
      <c r="AE48" s="2795"/>
    </row>
    <row r="49" spans="1:31" ht="28.8" x14ac:dyDescent="0.25">
      <c r="A49" s="2659" t="s">
        <v>239</v>
      </c>
      <c r="B49" s="2657" t="s">
        <v>2024</v>
      </c>
      <c r="C49" s="2657"/>
      <c r="D49" s="2981"/>
      <c r="E49" s="2657" t="s">
        <v>2025</v>
      </c>
      <c r="F49" s="2657" t="s">
        <v>2026</v>
      </c>
      <c r="G49" s="2650" t="s">
        <v>2027</v>
      </c>
      <c r="H49" s="2646" t="s">
        <v>2028</v>
      </c>
      <c r="I49" s="2126" t="str">
        <f t="shared" si="13"/>
        <v>6-DaHall 1-PDU-03-30-34</v>
      </c>
      <c r="J49" s="2127" t="str">
        <f t="shared" si="14"/>
        <v>6-DaHall 1-PDU-04-30-34</v>
      </c>
      <c r="K49" s="1463">
        <v>220</v>
      </c>
      <c r="L49" s="1464">
        <v>30</v>
      </c>
      <c r="M49" s="2443" t="s">
        <v>6505</v>
      </c>
      <c r="N49" s="1465">
        <v>34</v>
      </c>
      <c r="O49" s="1466">
        <v>220</v>
      </c>
      <c r="P49" s="1467">
        <v>30</v>
      </c>
      <c r="Q49" s="2449" t="s">
        <v>6501</v>
      </c>
      <c r="R49" s="1468">
        <v>34</v>
      </c>
      <c r="S49" s="3447"/>
      <c r="T49" s="3444"/>
      <c r="U49" s="3447"/>
      <c r="V49" s="3444"/>
      <c r="W49" s="3447"/>
      <c r="X49" s="3444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689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0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3">
        <f t="shared" si="15"/>
        <v>0</v>
      </c>
      <c r="AE49" s="2795"/>
    </row>
    <row r="50" spans="1:31" ht="27.75" customHeight="1" thickBot="1" x14ac:dyDescent="0.3">
      <c r="A50" s="2666" t="s">
        <v>230</v>
      </c>
      <c r="B50" s="2674" t="s">
        <v>2029</v>
      </c>
      <c r="C50" s="2667"/>
      <c r="D50" s="2982"/>
      <c r="E50" s="2667" t="s">
        <v>2030</v>
      </c>
      <c r="F50" s="2667" t="s">
        <v>2031</v>
      </c>
      <c r="G50" s="2652" t="s">
        <v>2032</v>
      </c>
      <c r="H50" s="2647" t="s">
        <v>2033</v>
      </c>
      <c r="I50" s="2128" t="str">
        <f t="shared" si="13"/>
        <v>6-DaHall 1-PDU-03-30-36</v>
      </c>
      <c r="J50" s="2129" t="str">
        <f t="shared" si="14"/>
        <v>6-DaHall 1-PDU-04-30-36</v>
      </c>
      <c r="K50" s="1471">
        <v>220</v>
      </c>
      <c r="L50" s="1472">
        <v>30</v>
      </c>
      <c r="M50" s="2446" t="s">
        <v>6505</v>
      </c>
      <c r="N50" s="1473">
        <v>36</v>
      </c>
      <c r="O50" s="1474">
        <v>220</v>
      </c>
      <c r="P50" s="1475">
        <v>30</v>
      </c>
      <c r="Q50" s="2452" t="s">
        <v>6501</v>
      </c>
      <c r="R50" s="1476">
        <v>36</v>
      </c>
      <c r="S50" s="3448"/>
      <c r="T50" s="3445"/>
      <c r="U50" s="3448"/>
      <c r="V50" s="3445"/>
      <c r="W50" s="3448"/>
      <c r="X50" s="3445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16">SUM(Y50:Z50)</f>
        <v>0</v>
      </c>
      <c r="AB50" s="2689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0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08">
        <f t="shared" si="15"/>
        <v>0</v>
      </c>
      <c r="AE50" s="2797"/>
    </row>
    <row r="51" spans="1:31" ht="15" thickTop="1" x14ac:dyDescent="0.25">
      <c r="A51" s="1085"/>
      <c r="B51" s="828" t="s">
        <v>2034</v>
      </c>
      <c r="C51" s="828"/>
      <c r="D51" s="828"/>
      <c r="E51" s="828"/>
      <c r="F51" s="828"/>
      <c r="G51" s="884"/>
      <c r="H51" s="885"/>
      <c r="I51" s="2124"/>
      <c r="J51" s="2125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17">SUM(Y51:Z51)</f>
        <v>0</v>
      </c>
      <c r="AB51" s="2800"/>
      <c r="AC51" s="2801"/>
      <c r="AD51" s="2809">
        <f t="shared" si="15"/>
        <v>0</v>
      </c>
      <c r="AE51" s="2802" t="s">
        <v>1266</v>
      </c>
    </row>
    <row r="52" spans="1:31" x14ac:dyDescent="0.25">
      <c r="A52" s="2659" t="s">
        <v>2035</v>
      </c>
      <c r="B52" s="2685" t="s">
        <v>2036</v>
      </c>
      <c r="C52" s="2685"/>
      <c r="D52" s="2987"/>
      <c r="E52" s="2685"/>
      <c r="F52" s="2685"/>
      <c r="G52" s="2683"/>
      <c r="H52" s="2680"/>
      <c r="I52" s="2135"/>
      <c r="J52" s="2136"/>
      <c r="K52" s="1492"/>
      <c r="L52" s="1493"/>
      <c r="M52" s="2683"/>
      <c r="N52" s="1494"/>
      <c r="O52" s="1495"/>
      <c r="P52" s="1496"/>
      <c r="Q52" s="2680"/>
      <c r="R52" s="1497"/>
      <c r="S52" s="832"/>
      <c r="T52" s="833"/>
      <c r="U52" s="832"/>
      <c r="V52" s="833"/>
      <c r="W52" s="832"/>
      <c r="X52" s="833"/>
      <c r="Y52" s="834"/>
      <c r="Z52" s="834"/>
      <c r="AA52" s="2465">
        <f t="shared" si="17"/>
        <v>0</v>
      </c>
      <c r="AB52" s="2691"/>
      <c r="AC52" s="2823"/>
      <c r="AD52" s="2821">
        <f t="shared" si="15"/>
        <v>0</v>
      </c>
      <c r="AE52" s="2822" t="s">
        <v>1266</v>
      </c>
    </row>
    <row r="53" spans="1:31" ht="28.8" x14ac:dyDescent="0.25">
      <c r="A53" s="2659" t="s">
        <v>2037</v>
      </c>
      <c r="B53" s="2660" t="s">
        <v>2038</v>
      </c>
      <c r="C53" s="2657"/>
      <c r="D53" s="2981"/>
      <c r="E53" s="2657" t="s">
        <v>2039</v>
      </c>
      <c r="F53" s="2657" t="s">
        <v>2040</v>
      </c>
      <c r="G53" s="2650" t="s">
        <v>2041</v>
      </c>
      <c r="H53" s="2646" t="s">
        <v>2042</v>
      </c>
      <c r="I53" s="2126" t="str">
        <f t="shared" ref="I53:I62" si="18">"6-DaHall 1-PDU-"&amp;M53&amp;"-"&amp;L53&amp;"-"&amp;N53</f>
        <v>6-DaHall 1-PDU-03-30-40</v>
      </c>
      <c r="J53" s="2127" t="str">
        <f t="shared" ref="J53:J62" si="19">"6-DaHall 1-PDU-"&amp;Q53&amp;"-"&amp;P53&amp;"-"&amp;R53</f>
        <v>6-DaHall 1-PDU-04-30-40</v>
      </c>
      <c r="K53" s="1463">
        <v>220</v>
      </c>
      <c r="L53" s="1464">
        <v>30</v>
      </c>
      <c r="M53" s="2443" t="s">
        <v>6505</v>
      </c>
      <c r="N53" s="1465">
        <v>40</v>
      </c>
      <c r="O53" s="1466">
        <v>220</v>
      </c>
      <c r="P53" s="1467">
        <v>30</v>
      </c>
      <c r="Q53" s="2449" t="s">
        <v>6501</v>
      </c>
      <c r="R53" s="1468">
        <v>40</v>
      </c>
      <c r="S53" s="3446" t="s">
        <v>1925</v>
      </c>
      <c r="T53" s="3443" t="s">
        <v>2043</v>
      </c>
      <c r="U53" s="3446" t="s">
        <v>2044</v>
      </c>
      <c r="V53" s="3443" t="s">
        <v>2045</v>
      </c>
      <c r="W53" s="3446" t="s">
        <v>1277</v>
      </c>
      <c r="X53" s="3443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17"/>
        <v>0</v>
      </c>
      <c r="AB53" s="2689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0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3">
        <f t="shared" si="15"/>
        <v>0</v>
      </c>
      <c r="AE53" s="2795"/>
    </row>
    <row r="54" spans="1:31" ht="28.8" x14ac:dyDescent="0.25">
      <c r="A54" s="2659" t="s">
        <v>2046</v>
      </c>
      <c r="B54" s="2660" t="s">
        <v>2047</v>
      </c>
      <c r="C54" s="2657"/>
      <c r="D54" s="2981"/>
      <c r="E54" s="2657" t="s">
        <v>2048</v>
      </c>
      <c r="F54" s="2657" t="s">
        <v>2049</v>
      </c>
      <c r="G54" s="2650" t="s">
        <v>2050</v>
      </c>
      <c r="H54" s="2646" t="s">
        <v>2051</v>
      </c>
      <c r="I54" s="2126" t="str">
        <f t="shared" si="18"/>
        <v>6-DaHall 1-PDU-03-30-42</v>
      </c>
      <c r="J54" s="2127" t="str">
        <f t="shared" si="19"/>
        <v>6-DaHall 1-PDU-04-30-42</v>
      </c>
      <c r="K54" s="1463">
        <v>220</v>
      </c>
      <c r="L54" s="1464">
        <v>30</v>
      </c>
      <c r="M54" s="2443" t="s">
        <v>6505</v>
      </c>
      <c r="N54" s="1465">
        <v>42</v>
      </c>
      <c r="O54" s="1466">
        <v>220</v>
      </c>
      <c r="P54" s="1467">
        <v>30</v>
      </c>
      <c r="Q54" s="2449" t="s">
        <v>6501</v>
      </c>
      <c r="R54" s="1468">
        <v>42</v>
      </c>
      <c r="S54" s="3447"/>
      <c r="T54" s="3444"/>
      <c r="U54" s="3447"/>
      <c r="V54" s="3444"/>
      <c r="W54" s="3447"/>
      <c r="X54" s="3444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17"/>
        <v>0</v>
      </c>
      <c r="AB54" s="2689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0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3">
        <f t="shared" si="15"/>
        <v>0</v>
      </c>
      <c r="AE54" s="2795"/>
    </row>
    <row r="55" spans="1:31" ht="28.8" x14ac:dyDescent="0.25">
      <c r="A55" s="2659" t="s">
        <v>2052</v>
      </c>
      <c r="B55" s="2660" t="s">
        <v>2053</v>
      </c>
      <c r="C55" s="2657"/>
      <c r="D55" s="2981"/>
      <c r="E55" s="2657" t="s">
        <v>2054</v>
      </c>
      <c r="F55" s="2657" t="s">
        <v>2055</v>
      </c>
      <c r="G55" s="2650" t="s">
        <v>2056</v>
      </c>
      <c r="H55" s="2646" t="s">
        <v>2057</v>
      </c>
      <c r="I55" s="2126" t="str">
        <f t="shared" si="18"/>
        <v>6-DaHall 1-PDU-03-30-44</v>
      </c>
      <c r="J55" s="2127" t="str">
        <f t="shared" si="19"/>
        <v>6-DaHall 1-PDU-04-30-44</v>
      </c>
      <c r="K55" s="1463">
        <v>220</v>
      </c>
      <c r="L55" s="1464">
        <v>30</v>
      </c>
      <c r="M55" s="2443" t="s">
        <v>6505</v>
      </c>
      <c r="N55" s="1465">
        <v>44</v>
      </c>
      <c r="O55" s="1466">
        <v>220</v>
      </c>
      <c r="P55" s="1467">
        <v>30</v>
      </c>
      <c r="Q55" s="2449" t="s">
        <v>6501</v>
      </c>
      <c r="R55" s="1468">
        <v>44</v>
      </c>
      <c r="S55" s="3447"/>
      <c r="T55" s="3444"/>
      <c r="U55" s="3447"/>
      <c r="V55" s="3444"/>
      <c r="W55" s="3447"/>
      <c r="X55" s="3444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17"/>
        <v>0</v>
      </c>
      <c r="AB55" s="2689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0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3">
        <f t="shared" si="15"/>
        <v>0</v>
      </c>
      <c r="AE55" s="2795"/>
    </row>
    <row r="56" spans="1:31" ht="28.8" x14ac:dyDescent="0.25">
      <c r="A56" s="2659" t="s">
        <v>2058</v>
      </c>
      <c r="B56" s="2660" t="s">
        <v>2059</v>
      </c>
      <c r="C56" s="2657"/>
      <c r="D56" s="2981"/>
      <c r="E56" s="2657" t="s">
        <v>2060</v>
      </c>
      <c r="F56" s="2657" t="s">
        <v>2061</v>
      </c>
      <c r="G56" s="2650" t="s">
        <v>2062</v>
      </c>
      <c r="H56" s="2646" t="s">
        <v>2063</v>
      </c>
      <c r="I56" s="2126" t="str">
        <f t="shared" si="18"/>
        <v>6-DaHall 1-PDU-03-30-46</v>
      </c>
      <c r="J56" s="2127" t="str">
        <f t="shared" si="19"/>
        <v>6-DaHall 1-PDU-04-30-46</v>
      </c>
      <c r="K56" s="1463">
        <v>220</v>
      </c>
      <c r="L56" s="1464">
        <v>30</v>
      </c>
      <c r="M56" s="2443" t="s">
        <v>6505</v>
      </c>
      <c r="N56" s="1465">
        <v>46</v>
      </c>
      <c r="O56" s="1466">
        <v>220</v>
      </c>
      <c r="P56" s="1467">
        <v>30</v>
      </c>
      <c r="Q56" s="2449" t="s">
        <v>6501</v>
      </c>
      <c r="R56" s="1468">
        <v>46</v>
      </c>
      <c r="S56" s="3447"/>
      <c r="T56" s="3444"/>
      <c r="U56" s="3447"/>
      <c r="V56" s="3444"/>
      <c r="W56" s="3447"/>
      <c r="X56" s="3444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17"/>
        <v>0</v>
      </c>
      <c r="AB56" s="2689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0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3">
        <f t="shared" si="15"/>
        <v>0</v>
      </c>
      <c r="AE56" s="2795"/>
    </row>
    <row r="57" spans="1:31" ht="27" customHeight="1" x14ac:dyDescent="0.25">
      <c r="A57" s="3428" t="s">
        <v>2064</v>
      </c>
      <c r="B57" s="3430" t="s">
        <v>2065</v>
      </c>
      <c r="C57" s="3430"/>
      <c r="D57" s="2981"/>
      <c r="E57" s="2657" t="s">
        <v>2066</v>
      </c>
      <c r="F57" s="2657" t="s">
        <v>2067</v>
      </c>
      <c r="G57" s="2650" t="s">
        <v>2068</v>
      </c>
      <c r="H57" s="2646" t="s">
        <v>2069</v>
      </c>
      <c r="I57" s="2126" t="str">
        <f t="shared" si="18"/>
        <v>6-DaHall 1-PDU-03-30-48</v>
      </c>
      <c r="J57" s="2127" t="str">
        <f t="shared" si="19"/>
        <v>6-DaHall 1-PDU-04-30-48</v>
      </c>
      <c r="K57" s="1463">
        <v>220</v>
      </c>
      <c r="L57" s="1464">
        <v>30</v>
      </c>
      <c r="M57" s="2443" t="s">
        <v>6505</v>
      </c>
      <c r="N57" s="1465">
        <v>48</v>
      </c>
      <c r="O57" s="1466">
        <v>220</v>
      </c>
      <c r="P57" s="1467">
        <v>30</v>
      </c>
      <c r="Q57" s="2449" t="s">
        <v>6501</v>
      </c>
      <c r="R57" s="1468">
        <v>48</v>
      </c>
      <c r="S57" s="3462"/>
      <c r="T57" s="3450"/>
      <c r="U57" s="3462"/>
      <c r="V57" s="3450"/>
      <c r="W57" s="3447"/>
      <c r="X57" s="3444"/>
      <c r="Y57" s="253">
        <f>SUM('6층_부하량(월간_AVG)'!L285:N285)</f>
        <v>0</v>
      </c>
      <c r="Z57" s="253">
        <f>SUM('6층_부하량(월간_AVG)'!L315:N315)</f>
        <v>0</v>
      </c>
      <c r="AA57" s="3502">
        <f>SUM(Y57:Z58)</f>
        <v>0</v>
      </c>
      <c r="AB57" s="2689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0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498">
        <f>SUM(AB57:AC58)</f>
        <v>0</v>
      </c>
      <c r="AE57" s="2795"/>
    </row>
    <row r="58" spans="1:31" ht="40.5" customHeight="1" x14ac:dyDescent="0.25">
      <c r="A58" s="3428"/>
      <c r="B58" s="3430"/>
      <c r="C58" s="3430"/>
      <c r="D58" s="2981"/>
      <c r="E58" s="2657" t="s">
        <v>2070</v>
      </c>
      <c r="F58" s="2657" t="s">
        <v>2071</v>
      </c>
      <c r="G58" s="2650" t="s">
        <v>2072</v>
      </c>
      <c r="H58" s="2646" t="s">
        <v>2073</v>
      </c>
      <c r="I58" s="2126" t="str">
        <f t="shared" si="18"/>
        <v>6-DaHall 1-PDU-07-30-45</v>
      </c>
      <c r="J58" s="2127" t="str">
        <f t="shared" si="19"/>
        <v>6-DaHall 1-PDU-08-30-47</v>
      </c>
      <c r="K58" s="1463">
        <v>220</v>
      </c>
      <c r="L58" s="1464">
        <v>30</v>
      </c>
      <c r="M58" s="2443" t="s">
        <v>6498</v>
      </c>
      <c r="N58" s="1465">
        <v>45</v>
      </c>
      <c r="O58" s="1466">
        <v>220</v>
      </c>
      <c r="P58" s="1467">
        <v>30</v>
      </c>
      <c r="Q58" s="2449" t="s">
        <v>6510</v>
      </c>
      <c r="R58" s="1468">
        <v>47</v>
      </c>
      <c r="S58" s="2650" t="s">
        <v>2074</v>
      </c>
      <c r="T58" s="2646" t="s">
        <v>2075</v>
      </c>
      <c r="U58" s="2650" t="s">
        <v>2076</v>
      </c>
      <c r="V58" s="2646" t="s">
        <v>2077</v>
      </c>
      <c r="W58" s="3447"/>
      <c r="X58" s="3444"/>
      <c r="Y58" s="253">
        <f>SUM('6층_부하량(월간_AVG)'!D408:F408)</f>
        <v>0</v>
      </c>
      <c r="Z58" s="253">
        <f>SUM('6층_부하량(월간_AVG)'!D441:F441)</f>
        <v>0</v>
      </c>
      <c r="AA58" s="3502"/>
      <c r="AB58" s="2689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0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499"/>
      <c r="AE58" s="2795"/>
    </row>
    <row r="59" spans="1:31" ht="43.2" x14ac:dyDescent="0.25">
      <c r="A59" s="3428" t="s">
        <v>2078</v>
      </c>
      <c r="B59" s="3430" t="s">
        <v>2079</v>
      </c>
      <c r="C59" s="3430"/>
      <c r="D59" s="2981"/>
      <c r="E59" s="2655" t="s">
        <v>2080</v>
      </c>
      <c r="F59" s="2655" t="s">
        <v>2081</v>
      </c>
      <c r="G59" s="2650" t="s">
        <v>2082</v>
      </c>
      <c r="H59" s="2646" t="s">
        <v>2083</v>
      </c>
      <c r="I59" s="2126" t="str">
        <f t="shared" si="18"/>
        <v>6-DaHall 1-PDU-05-30-1</v>
      </c>
      <c r="J59" s="2127" t="str">
        <f t="shared" si="19"/>
        <v>6-DaHall 1-PDU-06-30-1</v>
      </c>
      <c r="K59" s="1463">
        <v>220</v>
      </c>
      <c r="L59" s="1464">
        <v>30</v>
      </c>
      <c r="M59" s="2443" t="s">
        <v>6497</v>
      </c>
      <c r="N59" s="1465">
        <v>1</v>
      </c>
      <c r="O59" s="1466">
        <v>220</v>
      </c>
      <c r="P59" s="1467">
        <v>30</v>
      </c>
      <c r="Q59" s="2449" t="s">
        <v>6507</v>
      </c>
      <c r="R59" s="1468">
        <v>1</v>
      </c>
      <c r="S59" s="2650" t="s">
        <v>1877</v>
      </c>
      <c r="T59" s="2646" t="s">
        <v>1878</v>
      </c>
      <c r="U59" s="2650" t="s">
        <v>1879</v>
      </c>
      <c r="V59" s="2646" t="s">
        <v>1880</v>
      </c>
      <c r="W59" s="3447"/>
      <c r="X59" s="3444"/>
      <c r="Y59" s="253">
        <f>SUM('6층_부하량(월간_AVG)'!D322:F322)</f>
        <v>0</v>
      </c>
      <c r="Z59" s="253">
        <f>SUM('6층_부하량(월간_AVG)'!D354:F354)</f>
        <v>0</v>
      </c>
      <c r="AA59" s="3502">
        <f>SUM(Y59:Z60)</f>
        <v>0</v>
      </c>
      <c r="AB59" s="2689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0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498">
        <f t="shared" ref="AD59" si="20">SUM(AB59:AC60)</f>
        <v>0</v>
      </c>
      <c r="AE59" s="2796"/>
    </row>
    <row r="60" spans="1:31" ht="43.2" x14ac:dyDescent="0.25">
      <c r="A60" s="3428"/>
      <c r="B60" s="3430"/>
      <c r="C60" s="3430"/>
      <c r="D60" s="2981"/>
      <c r="E60" s="2657" t="s">
        <v>2084</v>
      </c>
      <c r="F60" s="2657" t="s">
        <v>2085</v>
      </c>
      <c r="G60" s="2650" t="s">
        <v>2086</v>
      </c>
      <c r="H60" s="2646" t="s">
        <v>2087</v>
      </c>
      <c r="I60" s="2126" t="str">
        <f t="shared" si="18"/>
        <v>6-DaHall 1-PDU-07-30-43</v>
      </c>
      <c r="J60" s="2127" t="str">
        <f t="shared" si="19"/>
        <v>6-DaHall 1-PDU-08-30-45</v>
      </c>
      <c r="K60" s="1463">
        <v>220</v>
      </c>
      <c r="L60" s="1464">
        <v>30</v>
      </c>
      <c r="M60" s="2443" t="s">
        <v>6498</v>
      </c>
      <c r="N60" s="1465">
        <v>43</v>
      </c>
      <c r="O60" s="1466">
        <v>220</v>
      </c>
      <c r="P60" s="1467">
        <v>30</v>
      </c>
      <c r="Q60" s="2449" t="s">
        <v>6510</v>
      </c>
      <c r="R60" s="1468">
        <v>45</v>
      </c>
      <c r="S60" s="2650" t="s">
        <v>2074</v>
      </c>
      <c r="T60" s="2646" t="s">
        <v>2075</v>
      </c>
      <c r="U60" s="2650" t="s">
        <v>2076</v>
      </c>
      <c r="V60" s="2646" t="s">
        <v>2077</v>
      </c>
      <c r="W60" s="3447"/>
      <c r="X60" s="3444"/>
      <c r="Y60" s="253">
        <f>SUM('6층_부하량(월간_AVG)'!D407:F407)</f>
        <v>0</v>
      </c>
      <c r="Z60" s="253">
        <f>SUM('6층_부하량(월간_AVG)'!D440:F440)</f>
        <v>0</v>
      </c>
      <c r="AA60" s="3502"/>
      <c r="AB60" s="2689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0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499"/>
      <c r="AE60" s="2796"/>
    </row>
    <row r="61" spans="1:31" ht="43.2" x14ac:dyDescent="0.25">
      <c r="A61" s="3428" t="s">
        <v>2088</v>
      </c>
      <c r="B61" s="3430" t="s">
        <v>2089</v>
      </c>
      <c r="C61" s="3430"/>
      <c r="D61" s="2981"/>
      <c r="E61" s="2655" t="s">
        <v>2090</v>
      </c>
      <c r="F61" s="2655" t="s">
        <v>2091</v>
      </c>
      <c r="G61" s="2650" t="s">
        <v>2092</v>
      </c>
      <c r="H61" s="2646" t="s">
        <v>2093</v>
      </c>
      <c r="I61" s="2126" t="str">
        <f t="shared" si="18"/>
        <v>6-DaHall 1-PDU-05-30-3</v>
      </c>
      <c r="J61" s="2127" t="str">
        <f t="shared" si="19"/>
        <v>6-DaHall 1-PDU-06-30-3</v>
      </c>
      <c r="K61" s="1463">
        <v>220</v>
      </c>
      <c r="L61" s="1464">
        <v>30</v>
      </c>
      <c r="M61" s="2443" t="s">
        <v>6497</v>
      </c>
      <c r="N61" s="1465">
        <v>3</v>
      </c>
      <c r="O61" s="1466">
        <v>220</v>
      </c>
      <c r="P61" s="1467">
        <v>30</v>
      </c>
      <c r="Q61" s="2449" t="s">
        <v>6507</v>
      </c>
      <c r="R61" s="1468">
        <v>3</v>
      </c>
      <c r="S61" s="2650" t="s">
        <v>1877</v>
      </c>
      <c r="T61" s="2646" t="s">
        <v>1878</v>
      </c>
      <c r="U61" s="2650" t="s">
        <v>1879</v>
      </c>
      <c r="V61" s="2646" t="s">
        <v>1880</v>
      </c>
      <c r="W61" s="3447"/>
      <c r="X61" s="3444"/>
      <c r="Y61" s="253">
        <f>SUM('6층_부하량(월간_AVG)'!D323:F323)</f>
        <v>0</v>
      </c>
      <c r="Z61" s="253">
        <f>SUM('6층_부하량(월간_AVG)'!D355:F355)</f>
        <v>0</v>
      </c>
      <c r="AA61" s="3502">
        <f>SUM(Y61:Z62)</f>
        <v>0</v>
      </c>
      <c r="AB61" s="2689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0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498">
        <f t="shared" ref="AD61" si="21">SUM(AB61:AC62)</f>
        <v>0</v>
      </c>
      <c r="AE61" s="2796"/>
    </row>
    <row r="62" spans="1:31" ht="43.8" thickBot="1" x14ac:dyDescent="0.3">
      <c r="A62" s="3429"/>
      <c r="B62" s="3431"/>
      <c r="C62" s="3431"/>
      <c r="D62" s="2982"/>
      <c r="E62" s="2667" t="s">
        <v>2094</v>
      </c>
      <c r="F62" s="2667" t="s">
        <v>2095</v>
      </c>
      <c r="G62" s="2652" t="s">
        <v>2096</v>
      </c>
      <c r="H62" s="2647" t="s">
        <v>2097</v>
      </c>
      <c r="I62" s="2128" t="str">
        <f t="shared" si="18"/>
        <v>6-DaHall 1-PDU-07-30-41</v>
      </c>
      <c r="J62" s="2129" t="str">
        <f t="shared" si="19"/>
        <v>6-DaHall 1-PDU-08-30-43</v>
      </c>
      <c r="K62" s="1471">
        <v>220</v>
      </c>
      <c r="L62" s="1472">
        <v>30</v>
      </c>
      <c r="M62" s="2446" t="s">
        <v>6498</v>
      </c>
      <c r="N62" s="1473">
        <v>41</v>
      </c>
      <c r="O62" s="1474">
        <v>220</v>
      </c>
      <c r="P62" s="1475">
        <v>30</v>
      </c>
      <c r="Q62" s="2452" t="s">
        <v>6510</v>
      </c>
      <c r="R62" s="1476">
        <v>43</v>
      </c>
      <c r="S62" s="2652" t="s">
        <v>2074</v>
      </c>
      <c r="T62" s="2647" t="s">
        <v>2075</v>
      </c>
      <c r="U62" s="2652" t="s">
        <v>2076</v>
      </c>
      <c r="V62" s="2647" t="s">
        <v>2077</v>
      </c>
      <c r="W62" s="3448"/>
      <c r="X62" s="3445"/>
      <c r="Y62" s="329">
        <f>SUM('6층_부하량(월간_AVG)'!D406:F406)</f>
        <v>0</v>
      </c>
      <c r="Z62" s="329">
        <f>SUM('6층_부하량(월간_AVG)'!D439:F439)</f>
        <v>0</v>
      </c>
      <c r="AA62" s="3504"/>
      <c r="AB62" s="2689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0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499"/>
      <c r="AE62" s="2798"/>
    </row>
    <row r="63" spans="1:31" ht="15" thickTop="1" x14ac:dyDescent="0.25">
      <c r="A63" s="1085"/>
      <c r="B63" s="828" t="s">
        <v>2098</v>
      </c>
      <c r="C63" s="828"/>
      <c r="D63" s="828"/>
      <c r="E63" s="828"/>
      <c r="F63" s="828"/>
      <c r="G63" s="884"/>
      <c r="H63" s="885"/>
      <c r="I63" s="2124"/>
      <c r="J63" s="2125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2">SUM(Y63:Z63)</f>
        <v>0</v>
      </c>
      <c r="AB63" s="2800"/>
      <c r="AC63" s="2801"/>
      <c r="AD63" s="2809">
        <f t="shared" ref="AD63:AD74" si="23">SUM(AB63:AC63)</f>
        <v>0</v>
      </c>
      <c r="AE63" s="2802" t="s">
        <v>1266</v>
      </c>
    </row>
    <row r="64" spans="1:31" x14ac:dyDescent="0.25">
      <c r="A64" s="1086"/>
      <c r="B64" s="2685" t="s">
        <v>2099</v>
      </c>
      <c r="C64" s="2685"/>
      <c r="D64" s="2987"/>
      <c r="E64" s="2685"/>
      <c r="F64" s="2685"/>
      <c r="G64" s="2683"/>
      <c r="H64" s="2680"/>
      <c r="I64" s="2135"/>
      <c r="J64" s="2136"/>
      <c r="K64" s="1492"/>
      <c r="L64" s="1493"/>
      <c r="M64" s="2683"/>
      <c r="N64" s="1494"/>
      <c r="O64" s="1495"/>
      <c r="P64" s="1496"/>
      <c r="Q64" s="2680"/>
      <c r="R64" s="1497"/>
      <c r="S64" s="832"/>
      <c r="T64" s="833"/>
      <c r="U64" s="832"/>
      <c r="V64" s="833"/>
      <c r="W64" s="832"/>
      <c r="X64" s="833"/>
      <c r="Y64" s="834"/>
      <c r="Z64" s="834"/>
      <c r="AA64" s="2465">
        <f t="shared" si="22"/>
        <v>0</v>
      </c>
      <c r="AB64" s="2691"/>
      <c r="AC64" s="2823"/>
      <c r="AD64" s="2821">
        <f t="shared" si="23"/>
        <v>0</v>
      </c>
      <c r="AE64" s="2822" t="s">
        <v>1266</v>
      </c>
    </row>
    <row r="65" spans="1:31" ht="40.5" customHeight="1" x14ac:dyDescent="0.25">
      <c r="A65" s="1086"/>
      <c r="B65" s="2685" t="s">
        <v>2100</v>
      </c>
      <c r="C65" s="2685"/>
      <c r="D65" s="2987"/>
      <c r="E65" s="2685" t="s">
        <v>2101</v>
      </c>
      <c r="F65" s="2685" t="s">
        <v>2102</v>
      </c>
      <c r="G65" s="2683" t="s">
        <v>2103</v>
      </c>
      <c r="H65" s="2680" t="s">
        <v>2104</v>
      </c>
      <c r="I65" s="2126" t="str">
        <f t="shared" ref="I65:I71" si="24">"6-DaHall 1-PDU-"&amp;M65&amp;"-"&amp;L65&amp;"-"&amp;N65</f>
        <v>6-DaHall 1-PDU-05-30-7</v>
      </c>
      <c r="J65" s="2127" t="str">
        <f t="shared" ref="J65:J71" si="25">"6-DaHall 1-PDU-"&amp;Q65&amp;"-"&amp;P65&amp;"-"&amp;R65</f>
        <v>6-DaHall 1-PDU-06-30-7</v>
      </c>
      <c r="K65" s="1463">
        <v>220</v>
      </c>
      <c r="L65" s="1464">
        <v>30</v>
      </c>
      <c r="M65" s="2443" t="s">
        <v>6497</v>
      </c>
      <c r="N65" s="1465">
        <v>7</v>
      </c>
      <c r="O65" s="1466">
        <v>220</v>
      </c>
      <c r="P65" s="1467">
        <v>30</v>
      </c>
      <c r="Q65" s="2449" t="s">
        <v>6507</v>
      </c>
      <c r="R65" s="1468">
        <v>7</v>
      </c>
      <c r="S65" s="3446" t="s">
        <v>1877</v>
      </c>
      <c r="T65" s="3443" t="s">
        <v>1878</v>
      </c>
      <c r="U65" s="3446" t="s">
        <v>1879</v>
      </c>
      <c r="V65" s="3443" t="s">
        <v>1880</v>
      </c>
      <c r="W65" s="3446" t="s">
        <v>1277</v>
      </c>
      <c r="X65" s="3443" t="s">
        <v>1278</v>
      </c>
      <c r="Y65" s="834">
        <f>SUM('6층_부하량(월간_AVG)'!D325:F325)</f>
        <v>1.9102991508416194</v>
      </c>
      <c r="Z65" s="834">
        <f>SUM('6층_부하량(월간_AVG)'!D357:F357)</f>
        <v>3.3355694378171914</v>
      </c>
      <c r="AA65" s="2465">
        <f t="shared" si="22"/>
        <v>5.2458685886588103</v>
      </c>
      <c r="AB65" s="2689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0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1">
        <f t="shared" si="23"/>
        <v>0</v>
      </c>
      <c r="AE65" s="2822" t="s">
        <v>1266</v>
      </c>
    </row>
    <row r="66" spans="1:31" ht="28.8" x14ac:dyDescent="0.25">
      <c r="A66" s="1086"/>
      <c r="B66" s="2685" t="s">
        <v>2105</v>
      </c>
      <c r="C66" s="2685"/>
      <c r="D66" s="2987"/>
      <c r="E66" s="2685" t="s">
        <v>2106</v>
      </c>
      <c r="F66" s="2685" t="s">
        <v>2107</v>
      </c>
      <c r="G66" s="2683" t="s">
        <v>2108</v>
      </c>
      <c r="H66" s="2680" t="s">
        <v>2109</v>
      </c>
      <c r="I66" s="2126" t="str">
        <f t="shared" si="24"/>
        <v>6-DaHall 1-PDU-05-30-9</v>
      </c>
      <c r="J66" s="2127" t="str">
        <f t="shared" si="25"/>
        <v>6-DaHall 1-PDU-06-30-9</v>
      </c>
      <c r="K66" s="1463">
        <v>220</v>
      </c>
      <c r="L66" s="1464">
        <v>30</v>
      </c>
      <c r="M66" s="2443" t="s">
        <v>6497</v>
      </c>
      <c r="N66" s="1465">
        <v>9</v>
      </c>
      <c r="O66" s="1466">
        <v>220</v>
      </c>
      <c r="P66" s="1467">
        <v>30</v>
      </c>
      <c r="Q66" s="2449" t="s">
        <v>6507</v>
      </c>
      <c r="R66" s="1468">
        <v>9</v>
      </c>
      <c r="S66" s="3447"/>
      <c r="T66" s="3444"/>
      <c r="U66" s="3447"/>
      <c r="V66" s="3444"/>
      <c r="W66" s="3447"/>
      <c r="X66" s="3444"/>
      <c r="Y66" s="834">
        <f>SUM('6층_부하량(월간_AVG)'!D326:F326)</f>
        <v>0.89207213434965238</v>
      </c>
      <c r="Z66" s="834">
        <f>SUM('6층_부하량(월간_AVG)'!D358:F358)</f>
        <v>0.855618565758128</v>
      </c>
      <c r="AA66" s="2465">
        <f t="shared" si="22"/>
        <v>1.7476907001077804</v>
      </c>
      <c r="AB66" s="2689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0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1">
        <f t="shared" si="23"/>
        <v>0</v>
      </c>
      <c r="AE66" s="2822" t="s">
        <v>1266</v>
      </c>
    </row>
    <row r="67" spans="1:31" ht="43.2" x14ac:dyDescent="0.25">
      <c r="A67" s="2659" t="s">
        <v>2110</v>
      </c>
      <c r="B67" s="2660" t="s">
        <v>2111</v>
      </c>
      <c r="C67" s="2669" t="s">
        <v>2112</v>
      </c>
      <c r="D67" s="3078">
        <v>1.1000000000000001</v>
      </c>
      <c r="E67" s="2657" t="s">
        <v>2113</v>
      </c>
      <c r="F67" s="2657" t="s">
        <v>2114</v>
      </c>
      <c r="G67" s="2650" t="s">
        <v>2115</v>
      </c>
      <c r="H67" s="2646" t="s">
        <v>2116</v>
      </c>
      <c r="I67" s="2126" t="str">
        <f t="shared" si="24"/>
        <v>6-DaHall 1-PDU-05-30-11</v>
      </c>
      <c r="J67" s="2127" t="str">
        <f t="shared" si="25"/>
        <v>6-DaHall 1-PDU-06-30-11</v>
      </c>
      <c r="K67" s="1463">
        <v>220</v>
      </c>
      <c r="L67" s="1464">
        <v>30</v>
      </c>
      <c r="M67" s="2443" t="s">
        <v>6497</v>
      </c>
      <c r="N67" s="1465">
        <v>11</v>
      </c>
      <c r="O67" s="1466">
        <v>220</v>
      </c>
      <c r="P67" s="1467">
        <v>30</v>
      </c>
      <c r="Q67" s="2449" t="s">
        <v>6507</v>
      </c>
      <c r="R67" s="1468">
        <v>11</v>
      </c>
      <c r="S67" s="3447"/>
      <c r="T67" s="3444"/>
      <c r="U67" s="3447"/>
      <c r="V67" s="3444"/>
      <c r="W67" s="3447"/>
      <c r="X67" s="3444"/>
      <c r="Y67" s="253">
        <f>SUM('6층_부하량(월간_AVG)'!D327:F327)</f>
        <v>1.6789636521857429</v>
      </c>
      <c r="Z67" s="253">
        <f>SUM('6층_부하량(월간_AVG)'!D359:F359)</f>
        <v>1.8440450022318851</v>
      </c>
      <c r="AA67" s="2460">
        <f t="shared" si="22"/>
        <v>3.523008654417628</v>
      </c>
      <c r="AB67" s="2689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157.4</v>
      </c>
      <c r="AC67" s="2820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187.3</v>
      </c>
      <c r="AD67" s="2803">
        <f t="shared" si="23"/>
        <v>344.70000000000005</v>
      </c>
      <c r="AE67" s="2795"/>
    </row>
    <row r="68" spans="1:31" ht="43.2" x14ac:dyDescent="0.25">
      <c r="A68" s="2659" t="s">
        <v>2117</v>
      </c>
      <c r="B68" s="2660" t="s">
        <v>2118</v>
      </c>
      <c r="C68" s="2669" t="s">
        <v>2112</v>
      </c>
      <c r="D68" s="3078">
        <v>2.2000000000000002</v>
      </c>
      <c r="E68" s="2657" t="s">
        <v>2119</v>
      </c>
      <c r="F68" s="2657" t="s">
        <v>2120</v>
      </c>
      <c r="G68" s="2650" t="s">
        <v>2121</v>
      </c>
      <c r="H68" s="2646" t="s">
        <v>2122</v>
      </c>
      <c r="I68" s="2126" t="str">
        <f t="shared" si="24"/>
        <v>6-DaHall 1-PDU-05-30-13</v>
      </c>
      <c r="J68" s="2127" t="str">
        <f t="shared" si="25"/>
        <v>6-DaHall 1-PDU-06-30-13</v>
      </c>
      <c r="K68" s="1463">
        <v>220</v>
      </c>
      <c r="L68" s="1464">
        <v>30</v>
      </c>
      <c r="M68" s="2443" t="s">
        <v>6497</v>
      </c>
      <c r="N68" s="1465">
        <v>13</v>
      </c>
      <c r="O68" s="1466">
        <v>220</v>
      </c>
      <c r="P68" s="1467">
        <v>30</v>
      </c>
      <c r="Q68" s="2449" t="s">
        <v>6507</v>
      </c>
      <c r="R68" s="1468">
        <v>13</v>
      </c>
      <c r="S68" s="3447"/>
      <c r="T68" s="3444"/>
      <c r="U68" s="3447"/>
      <c r="V68" s="3444"/>
      <c r="W68" s="3447"/>
      <c r="X68" s="3444"/>
      <c r="Y68" s="253">
        <f>SUM('6층_부하량(월간_AVG)'!D328:F328)</f>
        <v>2.1577351098084718</v>
      </c>
      <c r="Z68" s="253">
        <f>SUM('6층_부하량(월간_AVG)'!D360:F360)</f>
        <v>3.296479507291262</v>
      </c>
      <c r="AA68" s="2460">
        <f t="shared" si="22"/>
        <v>5.4542146170997334</v>
      </c>
      <c r="AB68" s="2689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205.1</v>
      </c>
      <c r="AC68" s="2820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420.6</v>
      </c>
      <c r="AD68" s="2803">
        <f t="shared" si="23"/>
        <v>625.70000000000005</v>
      </c>
      <c r="AE68" s="2795"/>
    </row>
    <row r="69" spans="1:31" ht="43.2" x14ac:dyDescent="0.25">
      <c r="A69" s="2659" t="s">
        <v>2123</v>
      </c>
      <c r="B69" s="2660" t="s">
        <v>2124</v>
      </c>
      <c r="C69" s="2669" t="s">
        <v>2112</v>
      </c>
      <c r="D69" s="3078">
        <v>2.2000000000000002</v>
      </c>
      <c r="E69" s="2657" t="s">
        <v>2125</v>
      </c>
      <c r="F69" s="2657" t="s">
        <v>2126</v>
      </c>
      <c r="G69" s="2650" t="s">
        <v>2127</v>
      </c>
      <c r="H69" s="2646" t="s">
        <v>2128</v>
      </c>
      <c r="I69" s="2126" t="str">
        <f t="shared" si="24"/>
        <v>6-DaHall 1-PDU-05-30-15</v>
      </c>
      <c r="J69" s="2127" t="str">
        <f t="shared" si="25"/>
        <v>6-DaHall 1-PDU-06-30-15</v>
      </c>
      <c r="K69" s="1463">
        <v>220</v>
      </c>
      <c r="L69" s="1464">
        <v>30</v>
      </c>
      <c r="M69" s="2443" t="s">
        <v>6497</v>
      </c>
      <c r="N69" s="1465">
        <v>15</v>
      </c>
      <c r="O69" s="1466">
        <v>220</v>
      </c>
      <c r="P69" s="1467">
        <v>30</v>
      </c>
      <c r="Q69" s="2449" t="s">
        <v>6507</v>
      </c>
      <c r="R69" s="1468">
        <v>15</v>
      </c>
      <c r="S69" s="3447"/>
      <c r="T69" s="3444"/>
      <c r="U69" s="3447"/>
      <c r="V69" s="3444"/>
      <c r="W69" s="3447"/>
      <c r="X69" s="3444"/>
      <c r="Y69" s="253">
        <f>SUM('6층_부하량(월간_AVG)'!D329:F329)</f>
        <v>3.4769115196668476</v>
      </c>
      <c r="Z69" s="253">
        <f>SUM('6층_부하량(월간_AVG)'!D361:F361)</f>
        <v>2.8371860546714234</v>
      </c>
      <c r="AA69" s="2460">
        <f t="shared" si="22"/>
        <v>6.3140975743382715</v>
      </c>
      <c r="AB69" s="2689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481.3</v>
      </c>
      <c r="AC69" s="2820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430.9</v>
      </c>
      <c r="AD69" s="2803">
        <f t="shared" si="23"/>
        <v>912.2</v>
      </c>
      <c r="AE69" s="2795"/>
    </row>
    <row r="70" spans="1:31" ht="43.2" x14ac:dyDescent="0.25">
      <c r="A70" s="2659" t="s">
        <v>2129</v>
      </c>
      <c r="B70" s="2660" t="s">
        <v>2130</v>
      </c>
      <c r="C70" s="2669" t="s">
        <v>2112</v>
      </c>
      <c r="D70" s="3078">
        <v>1.1000000000000001</v>
      </c>
      <c r="E70" s="2657" t="s">
        <v>2131</v>
      </c>
      <c r="F70" s="2657" t="s">
        <v>2132</v>
      </c>
      <c r="G70" s="2650" t="s">
        <v>2133</v>
      </c>
      <c r="H70" s="2646" t="s">
        <v>2134</v>
      </c>
      <c r="I70" s="2126" t="str">
        <f t="shared" si="24"/>
        <v>6-DaHall 1-PDU-05-30-17</v>
      </c>
      <c r="J70" s="2127" t="str">
        <f t="shared" si="25"/>
        <v>6-DaHall 1-PDU-06-30-17</v>
      </c>
      <c r="K70" s="1463">
        <v>220</v>
      </c>
      <c r="L70" s="1464">
        <v>30</v>
      </c>
      <c r="M70" s="2443" t="s">
        <v>6497</v>
      </c>
      <c r="N70" s="1465">
        <v>17</v>
      </c>
      <c r="O70" s="1466">
        <v>220</v>
      </c>
      <c r="P70" s="1467">
        <v>30</v>
      </c>
      <c r="Q70" s="2449" t="s">
        <v>6507</v>
      </c>
      <c r="R70" s="1468">
        <v>17</v>
      </c>
      <c r="S70" s="3447"/>
      <c r="T70" s="3444"/>
      <c r="U70" s="3447"/>
      <c r="V70" s="3444"/>
      <c r="W70" s="3447"/>
      <c r="X70" s="3444"/>
      <c r="Y70" s="253">
        <f>SUM('6층_부하량(월간_AVG)'!D330:F330)</f>
        <v>0.98464911744106032</v>
      </c>
      <c r="Z70" s="253">
        <f>SUM('6층_부하량(월간_AVG)'!D362:F362)</f>
        <v>0.96035815048043993</v>
      </c>
      <c r="AA70" s="2460">
        <f t="shared" si="22"/>
        <v>1.9450072679215002</v>
      </c>
      <c r="AB70" s="2689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121.8</v>
      </c>
      <c r="AC70" s="2820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115.9</v>
      </c>
      <c r="AD70" s="2803">
        <f t="shared" si="23"/>
        <v>237.7</v>
      </c>
      <c r="AE70" s="2795"/>
    </row>
    <row r="71" spans="1:31" ht="29.4" thickBot="1" x14ac:dyDescent="0.3">
      <c r="A71" s="2666" t="s">
        <v>2135</v>
      </c>
      <c r="B71" s="2667"/>
      <c r="C71" s="2679"/>
      <c r="D71" s="2961"/>
      <c r="E71" s="2667" t="s">
        <v>2136</v>
      </c>
      <c r="F71" s="2667" t="s">
        <v>2137</v>
      </c>
      <c r="G71" s="2652" t="s">
        <v>2138</v>
      </c>
      <c r="H71" s="2647" t="s">
        <v>2139</v>
      </c>
      <c r="I71" s="2128" t="str">
        <f t="shared" si="24"/>
        <v>6-DaHall 1-PDU-05-30-19</v>
      </c>
      <c r="J71" s="2129" t="str">
        <f t="shared" si="25"/>
        <v>6-DaHall 1-PDU-06-30-19</v>
      </c>
      <c r="K71" s="1471">
        <v>220</v>
      </c>
      <c r="L71" s="1472">
        <v>30</v>
      </c>
      <c r="M71" s="2446" t="s">
        <v>6497</v>
      </c>
      <c r="N71" s="1473">
        <v>19</v>
      </c>
      <c r="O71" s="1474">
        <v>220</v>
      </c>
      <c r="P71" s="1475">
        <v>30</v>
      </c>
      <c r="Q71" s="2452" t="s">
        <v>6507</v>
      </c>
      <c r="R71" s="1476">
        <v>19</v>
      </c>
      <c r="S71" s="3448"/>
      <c r="T71" s="3445"/>
      <c r="U71" s="3448"/>
      <c r="V71" s="3445"/>
      <c r="W71" s="3448"/>
      <c r="X71" s="3445"/>
      <c r="Y71" s="329">
        <f>SUM('6층_부하량(월간_AVG)'!D331:F331)</f>
        <v>6.0167572145961223</v>
      </c>
      <c r="Z71" s="329">
        <f>SUM('6층_부하량(월간_AVG)'!D363:F363)</f>
        <v>6.2575572584029251</v>
      </c>
      <c r="AA71" s="2461">
        <f t="shared" si="22"/>
        <v>12.274314472999048</v>
      </c>
      <c r="AB71" s="2689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0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08">
        <f t="shared" si="23"/>
        <v>0</v>
      </c>
      <c r="AE71" s="2797"/>
    </row>
    <row r="72" spans="1:31" ht="15" thickTop="1" x14ac:dyDescent="0.25">
      <c r="A72" s="1085"/>
      <c r="B72" s="828" t="s">
        <v>2140</v>
      </c>
      <c r="C72" s="974"/>
      <c r="D72" s="974"/>
      <c r="E72" s="828"/>
      <c r="F72" s="828"/>
      <c r="G72" s="884"/>
      <c r="H72" s="885"/>
      <c r="I72" s="2124"/>
      <c r="J72" s="2125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3">
        <f t="shared" si="22"/>
        <v>0</v>
      </c>
      <c r="AB72" s="2800"/>
      <c r="AC72" s="2801"/>
      <c r="AD72" s="2809">
        <f t="shared" si="23"/>
        <v>0</v>
      </c>
      <c r="AE72" s="2802" t="s">
        <v>1266</v>
      </c>
    </row>
    <row r="73" spans="1:31" x14ac:dyDescent="0.25">
      <c r="A73" s="1086"/>
      <c r="B73" s="2685" t="s">
        <v>2141</v>
      </c>
      <c r="C73" s="886"/>
      <c r="D73" s="886"/>
      <c r="E73" s="2685"/>
      <c r="F73" s="2685"/>
      <c r="G73" s="2683"/>
      <c r="H73" s="2680"/>
      <c r="I73" s="2135"/>
      <c r="J73" s="2136"/>
      <c r="K73" s="1492"/>
      <c r="L73" s="1493"/>
      <c r="M73" s="2683"/>
      <c r="N73" s="1494"/>
      <c r="O73" s="1495"/>
      <c r="P73" s="1496"/>
      <c r="Q73" s="2680"/>
      <c r="R73" s="1497"/>
      <c r="S73" s="832"/>
      <c r="T73" s="833"/>
      <c r="U73" s="832"/>
      <c r="V73" s="833"/>
      <c r="W73" s="832"/>
      <c r="X73" s="833"/>
      <c r="Y73" s="834"/>
      <c r="Z73" s="834"/>
      <c r="AA73" s="2465">
        <f t="shared" si="22"/>
        <v>0</v>
      </c>
      <c r="AB73" s="2691"/>
      <c r="AC73" s="2823"/>
      <c r="AD73" s="2821">
        <f t="shared" si="23"/>
        <v>0</v>
      </c>
      <c r="AE73" s="2822" t="s">
        <v>1266</v>
      </c>
    </row>
    <row r="74" spans="1:31" ht="28.8" x14ac:dyDescent="0.25">
      <c r="A74" s="1086"/>
      <c r="B74" s="2685" t="s">
        <v>2142</v>
      </c>
      <c r="C74" s="886"/>
      <c r="D74" s="886"/>
      <c r="E74" s="2685" t="s">
        <v>2143</v>
      </c>
      <c r="F74" s="2685" t="s">
        <v>2144</v>
      </c>
      <c r="G74" s="2683" t="s">
        <v>2145</v>
      </c>
      <c r="H74" s="2680" t="s">
        <v>2146</v>
      </c>
      <c r="I74" s="2126"/>
      <c r="J74" s="2127"/>
      <c r="K74" s="1463"/>
      <c r="L74" s="1464"/>
      <c r="M74" s="2443"/>
      <c r="N74" s="1465"/>
      <c r="O74" s="1466"/>
      <c r="P74" s="1467"/>
      <c r="Q74" s="2449"/>
      <c r="R74" s="1468"/>
      <c r="S74" s="3446" t="s">
        <v>1877</v>
      </c>
      <c r="T74" s="3443" t="s">
        <v>1878</v>
      </c>
      <c r="U74" s="3446" t="s">
        <v>1879</v>
      </c>
      <c r="V74" s="3443" t="s">
        <v>1880</v>
      </c>
      <c r="W74" s="3446" t="s">
        <v>1277</v>
      </c>
      <c r="X74" s="3443" t="s">
        <v>1278</v>
      </c>
      <c r="Y74" s="834"/>
      <c r="Z74" s="834"/>
      <c r="AA74" s="2465">
        <f t="shared" si="22"/>
        <v>0</v>
      </c>
      <c r="AB74" s="2689"/>
      <c r="AC74" s="2820"/>
      <c r="AD74" s="2821">
        <f t="shared" si="23"/>
        <v>0</v>
      </c>
      <c r="AE74" s="2822" t="s">
        <v>1266</v>
      </c>
    </row>
    <row r="75" spans="1:31" ht="27" customHeight="1" x14ac:dyDescent="0.25">
      <c r="A75" s="3433" t="s">
        <v>2147</v>
      </c>
      <c r="B75" s="2660" t="s">
        <v>2148</v>
      </c>
      <c r="C75" s="3451" t="s">
        <v>2149</v>
      </c>
      <c r="D75" s="3427">
        <v>12</v>
      </c>
      <c r="E75" s="2657" t="s">
        <v>2150</v>
      </c>
      <c r="F75" s="2657" t="s">
        <v>2151</v>
      </c>
      <c r="G75" s="2650" t="s">
        <v>2152</v>
      </c>
      <c r="H75" s="2037" t="s">
        <v>2153</v>
      </c>
      <c r="I75" s="2126" t="str">
        <f t="shared" ref="I75:I81" si="26">"6-DaHall 1-PDU-"&amp;M75&amp;"-"&amp;L75&amp;"-"&amp;N75</f>
        <v>6-DaHall 1-PDU-05-30-25</v>
      </c>
      <c r="J75" s="2127" t="str">
        <f t="shared" ref="J75:J81" si="27">"6-DaHall 1-PDU-"&amp;Q75&amp;"-"&amp;P75&amp;"-"&amp;R75</f>
        <v>6-DaHall 1-PDU-06-30-25</v>
      </c>
      <c r="K75" s="1463">
        <v>220</v>
      </c>
      <c r="L75" s="1464">
        <v>30</v>
      </c>
      <c r="M75" s="2443" t="s">
        <v>6497</v>
      </c>
      <c r="N75" s="1465">
        <v>25</v>
      </c>
      <c r="O75" s="1466">
        <v>220</v>
      </c>
      <c r="P75" s="1467">
        <v>30</v>
      </c>
      <c r="Q75" s="2449" t="s">
        <v>6507</v>
      </c>
      <c r="R75" s="1468">
        <v>25</v>
      </c>
      <c r="S75" s="3447"/>
      <c r="T75" s="3444"/>
      <c r="U75" s="3447"/>
      <c r="V75" s="3444"/>
      <c r="W75" s="3447"/>
      <c r="X75" s="3444"/>
      <c r="Y75" s="253">
        <f>SUM('6층_부하량(월간_AVG)'!D334:F334)</f>
        <v>4.0563612301752991</v>
      </c>
      <c r="Z75" s="253">
        <f>SUM('6층_부하량(월간_AVG)'!D366:F366)</f>
        <v>2.3915937472663003</v>
      </c>
      <c r="AA75" s="2460">
        <f t="shared" si="22"/>
        <v>6.447954977441599</v>
      </c>
      <c r="AB75" s="2689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450.9</v>
      </c>
      <c r="AC75" s="2820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386.4</v>
      </c>
      <c r="AD75" s="3498">
        <f>SUM(AB75:AC76)</f>
        <v>1647.4</v>
      </c>
      <c r="AE75" s="2483"/>
    </row>
    <row r="76" spans="1:31" ht="27" customHeight="1" x14ac:dyDescent="0.25">
      <c r="A76" s="3435"/>
      <c r="B76" s="2660" t="s">
        <v>2154</v>
      </c>
      <c r="C76" s="3451"/>
      <c r="D76" s="3427"/>
      <c r="E76" s="2657" t="s">
        <v>2155</v>
      </c>
      <c r="F76" s="2657" t="s">
        <v>2156</v>
      </c>
      <c r="G76" s="2650" t="s">
        <v>2157</v>
      </c>
      <c r="H76" s="2037" t="s">
        <v>2158</v>
      </c>
      <c r="I76" s="2126" t="str">
        <f t="shared" si="26"/>
        <v>6-DaHall 1-PDU-05-30-27</v>
      </c>
      <c r="J76" s="2127" t="str">
        <f t="shared" si="27"/>
        <v>6-DaHall 1-PDU-06-30-27</v>
      </c>
      <c r="K76" s="1463">
        <v>220</v>
      </c>
      <c r="L76" s="1464">
        <v>30</v>
      </c>
      <c r="M76" s="2443" t="s">
        <v>6497</v>
      </c>
      <c r="N76" s="1465">
        <v>27</v>
      </c>
      <c r="O76" s="1466">
        <v>220</v>
      </c>
      <c r="P76" s="1467">
        <v>30</v>
      </c>
      <c r="Q76" s="2449" t="s">
        <v>6507</v>
      </c>
      <c r="R76" s="1468">
        <v>27</v>
      </c>
      <c r="S76" s="3447"/>
      <c r="T76" s="3444"/>
      <c r="U76" s="3447"/>
      <c r="V76" s="3444"/>
      <c r="W76" s="3447"/>
      <c r="X76" s="3444"/>
      <c r="Y76" s="253">
        <f>SUM('6층_부하량(월간_AVG)'!D335:F335)</f>
        <v>3.8297947642080503</v>
      </c>
      <c r="Z76" s="253">
        <f>SUM('6층_부하량(월간_AVG)'!D367:F367)</f>
        <v>1.7875910226850256</v>
      </c>
      <c r="AA76" s="2460">
        <f t="shared" si="22"/>
        <v>5.6173857868930757</v>
      </c>
      <c r="AB76" s="2689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519</v>
      </c>
      <c r="AC76" s="2820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291.10000000000002</v>
      </c>
      <c r="AD76" s="3499"/>
      <c r="AE76" s="2795"/>
    </row>
    <row r="77" spans="1:31" ht="28.8" x14ac:dyDescent="0.25">
      <c r="A77" s="3433" t="s">
        <v>2159</v>
      </c>
      <c r="B77" s="3452" t="s">
        <v>2160</v>
      </c>
      <c r="C77" s="3451" t="s">
        <v>2149</v>
      </c>
      <c r="D77" s="3432">
        <v>12</v>
      </c>
      <c r="E77" s="2657" t="s">
        <v>2161</v>
      </c>
      <c r="F77" s="2657" t="s">
        <v>2162</v>
      </c>
      <c r="G77" s="2650" t="s">
        <v>2163</v>
      </c>
      <c r="H77" s="2646" t="s">
        <v>2164</v>
      </c>
      <c r="I77" s="2126" t="str">
        <f t="shared" si="26"/>
        <v>6-DaHall 1-PDU-05-30-29</v>
      </c>
      <c r="J77" s="2127" t="str">
        <f t="shared" si="27"/>
        <v>6-DaHall 1-PDU-06-30-29</v>
      </c>
      <c r="K77" s="1463">
        <v>220</v>
      </c>
      <c r="L77" s="1464">
        <v>30</v>
      </c>
      <c r="M77" s="2443" t="s">
        <v>6497</v>
      </c>
      <c r="N77" s="1465">
        <v>29</v>
      </c>
      <c r="O77" s="1466">
        <v>220</v>
      </c>
      <c r="P77" s="1467">
        <v>30</v>
      </c>
      <c r="Q77" s="2449" t="s">
        <v>6507</v>
      </c>
      <c r="R77" s="1468">
        <v>29</v>
      </c>
      <c r="S77" s="3447"/>
      <c r="T77" s="3444"/>
      <c r="U77" s="3447"/>
      <c r="V77" s="3444"/>
      <c r="W77" s="3447"/>
      <c r="X77" s="3444"/>
      <c r="Y77" s="253">
        <f>SUM('6층_부하량(월간_AVG)'!D336:F336)</f>
        <v>3.0855642270049155</v>
      </c>
      <c r="Z77" s="253">
        <f>SUM('6층_부하량(월간_AVG)'!D368:F368)</f>
        <v>1.938283441148581</v>
      </c>
      <c r="AA77" s="3500">
        <f>SUM(Y77:Z78)</f>
        <v>14.304046420025852</v>
      </c>
      <c r="AB77" s="2689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297.2</v>
      </c>
      <c r="AC77" s="2820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155.9</v>
      </c>
      <c r="AD77" s="3498">
        <f>SUM(AB77:AC78)</f>
        <v>453.1</v>
      </c>
      <c r="AE77" s="2795"/>
    </row>
    <row r="78" spans="1:31" ht="28.8" x14ac:dyDescent="0.25">
      <c r="A78" s="3435"/>
      <c r="B78" s="3453"/>
      <c r="C78" s="3451"/>
      <c r="D78" s="3432"/>
      <c r="E78" s="2657" t="s">
        <v>2143</v>
      </c>
      <c r="F78" s="2657" t="s">
        <v>2144</v>
      </c>
      <c r="G78" s="2650" t="s">
        <v>2145</v>
      </c>
      <c r="H78" s="2037" t="s">
        <v>2146</v>
      </c>
      <c r="I78" s="2126" t="str">
        <f t="shared" si="26"/>
        <v>6-DaHall 1-PDU-05-30-23</v>
      </c>
      <c r="J78" s="2127" t="str">
        <f t="shared" si="27"/>
        <v>6-DaHall 1-PDU-06-30-23</v>
      </c>
      <c r="K78" s="1463">
        <v>220</v>
      </c>
      <c r="L78" s="1464">
        <v>30</v>
      </c>
      <c r="M78" s="2443" t="s">
        <v>6497</v>
      </c>
      <c r="N78" s="1465">
        <v>23</v>
      </c>
      <c r="O78" s="1466">
        <v>220</v>
      </c>
      <c r="P78" s="1467">
        <v>30</v>
      </c>
      <c r="Q78" s="2449" t="s">
        <v>6507</v>
      </c>
      <c r="R78" s="1468">
        <v>23</v>
      </c>
      <c r="S78" s="3447"/>
      <c r="T78" s="3444"/>
      <c r="U78" s="3447"/>
      <c r="V78" s="3444"/>
      <c r="W78" s="3447"/>
      <c r="X78" s="3444"/>
      <c r="Y78" s="253">
        <f>SUM('6층_부하량(월간_AVG)'!D333:F333)</f>
        <v>4.6003040434109446</v>
      </c>
      <c r="Z78" s="253">
        <f>SUM('6층_부하량(월간_AVG)'!D365:F365)</f>
        <v>4.6798947084614113</v>
      </c>
      <c r="AA78" s="3501"/>
      <c r="AB78" s="2689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0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499"/>
      <c r="AE78" s="2795"/>
    </row>
    <row r="79" spans="1:31" ht="28.8" x14ac:dyDescent="0.25">
      <c r="A79" s="2659" t="s">
        <v>2165</v>
      </c>
      <c r="B79" s="2660" t="s">
        <v>2166</v>
      </c>
      <c r="C79" s="2959" t="s">
        <v>9241</v>
      </c>
      <c r="D79" s="3078">
        <v>1.6</v>
      </c>
      <c r="E79" s="2657" t="s">
        <v>2167</v>
      </c>
      <c r="F79" s="2657" t="s">
        <v>2168</v>
      </c>
      <c r="G79" s="2650" t="s">
        <v>2169</v>
      </c>
      <c r="H79" s="2646" t="s">
        <v>2170</v>
      </c>
      <c r="I79" s="2126" t="str">
        <f t="shared" si="26"/>
        <v>6-DaHall 1-PDU-05-30-31</v>
      </c>
      <c r="J79" s="2127" t="str">
        <f t="shared" si="27"/>
        <v>6-DaHall 1-PDU-06-30-31</v>
      </c>
      <c r="K79" s="1463">
        <v>220</v>
      </c>
      <c r="L79" s="1464">
        <v>30</v>
      </c>
      <c r="M79" s="2443" t="s">
        <v>6497</v>
      </c>
      <c r="N79" s="1465">
        <v>31</v>
      </c>
      <c r="O79" s="1466">
        <v>220</v>
      </c>
      <c r="P79" s="1467">
        <v>30</v>
      </c>
      <c r="Q79" s="2449" t="s">
        <v>6507</v>
      </c>
      <c r="R79" s="1468">
        <v>31</v>
      </c>
      <c r="S79" s="3447"/>
      <c r="T79" s="3444"/>
      <c r="U79" s="3447"/>
      <c r="V79" s="3444"/>
      <c r="W79" s="3447"/>
      <c r="X79" s="3444"/>
      <c r="Y79" s="253">
        <f>SUM('6층_부하량(월간_AVG)'!D337:F337)</f>
        <v>1.7471703335816771</v>
      </c>
      <c r="Z79" s="253">
        <f>SUM('6층_부하량(월간_AVG)'!D369:F369)</f>
        <v>0.94216660069679181</v>
      </c>
      <c r="AA79" s="2460">
        <f t="shared" ref="AA79:AA81" si="28">SUM(Y79:Z79)</f>
        <v>2.6893369342784688</v>
      </c>
      <c r="AB79" s="2689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241.5</v>
      </c>
      <c r="AC79" s="2820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43.9</v>
      </c>
      <c r="AD79" s="2803">
        <f t="shared" ref="AD79:AD84" si="29">SUM(AB79:AC79)</f>
        <v>285.39999999999998</v>
      </c>
      <c r="AE79" s="2795"/>
    </row>
    <row r="80" spans="1:31" ht="43.2" x14ac:dyDescent="0.25">
      <c r="A80" s="2659" t="s">
        <v>2171</v>
      </c>
      <c r="B80" s="2660" t="s">
        <v>2172</v>
      </c>
      <c r="C80" s="2959" t="s">
        <v>9242</v>
      </c>
      <c r="D80" s="3078">
        <v>1.6</v>
      </c>
      <c r="E80" s="2657" t="s">
        <v>2173</v>
      </c>
      <c r="F80" s="2657" t="s">
        <v>2174</v>
      </c>
      <c r="G80" s="2650" t="s">
        <v>2175</v>
      </c>
      <c r="H80" s="2646" t="s">
        <v>2176</v>
      </c>
      <c r="I80" s="2126" t="str">
        <f t="shared" si="26"/>
        <v>6-DaHall 1-PDU-05-30-33</v>
      </c>
      <c r="J80" s="2127" t="str">
        <f t="shared" si="27"/>
        <v>6-DaHall 1-PDU-06-30-33</v>
      </c>
      <c r="K80" s="1463">
        <v>220</v>
      </c>
      <c r="L80" s="1464">
        <v>30</v>
      </c>
      <c r="M80" s="2443" t="s">
        <v>6497</v>
      </c>
      <c r="N80" s="1465">
        <v>33</v>
      </c>
      <c r="O80" s="1466">
        <v>220</v>
      </c>
      <c r="P80" s="1467">
        <v>30</v>
      </c>
      <c r="Q80" s="2449" t="s">
        <v>6507</v>
      </c>
      <c r="R80" s="1468">
        <v>33</v>
      </c>
      <c r="S80" s="3447"/>
      <c r="T80" s="3444"/>
      <c r="U80" s="3447"/>
      <c r="V80" s="3444"/>
      <c r="W80" s="3447"/>
      <c r="X80" s="3444"/>
      <c r="Y80" s="253">
        <f>SUM('6층_부하량(월간_AVG)'!D338:F338)</f>
        <v>1.1757908615639248</v>
      </c>
      <c r="Z80" s="253">
        <f>SUM('6층_부하량(월간_AVG)'!D370:F370)</f>
        <v>1.1484818323195223</v>
      </c>
      <c r="AA80" s="2460">
        <f t="shared" si="28"/>
        <v>2.3242726938834473</v>
      </c>
      <c r="AB80" s="2689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140.80000000000001</v>
      </c>
      <c r="AC80" s="2820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140</v>
      </c>
      <c r="AD80" s="2803">
        <f t="shared" si="29"/>
        <v>280.8</v>
      </c>
      <c r="AE80" s="2795"/>
    </row>
    <row r="81" spans="1:31" ht="27.75" customHeight="1" thickBot="1" x14ac:dyDescent="0.3">
      <c r="A81" s="2666" t="s">
        <v>2177</v>
      </c>
      <c r="B81" s="2674" t="s">
        <v>2178</v>
      </c>
      <c r="C81" s="2959" t="s">
        <v>9181</v>
      </c>
      <c r="D81" s="3078">
        <v>1.6</v>
      </c>
      <c r="E81" s="2667" t="s">
        <v>2179</v>
      </c>
      <c r="F81" s="2667" t="s">
        <v>2180</v>
      </c>
      <c r="G81" s="2652" t="s">
        <v>2181</v>
      </c>
      <c r="H81" s="2647" t="s">
        <v>2182</v>
      </c>
      <c r="I81" s="2128" t="str">
        <f t="shared" si="26"/>
        <v>6-DaHall 1-PDU-05-30-35</v>
      </c>
      <c r="J81" s="2129" t="str">
        <f t="shared" si="27"/>
        <v>6-DaHall 1-PDU-06-30-35</v>
      </c>
      <c r="K81" s="1471">
        <v>220</v>
      </c>
      <c r="L81" s="1472">
        <v>30</v>
      </c>
      <c r="M81" s="2446" t="s">
        <v>6497</v>
      </c>
      <c r="N81" s="1473">
        <v>35</v>
      </c>
      <c r="O81" s="1474">
        <v>220</v>
      </c>
      <c r="P81" s="1475">
        <v>30</v>
      </c>
      <c r="Q81" s="2452" t="s">
        <v>6507</v>
      </c>
      <c r="R81" s="1476">
        <v>35</v>
      </c>
      <c r="S81" s="3448"/>
      <c r="T81" s="3445"/>
      <c r="U81" s="3448"/>
      <c r="V81" s="3445"/>
      <c r="W81" s="3448"/>
      <c r="X81" s="3445"/>
      <c r="Y81" s="329">
        <f>SUM('6층_부하량(월간_AVG)'!D339:F339)</f>
        <v>1.2188816967823872</v>
      </c>
      <c r="Z81" s="329">
        <f>SUM('6층_부하량(월간_AVG)'!D371:F371)</f>
        <v>1.0842325102955399</v>
      </c>
      <c r="AA81" s="2461">
        <f t="shared" si="28"/>
        <v>2.3031142070779271</v>
      </c>
      <c r="AB81" s="2689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84.7</v>
      </c>
      <c r="AC81" s="2820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43</v>
      </c>
      <c r="AD81" s="2808">
        <f t="shared" si="29"/>
        <v>127.7</v>
      </c>
      <c r="AE81" s="2797"/>
    </row>
    <row r="82" spans="1:31" ht="15" thickTop="1" x14ac:dyDescent="0.25">
      <c r="A82" s="1084" t="s">
        <v>1750</v>
      </c>
      <c r="B82" s="828"/>
      <c r="C82" s="828"/>
      <c r="D82" s="828"/>
      <c r="E82" s="828"/>
      <c r="F82" s="828"/>
      <c r="G82" s="884"/>
      <c r="H82" s="885"/>
      <c r="I82" s="2124"/>
      <c r="J82" s="2125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3"/>
      <c r="AB82" s="2800"/>
      <c r="AC82" s="2801"/>
      <c r="AD82" s="2809">
        <f t="shared" si="29"/>
        <v>0</v>
      </c>
      <c r="AE82" s="2802" t="s">
        <v>1266</v>
      </c>
    </row>
    <row r="83" spans="1:31" ht="28.8" x14ac:dyDescent="0.25">
      <c r="A83" s="2659" t="s">
        <v>1751</v>
      </c>
      <c r="B83" s="2685" t="s">
        <v>1752</v>
      </c>
      <c r="C83" s="2685"/>
      <c r="D83" s="2987"/>
      <c r="E83" s="2685" t="s">
        <v>1753</v>
      </c>
      <c r="F83" s="2685" t="s">
        <v>1754</v>
      </c>
      <c r="G83" s="2683" t="s">
        <v>1755</v>
      </c>
      <c r="H83" s="2680" t="s">
        <v>1756</v>
      </c>
      <c r="I83" s="2126" t="str">
        <f t="shared" ref="I83:I90" si="30">"6-DaHall 1-PDU-"&amp;M83&amp;"-"&amp;L83&amp;"-"&amp;N83</f>
        <v>6-DaHall 1-PDU-11-30-23</v>
      </c>
      <c r="J83" s="2127" t="str">
        <f t="shared" ref="J83:J90" si="31">"6-DaHall 1-PDU-"&amp;Q83&amp;"-"&amp;P83&amp;"-"&amp;R83</f>
        <v>6-DaHall 1-PDU-12-30-23</v>
      </c>
      <c r="K83" s="1477">
        <v>220</v>
      </c>
      <c r="L83" s="1478">
        <v>30</v>
      </c>
      <c r="M83" s="2443" t="s">
        <v>6547</v>
      </c>
      <c r="N83" s="1465">
        <v>23</v>
      </c>
      <c r="O83" s="1469">
        <v>220</v>
      </c>
      <c r="P83" s="1470">
        <v>30</v>
      </c>
      <c r="Q83" s="2449" t="s">
        <v>6554</v>
      </c>
      <c r="R83" s="1468">
        <v>23</v>
      </c>
      <c r="S83" s="3459" t="s">
        <v>1463</v>
      </c>
      <c r="T83" s="3439" t="s">
        <v>1464</v>
      </c>
      <c r="U83" s="3459" t="s">
        <v>1465</v>
      </c>
      <c r="V83" s="3439" t="s">
        <v>1466</v>
      </c>
      <c r="W83" s="3446" t="s">
        <v>1277</v>
      </c>
      <c r="X83" s="3443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2">SUM(Y83:Z83)</f>
        <v>0</v>
      </c>
      <c r="AB83" s="2689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0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1">
        <f t="shared" si="29"/>
        <v>0</v>
      </c>
      <c r="AE83" s="2822" t="s">
        <v>1266</v>
      </c>
    </row>
    <row r="84" spans="1:31" ht="28.8" x14ac:dyDescent="0.25">
      <c r="A84" s="2659" t="s">
        <v>1757</v>
      </c>
      <c r="B84" s="2685" t="s">
        <v>1758</v>
      </c>
      <c r="C84" s="2685"/>
      <c r="D84" s="2987"/>
      <c r="E84" s="2685" t="s">
        <v>1759</v>
      </c>
      <c r="F84" s="2685" t="s">
        <v>1760</v>
      </c>
      <c r="G84" s="2683" t="s">
        <v>1761</v>
      </c>
      <c r="H84" s="2680" t="s">
        <v>1762</v>
      </c>
      <c r="I84" s="2126" t="str">
        <f t="shared" si="30"/>
        <v>6-DaHall 1-PDU-11-30-25</v>
      </c>
      <c r="J84" s="2127" t="str">
        <f t="shared" si="31"/>
        <v>6-DaHall 1-PDU-12-30-25</v>
      </c>
      <c r="K84" s="1477">
        <v>220</v>
      </c>
      <c r="L84" s="1478">
        <v>30</v>
      </c>
      <c r="M84" s="2443" t="s">
        <v>6547</v>
      </c>
      <c r="N84" s="1465">
        <v>25</v>
      </c>
      <c r="O84" s="1469">
        <v>220</v>
      </c>
      <c r="P84" s="1470">
        <v>30</v>
      </c>
      <c r="Q84" s="2449" t="s">
        <v>6554</v>
      </c>
      <c r="R84" s="1468">
        <v>25</v>
      </c>
      <c r="S84" s="3466"/>
      <c r="T84" s="3467"/>
      <c r="U84" s="3466"/>
      <c r="V84" s="3467"/>
      <c r="W84" s="3447"/>
      <c r="X84" s="3444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2"/>
        <v>0</v>
      </c>
      <c r="AB84" s="2689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0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1">
        <f t="shared" si="29"/>
        <v>0</v>
      </c>
      <c r="AE84" s="2822" t="s">
        <v>1266</v>
      </c>
    </row>
    <row r="85" spans="1:31" ht="28.8" x14ac:dyDescent="0.25">
      <c r="A85" s="3428" t="s">
        <v>1763</v>
      </c>
      <c r="B85" s="3430" t="s">
        <v>1764</v>
      </c>
      <c r="C85" s="2657"/>
      <c r="D85" s="2981"/>
      <c r="E85" s="2657" t="s">
        <v>1765</v>
      </c>
      <c r="F85" s="2657" t="s">
        <v>1766</v>
      </c>
      <c r="G85" s="2650" t="s">
        <v>1767</v>
      </c>
      <c r="H85" s="2646" t="s">
        <v>1768</v>
      </c>
      <c r="I85" s="2126" t="str">
        <f t="shared" si="30"/>
        <v>6-DaHall 1-PDU-11-30-27</v>
      </c>
      <c r="J85" s="2127" t="str">
        <f t="shared" si="31"/>
        <v>6-DaHall 1-PDU-12-30-27</v>
      </c>
      <c r="K85" s="1477">
        <v>220</v>
      </c>
      <c r="L85" s="1478">
        <v>30</v>
      </c>
      <c r="M85" s="2443" t="s">
        <v>6547</v>
      </c>
      <c r="N85" s="1465">
        <v>27</v>
      </c>
      <c r="O85" s="1469">
        <v>220</v>
      </c>
      <c r="P85" s="1470">
        <v>30</v>
      </c>
      <c r="Q85" s="2449" t="s">
        <v>6554</v>
      </c>
      <c r="R85" s="1468">
        <v>27</v>
      </c>
      <c r="S85" s="3466"/>
      <c r="T85" s="3467"/>
      <c r="U85" s="3466"/>
      <c r="V85" s="3467"/>
      <c r="W85" s="3447"/>
      <c r="X85" s="3444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2"/>
        <v>0</v>
      </c>
      <c r="AB85" s="2689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0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498">
        <f>SUM(AB85:AC86)</f>
        <v>0</v>
      </c>
      <c r="AE85" s="2795"/>
    </row>
    <row r="86" spans="1:31" ht="28.8" x14ac:dyDescent="0.25">
      <c r="A86" s="3428"/>
      <c r="B86" s="3430"/>
      <c r="C86" s="2657"/>
      <c r="D86" s="2981"/>
      <c r="E86" s="2657" t="s">
        <v>1769</v>
      </c>
      <c r="F86" s="2657" t="s">
        <v>1770</v>
      </c>
      <c r="G86" s="2650" t="s">
        <v>1771</v>
      </c>
      <c r="H86" s="2646" t="s">
        <v>1772</v>
      </c>
      <c r="I86" s="2126" t="str">
        <f t="shared" si="30"/>
        <v>6-DaHall 1-PDU-11-30-49</v>
      </c>
      <c r="J86" s="2127" t="str">
        <f t="shared" si="31"/>
        <v>6-DaHall 1-PDU-12-30-49</v>
      </c>
      <c r="K86" s="1477">
        <v>220</v>
      </c>
      <c r="L86" s="1478">
        <v>30</v>
      </c>
      <c r="M86" s="2443" t="s">
        <v>6547</v>
      </c>
      <c r="N86" s="1465">
        <v>49</v>
      </c>
      <c r="O86" s="1469">
        <v>220</v>
      </c>
      <c r="P86" s="1470">
        <v>30</v>
      </c>
      <c r="Q86" s="2449" t="s">
        <v>6554</v>
      </c>
      <c r="R86" s="1468">
        <v>49</v>
      </c>
      <c r="S86" s="3466"/>
      <c r="T86" s="3467"/>
      <c r="U86" s="3466"/>
      <c r="V86" s="3467"/>
      <c r="W86" s="3447"/>
      <c r="X86" s="3444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2"/>
        <v>0</v>
      </c>
      <c r="AB86" s="2689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0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499"/>
      <c r="AE86" s="2795"/>
    </row>
    <row r="87" spans="1:31" ht="28.8" x14ac:dyDescent="0.25">
      <c r="A87" s="2659" t="s">
        <v>1773</v>
      </c>
      <c r="B87" s="2657" t="s">
        <v>1774</v>
      </c>
      <c r="C87" s="2657"/>
      <c r="D87" s="2981"/>
      <c r="E87" s="2657" t="s">
        <v>1775</v>
      </c>
      <c r="F87" s="2657" t="s">
        <v>1776</v>
      </c>
      <c r="G87" s="2650" t="s">
        <v>1777</v>
      </c>
      <c r="H87" s="2646" t="s">
        <v>1778</v>
      </c>
      <c r="I87" s="2126" t="str">
        <f t="shared" si="30"/>
        <v>6-DaHall 1-PDU-11-30-29</v>
      </c>
      <c r="J87" s="2127" t="str">
        <f t="shared" si="31"/>
        <v>6-DaHall 1-PDU-12-30-29</v>
      </c>
      <c r="K87" s="1477">
        <v>220</v>
      </c>
      <c r="L87" s="1478">
        <v>30</v>
      </c>
      <c r="M87" s="2443" t="s">
        <v>6547</v>
      </c>
      <c r="N87" s="1465">
        <v>29</v>
      </c>
      <c r="O87" s="1469">
        <v>220</v>
      </c>
      <c r="P87" s="1470">
        <v>30</v>
      </c>
      <c r="Q87" s="2449" t="s">
        <v>6554</v>
      </c>
      <c r="R87" s="1468">
        <v>29</v>
      </c>
      <c r="S87" s="3466"/>
      <c r="T87" s="3467"/>
      <c r="U87" s="3466"/>
      <c r="V87" s="3467"/>
      <c r="W87" s="3447"/>
      <c r="X87" s="3444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2"/>
        <v>0</v>
      </c>
      <c r="AB87" s="2689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0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3">
        <f t="shared" ref="AD87" si="33">SUM(AB87:AC87)</f>
        <v>0</v>
      </c>
      <c r="AE87" s="2795"/>
    </row>
    <row r="88" spans="1:31" ht="28.8" x14ac:dyDescent="0.25">
      <c r="A88" s="3428" t="s">
        <v>1779</v>
      </c>
      <c r="B88" s="3430" t="s">
        <v>1780</v>
      </c>
      <c r="C88" s="2657"/>
      <c r="D88" s="2981"/>
      <c r="E88" s="2657" t="s">
        <v>1781</v>
      </c>
      <c r="F88" s="2657" t="s">
        <v>1782</v>
      </c>
      <c r="G88" s="2650" t="s">
        <v>1783</v>
      </c>
      <c r="H88" s="2646" t="s">
        <v>1784</v>
      </c>
      <c r="I88" s="2126" t="str">
        <f t="shared" si="30"/>
        <v>6-DaHall 1-PDU-11-30-31</v>
      </c>
      <c r="J88" s="2127" t="str">
        <f t="shared" si="31"/>
        <v>6-DaHall 1-PDU-12-30-31</v>
      </c>
      <c r="K88" s="1477">
        <v>220</v>
      </c>
      <c r="L88" s="1478">
        <v>30</v>
      </c>
      <c r="M88" s="2443" t="s">
        <v>6547</v>
      </c>
      <c r="N88" s="1465">
        <v>31</v>
      </c>
      <c r="O88" s="1469">
        <v>220</v>
      </c>
      <c r="P88" s="1470">
        <v>30</v>
      </c>
      <c r="Q88" s="2449" t="s">
        <v>6554</v>
      </c>
      <c r="R88" s="1468">
        <v>31</v>
      </c>
      <c r="S88" s="3466"/>
      <c r="T88" s="3467"/>
      <c r="U88" s="3466"/>
      <c r="V88" s="3467"/>
      <c r="W88" s="3447"/>
      <c r="X88" s="3444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2"/>
        <v>0</v>
      </c>
      <c r="AB88" s="2689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0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498">
        <f>SUM(AB88:AC89)</f>
        <v>0</v>
      </c>
      <c r="AE88" s="2795"/>
    </row>
    <row r="89" spans="1:31" ht="28.8" x14ac:dyDescent="0.25">
      <c r="A89" s="3428"/>
      <c r="B89" s="3430"/>
      <c r="C89" s="2657"/>
      <c r="D89" s="2981"/>
      <c r="E89" s="2657" t="s">
        <v>1785</v>
      </c>
      <c r="F89" s="2657" t="s">
        <v>1786</v>
      </c>
      <c r="G89" s="2650" t="s">
        <v>1787</v>
      </c>
      <c r="H89" s="2646" t="s">
        <v>1788</v>
      </c>
      <c r="I89" s="2126" t="str">
        <f t="shared" si="30"/>
        <v>6-DaHall 1-PDU-11-30-47</v>
      </c>
      <c r="J89" s="2127" t="str">
        <f t="shared" si="31"/>
        <v>6-DaHall 1-PDU-12-30-47</v>
      </c>
      <c r="K89" s="1477">
        <v>220</v>
      </c>
      <c r="L89" s="1478">
        <v>30</v>
      </c>
      <c r="M89" s="2443" t="s">
        <v>6547</v>
      </c>
      <c r="N89" s="1465">
        <v>47</v>
      </c>
      <c r="O89" s="1469">
        <v>220</v>
      </c>
      <c r="P89" s="1470">
        <v>30</v>
      </c>
      <c r="Q89" s="2449" t="s">
        <v>6554</v>
      </c>
      <c r="R89" s="1468">
        <v>47</v>
      </c>
      <c r="S89" s="3466"/>
      <c r="T89" s="3467"/>
      <c r="U89" s="3466"/>
      <c r="V89" s="3467"/>
      <c r="W89" s="3447"/>
      <c r="X89" s="3444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2"/>
        <v>0</v>
      </c>
      <c r="AB89" s="2689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0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499"/>
      <c r="AE89" s="2795"/>
    </row>
    <row r="90" spans="1:31" ht="28.8" x14ac:dyDescent="0.25">
      <c r="A90" s="2659" t="s">
        <v>1789</v>
      </c>
      <c r="B90" s="2657" t="s">
        <v>1790</v>
      </c>
      <c r="C90" s="2657"/>
      <c r="D90" s="2981"/>
      <c r="E90" s="2657" t="s">
        <v>1791</v>
      </c>
      <c r="F90" s="2657" t="s">
        <v>1792</v>
      </c>
      <c r="G90" s="2650" t="s">
        <v>1793</v>
      </c>
      <c r="H90" s="2646" t="s">
        <v>1794</v>
      </c>
      <c r="I90" s="2126" t="str">
        <f t="shared" si="30"/>
        <v>6-DaHall 1-PDU-11-30-33</v>
      </c>
      <c r="J90" s="2127" t="str">
        <f t="shared" si="31"/>
        <v>6-DaHall 1-PDU-12-30-33</v>
      </c>
      <c r="K90" s="1477">
        <v>220</v>
      </c>
      <c r="L90" s="1478">
        <v>30</v>
      </c>
      <c r="M90" s="2443" t="s">
        <v>6547</v>
      </c>
      <c r="N90" s="1465">
        <v>33</v>
      </c>
      <c r="O90" s="1469">
        <v>220</v>
      </c>
      <c r="P90" s="1470">
        <v>30</v>
      </c>
      <c r="Q90" s="2449" t="s">
        <v>6554</v>
      </c>
      <c r="R90" s="1468">
        <v>33</v>
      </c>
      <c r="S90" s="3466"/>
      <c r="T90" s="3467"/>
      <c r="U90" s="3466"/>
      <c r="V90" s="3467"/>
      <c r="W90" s="3462"/>
      <c r="X90" s="3450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2"/>
        <v>0</v>
      </c>
      <c r="AB90" s="2689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0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3">
        <f>SUM(AB90:AC90)</f>
        <v>0</v>
      </c>
      <c r="AE90" s="2795"/>
    </row>
    <row r="91" spans="1:31" x14ac:dyDescent="0.25">
      <c r="A91" s="2659" t="s">
        <v>1795</v>
      </c>
      <c r="B91" s="2685" t="s">
        <v>1796</v>
      </c>
      <c r="C91" s="2685"/>
      <c r="D91" s="2987"/>
      <c r="E91" s="2685"/>
      <c r="F91" s="2685"/>
      <c r="G91" s="2683"/>
      <c r="H91" s="2680"/>
      <c r="I91" s="2126"/>
      <c r="J91" s="2127"/>
      <c r="K91" s="1463"/>
      <c r="L91" s="1464"/>
      <c r="M91" s="2650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5"/>
      <c r="AB91" s="2691"/>
      <c r="AC91" s="2823"/>
      <c r="AD91" s="2821">
        <f>SUM(AB91:AC91)</f>
        <v>0</v>
      </c>
      <c r="AE91" s="2822" t="s">
        <v>1266</v>
      </c>
    </row>
    <row r="92" spans="1:31" x14ac:dyDescent="0.25">
      <c r="A92" s="2659" t="s">
        <v>1797</v>
      </c>
      <c r="B92" s="2685" t="s">
        <v>1798</v>
      </c>
      <c r="C92" s="2685"/>
      <c r="D92" s="2987"/>
      <c r="E92" s="2685"/>
      <c r="F92" s="2685"/>
      <c r="G92" s="2683"/>
      <c r="H92" s="2680"/>
      <c r="I92" s="2126"/>
      <c r="J92" s="2127"/>
      <c r="K92" s="1463"/>
      <c r="L92" s="1464"/>
      <c r="M92" s="2650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5"/>
      <c r="AB92" s="2691"/>
      <c r="AC92" s="2823"/>
      <c r="AD92" s="2821">
        <f>SUM(AB92:AC92)</f>
        <v>0</v>
      </c>
      <c r="AE92" s="2822" t="s">
        <v>1266</v>
      </c>
    </row>
    <row r="93" spans="1:31" x14ac:dyDescent="0.25">
      <c r="A93" s="2659" t="s">
        <v>1799</v>
      </c>
      <c r="B93" s="2685" t="s">
        <v>1800</v>
      </c>
      <c r="C93" s="2685"/>
      <c r="D93" s="2987"/>
      <c r="E93" s="2685"/>
      <c r="F93" s="2685"/>
      <c r="G93" s="2683"/>
      <c r="H93" s="2680"/>
      <c r="I93" s="2126"/>
      <c r="J93" s="2127"/>
      <c r="K93" s="1463"/>
      <c r="L93" s="1464"/>
      <c r="M93" s="2650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5"/>
      <c r="AB93" s="2691"/>
      <c r="AC93" s="2823"/>
      <c r="AD93" s="2821">
        <f>SUM(AB93:AC93)</f>
        <v>0</v>
      </c>
      <c r="AE93" s="2822" t="s">
        <v>1266</v>
      </c>
    </row>
    <row r="94" spans="1:31" ht="15" thickBot="1" x14ac:dyDescent="0.3">
      <c r="A94" s="2666" t="s">
        <v>1801</v>
      </c>
      <c r="B94" s="839"/>
      <c r="C94" s="839"/>
      <c r="D94" s="839"/>
      <c r="E94" s="839"/>
      <c r="F94" s="839"/>
      <c r="G94" s="2684"/>
      <c r="H94" s="2681"/>
      <c r="I94" s="2128"/>
      <c r="J94" s="2129"/>
      <c r="K94" s="1471"/>
      <c r="L94" s="1472"/>
      <c r="M94" s="2652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4"/>
      <c r="AB94" s="2816"/>
      <c r="AC94" s="2817"/>
      <c r="AD94" s="2818">
        <f>SUM(AB94:AC94)</f>
        <v>0</v>
      </c>
      <c r="AE94" s="2819" t="s">
        <v>1266</v>
      </c>
    </row>
    <row r="95" spans="1:31" ht="15" customHeight="1" thickTop="1" x14ac:dyDescent="0.25">
      <c r="A95" s="1084" t="s">
        <v>1937</v>
      </c>
      <c r="B95" s="2660"/>
      <c r="C95" s="2669" t="s">
        <v>9243</v>
      </c>
      <c r="D95" s="3079">
        <v>2.2000000000000002</v>
      </c>
      <c r="E95" s="2657" t="s">
        <v>1938</v>
      </c>
      <c r="F95" s="2657" t="s">
        <v>1939</v>
      </c>
      <c r="G95" s="2650"/>
      <c r="H95" s="2646"/>
      <c r="I95" s="2126" t="str">
        <f t="shared" ref="I95:I105" si="34">"6-DaHall 1-PDU-"&amp;M95&amp;"-"&amp;L95&amp;"-"&amp;N95</f>
        <v>6-DaHall 1-PDU-01-30-25</v>
      </c>
      <c r="J95" s="2127" t="str">
        <f t="shared" ref="J95:J105" si="35">"6-DaHall 1-PDU-"&amp;Q95&amp;"-"&amp;P95&amp;"-"&amp;R95</f>
        <v>6-DaHall 1-PDU-02-30-25</v>
      </c>
      <c r="K95" s="1463">
        <v>220</v>
      </c>
      <c r="L95" s="1464">
        <v>30</v>
      </c>
      <c r="M95" s="2443" t="s">
        <v>6503</v>
      </c>
      <c r="N95" s="1465">
        <v>25</v>
      </c>
      <c r="O95" s="1466">
        <v>220</v>
      </c>
      <c r="P95" s="1467">
        <v>30</v>
      </c>
      <c r="Q95" s="2449" t="s">
        <v>6499</v>
      </c>
      <c r="R95" s="1468">
        <v>25</v>
      </c>
      <c r="S95" s="3457" t="s">
        <v>1862</v>
      </c>
      <c r="T95" s="3473" t="s">
        <v>1863</v>
      </c>
      <c r="U95" s="3449" t="s">
        <v>1864</v>
      </c>
      <c r="V95" s="3473" t="s">
        <v>1865</v>
      </c>
      <c r="W95" s="3449" t="s">
        <v>1881</v>
      </c>
      <c r="X95" s="3473" t="s">
        <v>1882</v>
      </c>
      <c r="Y95" s="328">
        <f>SUM('6층_부하량(월간_AVG)'!D214:F214)</f>
        <v>1.8535513348292314</v>
      </c>
      <c r="Z95" s="328">
        <f>SUM('6층_부하량(월간_AVG)'!D244:F244)</f>
        <v>2.1427040920548497</v>
      </c>
      <c r="AA95" s="2462">
        <f t="shared" ref="AA95:AA102" si="36">SUM(Y95:Z95)</f>
        <v>3.9962554268840811</v>
      </c>
      <c r="AB95" s="2689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285.8</v>
      </c>
      <c r="AC95" s="2820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335.9</v>
      </c>
      <c r="AD95" s="2826">
        <f t="shared" ref="AD95:AD105" si="37">SUM(AB95:AC95)</f>
        <v>621.70000000000005</v>
      </c>
      <c r="AE95" s="2482"/>
    </row>
    <row r="96" spans="1:31" ht="42" customHeight="1" x14ac:dyDescent="0.25">
      <c r="A96" s="2659" t="s">
        <v>735</v>
      </c>
      <c r="B96" s="2660" t="s">
        <v>1940</v>
      </c>
      <c r="C96" s="2669" t="s">
        <v>9193</v>
      </c>
      <c r="D96" s="3078">
        <v>2.2000000000000002</v>
      </c>
      <c r="E96" s="2657" t="s">
        <v>1941</v>
      </c>
      <c r="F96" s="2657" t="s">
        <v>1942</v>
      </c>
      <c r="G96" s="2650" t="s">
        <v>1943</v>
      </c>
      <c r="H96" s="2646" t="s">
        <v>1944</v>
      </c>
      <c r="I96" s="2126" t="str">
        <f t="shared" si="34"/>
        <v>6-DaHall 1-PDU-01-30-27</v>
      </c>
      <c r="J96" s="2127" t="str">
        <f t="shared" si="35"/>
        <v>6-DaHall 1-PDU-02-30-27</v>
      </c>
      <c r="K96" s="1463">
        <v>220</v>
      </c>
      <c r="L96" s="1464">
        <v>30</v>
      </c>
      <c r="M96" s="2443" t="s">
        <v>6503</v>
      </c>
      <c r="N96" s="1465">
        <v>27</v>
      </c>
      <c r="O96" s="1466">
        <v>220</v>
      </c>
      <c r="P96" s="1467">
        <v>30</v>
      </c>
      <c r="Q96" s="2449" t="s">
        <v>6499</v>
      </c>
      <c r="R96" s="1468">
        <v>27</v>
      </c>
      <c r="S96" s="3455"/>
      <c r="T96" s="3444"/>
      <c r="U96" s="3447"/>
      <c r="V96" s="3444"/>
      <c r="W96" s="3447"/>
      <c r="X96" s="3444"/>
      <c r="Y96" s="253">
        <f>SUM('6층_부하량(월간_AVG)'!D215:F215)</f>
        <v>2.481588846171157</v>
      </c>
      <c r="Z96" s="253">
        <f>SUM('6층_부하량(월간_AVG)'!D245:F245)</f>
        <v>1.4932047947950835</v>
      </c>
      <c r="AA96" s="2460">
        <f t="shared" si="36"/>
        <v>3.9747936409662405</v>
      </c>
      <c r="AB96" s="2689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301.3</v>
      </c>
      <c r="AC96" s="2820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2803">
        <f t="shared" si="37"/>
        <v>481.70000000000005</v>
      </c>
      <c r="AE96" s="2795"/>
    </row>
    <row r="97" spans="1:32" ht="28.8" x14ac:dyDescent="0.25">
      <c r="A97" s="2659" t="s">
        <v>730</v>
      </c>
      <c r="B97" s="2660" t="s">
        <v>1945</v>
      </c>
      <c r="C97" s="2669" t="s">
        <v>9193</v>
      </c>
      <c r="D97" s="3079">
        <v>2.2000000000000002</v>
      </c>
      <c r="E97" s="2657" t="s">
        <v>1946</v>
      </c>
      <c r="F97" s="2657" t="s">
        <v>1947</v>
      </c>
      <c r="G97" s="2650" t="s">
        <v>1948</v>
      </c>
      <c r="H97" s="2646" t="s">
        <v>1949</v>
      </c>
      <c r="I97" s="2126" t="str">
        <f t="shared" si="34"/>
        <v>6-DaHall 1-PDU-01-30-29</v>
      </c>
      <c r="J97" s="2127" t="str">
        <f t="shared" si="35"/>
        <v>6-DaHall 1-PDU-02-30-29</v>
      </c>
      <c r="K97" s="1463">
        <v>220</v>
      </c>
      <c r="L97" s="1464">
        <v>30</v>
      </c>
      <c r="M97" s="2443" t="s">
        <v>6503</v>
      </c>
      <c r="N97" s="1465">
        <v>29</v>
      </c>
      <c r="O97" s="1466">
        <v>220</v>
      </c>
      <c r="P97" s="1467">
        <v>30</v>
      </c>
      <c r="Q97" s="2449" t="s">
        <v>6499</v>
      </c>
      <c r="R97" s="1468">
        <v>29</v>
      </c>
      <c r="S97" s="3455"/>
      <c r="T97" s="3444"/>
      <c r="U97" s="3447"/>
      <c r="V97" s="3444"/>
      <c r="W97" s="3447"/>
      <c r="X97" s="3444"/>
      <c r="Y97" s="253">
        <f>SUM('6층_부하량(월간_AVG)'!D216:F216)</f>
        <v>4.5167177932536093</v>
      </c>
      <c r="Z97" s="253">
        <f>SUM('6층_부하량(월간_AVG)'!D246:F246)</f>
        <v>3.0424578095485022</v>
      </c>
      <c r="AA97" s="2460">
        <f t="shared" si="36"/>
        <v>7.559175602802112</v>
      </c>
      <c r="AB97" s="2689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0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3">
        <f t="shared" si="37"/>
        <v>0</v>
      </c>
      <c r="AE97" s="2795"/>
    </row>
    <row r="98" spans="1:32" ht="28.8" x14ac:dyDescent="0.25">
      <c r="A98" s="2659" t="s">
        <v>1950</v>
      </c>
      <c r="B98" s="2660" t="s">
        <v>1951</v>
      </c>
      <c r="C98" s="2669" t="s">
        <v>9243</v>
      </c>
      <c r="D98" s="3079">
        <v>2.2000000000000002</v>
      </c>
      <c r="E98" s="2657" t="s">
        <v>1952</v>
      </c>
      <c r="F98" s="2657" t="s">
        <v>1953</v>
      </c>
      <c r="G98" s="2650" t="s">
        <v>1954</v>
      </c>
      <c r="H98" s="2037" t="s">
        <v>1955</v>
      </c>
      <c r="I98" s="2126" t="str">
        <f t="shared" si="34"/>
        <v>6-DaHall 1-PDU-01-30-31</v>
      </c>
      <c r="J98" s="2127" t="str">
        <f t="shared" si="35"/>
        <v>6-DaHall 1-PDU-02-30-31</v>
      </c>
      <c r="K98" s="1463">
        <v>220</v>
      </c>
      <c r="L98" s="1464">
        <v>30</v>
      </c>
      <c r="M98" s="2443" t="s">
        <v>6503</v>
      </c>
      <c r="N98" s="1465">
        <v>31</v>
      </c>
      <c r="O98" s="1466">
        <v>220</v>
      </c>
      <c r="P98" s="1467">
        <v>30</v>
      </c>
      <c r="Q98" s="2449" t="s">
        <v>6499</v>
      </c>
      <c r="R98" s="1468">
        <v>31</v>
      </c>
      <c r="S98" s="3455"/>
      <c r="T98" s="3444"/>
      <c r="U98" s="3447"/>
      <c r="V98" s="3444"/>
      <c r="W98" s="3447"/>
      <c r="X98" s="3444"/>
      <c r="Y98" s="253">
        <f>SUM('6층_부하량(월간_AVG)'!D217:F217)</f>
        <v>3.0448689145702543</v>
      </c>
      <c r="Z98" s="253">
        <f>SUM('6층_부하량(월간_AVG)'!D247:F247)</f>
        <v>3.3323179006452173</v>
      </c>
      <c r="AA98" s="2460">
        <f t="shared" si="36"/>
        <v>6.377186815215472</v>
      </c>
      <c r="AB98" s="2689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267.10000000000002</v>
      </c>
      <c r="AC98" s="2820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257.5</v>
      </c>
      <c r="AD98" s="2803">
        <f t="shared" si="37"/>
        <v>524.6</v>
      </c>
      <c r="AE98" s="2483"/>
    </row>
    <row r="99" spans="1:32" ht="28.8" x14ac:dyDescent="0.25">
      <c r="A99" s="2659" t="s">
        <v>1956</v>
      </c>
      <c r="B99" s="2660" t="s">
        <v>1957</v>
      </c>
      <c r="C99" s="2669" t="s">
        <v>9243</v>
      </c>
      <c r="D99" s="3079">
        <v>2.2000000000000002</v>
      </c>
      <c r="E99" s="2657" t="s">
        <v>1958</v>
      </c>
      <c r="F99" s="2657" t="s">
        <v>1959</v>
      </c>
      <c r="G99" s="2650" t="s">
        <v>1960</v>
      </c>
      <c r="H99" s="2037" t="s">
        <v>1961</v>
      </c>
      <c r="I99" s="2126" t="str">
        <f t="shared" si="34"/>
        <v>6-DaHall 1-PDU-01-30-33</v>
      </c>
      <c r="J99" s="2127" t="str">
        <f t="shared" si="35"/>
        <v>6-DaHall 1-PDU-02-30-33</v>
      </c>
      <c r="K99" s="1463">
        <v>220</v>
      </c>
      <c r="L99" s="1464">
        <v>30</v>
      </c>
      <c r="M99" s="2443" t="s">
        <v>6503</v>
      </c>
      <c r="N99" s="1465">
        <v>33</v>
      </c>
      <c r="O99" s="1466">
        <v>220</v>
      </c>
      <c r="P99" s="1467">
        <v>30</v>
      </c>
      <c r="Q99" s="2449" t="s">
        <v>6499</v>
      </c>
      <c r="R99" s="1468">
        <v>33</v>
      </c>
      <c r="S99" s="3455"/>
      <c r="T99" s="3444"/>
      <c r="U99" s="3447"/>
      <c r="V99" s="3444"/>
      <c r="W99" s="3447"/>
      <c r="X99" s="3444"/>
      <c r="Y99" s="253">
        <f>SUM('6층_부하량(월간_AVG)'!D218:F218)</f>
        <v>2.384645558458097</v>
      </c>
      <c r="Z99" s="253">
        <f>SUM('6층_부하량(월간_AVG)'!D248:F248)</f>
        <v>2.5159052478693273</v>
      </c>
      <c r="AA99" s="2460">
        <f t="shared" si="36"/>
        <v>4.9005508063274243</v>
      </c>
      <c r="AB99" s="2689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240.4</v>
      </c>
      <c r="AC99" s="2820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273.7</v>
      </c>
      <c r="AD99" s="2803">
        <f t="shared" si="37"/>
        <v>514.1</v>
      </c>
      <c r="AE99" s="2483"/>
    </row>
    <row r="100" spans="1:32" ht="28.8" x14ac:dyDescent="0.25">
      <c r="A100" s="2659" t="s">
        <v>1962</v>
      </c>
      <c r="B100" s="2660" t="s">
        <v>1963</v>
      </c>
      <c r="C100" s="2669" t="s">
        <v>9243</v>
      </c>
      <c r="D100" s="3079">
        <v>6</v>
      </c>
      <c r="E100" s="2657" t="s">
        <v>1938</v>
      </c>
      <c r="F100" s="2657" t="s">
        <v>1939</v>
      </c>
      <c r="G100" s="2650" t="s">
        <v>1964</v>
      </c>
      <c r="H100" s="2037" t="s">
        <v>1965</v>
      </c>
      <c r="I100" s="2126" t="str">
        <f t="shared" si="34"/>
        <v>6-DaHall 1-PDU-01-30-35</v>
      </c>
      <c r="J100" s="2127" t="str">
        <f t="shared" si="35"/>
        <v>6-DaHall 1-PDU-02-30-35</v>
      </c>
      <c r="K100" s="1463">
        <v>220</v>
      </c>
      <c r="L100" s="1464">
        <v>30</v>
      </c>
      <c r="M100" s="2443" t="s">
        <v>6503</v>
      </c>
      <c r="N100" s="1465">
        <v>35</v>
      </c>
      <c r="O100" s="1466">
        <v>220</v>
      </c>
      <c r="P100" s="1467">
        <v>30</v>
      </c>
      <c r="Q100" s="2449" t="s">
        <v>6499</v>
      </c>
      <c r="R100" s="1468">
        <v>35</v>
      </c>
      <c r="S100" s="3455"/>
      <c r="T100" s="3444"/>
      <c r="U100" s="3447"/>
      <c r="V100" s="3444"/>
      <c r="W100" s="3447"/>
      <c r="X100" s="3444"/>
      <c r="Y100" s="253">
        <f>SUM('6층_부하량(월간_AVG)'!D219:F219)</f>
        <v>0.66836918032258863</v>
      </c>
      <c r="Z100" s="253">
        <f>SUM('6층_부하량(월간_AVG)'!D249:F249)</f>
        <v>0.62025776706516933</v>
      </c>
      <c r="AA100" s="2460">
        <f t="shared" si="36"/>
        <v>1.2886269473877578</v>
      </c>
      <c r="AB100" s="2689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90.7</v>
      </c>
      <c r="AC100" s="2820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84.5</v>
      </c>
      <c r="AD100" s="2803">
        <f t="shared" si="37"/>
        <v>175.2</v>
      </c>
      <c r="AE100" s="2795"/>
    </row>
    <row r="101" spans="1:32" ht="28.8" x14ac:dyDescent="0.25">
      <c r="A101" s="2659" t="s">
        <v>1966</v>
      </c>
      <c r="B101" s="2660" t="s">
        <v>1967</v>
      </c>
      <c r="C101" s="2669"/>
      <c r="D101" s="3080"/>
      <c r="E101" s="2657" t="s">
        <v>1968</v>
      </c>
      <c r="F101" s="2657" t="s">
        <v>1969</v>
      </c>
      <c r="G101" s="2650" t="s">
        <v>1970</v>
      </c>
      <c r="H101" s="2037" t="s">
        <v>1971</v>
      </c>
      <c r="I101" s="2126" t="str">
        <f t="shared" si="34"/>
        <v>6-DaHall 1-PDU-01-30-37</v>
      </c>
      <c r="J101" s="2127" t="str">
        <f t="shared" si="35"/>
        <v>6-DaHall 1-PDU-02-30-37</v>
      </c>
      <c r="K101" s="1463">
        <v>220</v>
      </c>
      <c r="L101" s="1464">
        <v>30</v>
      </c>
      <c r="M101" s="2443" t="s">
        <v>6503</v>
      </c>
      <c r="N101" s="1465">
        <v>37</v>
      </c>
      <c r="O101" s="1466">
        <v>220</v>
      </c>
      <c r="P101" s="1467">
        <v>30</v>
      </c>
      <c r="Q101" s="2449" t="s">
        <v>6499</v>
      </c>
      <c r="R101" s="1468">
        <v>37</v>
      </c>
      <c r="S101" s="3455"/>
      <c r="T101" s="3444"/>
      <c r="U101" s="3447"/>
      <c r="V101" s="3444"/>
      <c r="W101" s="3447"/>
      <c r="X101" s="3444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36"/>
        <v>0</v>
      </c>
      <c r="AB101" s="2689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0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3">
        <f t="shared" si="37"/>
        <v>0</v>
      </c>
      <c r="AE101" s="2795"/>
    </row>
    <row r="102" spans="1:32" ht="28.8" x14ac:dyDescent="0.25">
      <c r="A102" s="2659" t="s">
        <v>1972</v>
      </c>
      <c r="B102" s="2660" t="s">
        <v>1973</v>
      </c>
      <c r="C102" s="2669" t="s">
        <v>9243</v>
      </c>
      <c r="D102" s="3079">
        <v>2.2000000000000002</v>
      </c>
      <c r="E102" s="2657" t="s">
        <v>1974</v>
      </c>
      <c r="F102" s="2657" t="s">
        <v>1975</v>
      </c>
      <c r="G102" s="2650" t="s">
        <v>1976</v>
      </c>
      <c r="H102" s="2037" t="s">
        <v>1977</v>
      </c>
      <c r="I102" s="2126" t="str">
        <f t="shared" si="34"/>
        <v>6-DaHall 1-PDU-01-30-39</v>
      </c>
      <c r="J102" s="2127" t="str">
        <f t="shared" si="35"/>
        <v>6-DaHall 1-PDU-02-30-39</v>
      </c>
      <c r="K102" s="1463">
        <v>220</v>
      </c>
      <c r="L102" s="1464">
        <v>30</v>
      </c>
      <c r="M102" s="2443" t="s">
        <v>6503</v>
      </c>
      <c r="N102" s="1465">
        <v>39</v>
      </c>
      <c r="O102" s="1466">
        <v>220</v>
      </c>
      <c r="P102" s="1467">
        <v>30</v>
      </c>
      <c r="Q102" s="2449" t="s">
        <v>6499</v>
      </c>
      <c r="R102" s="1468">
        <v>39</v>
      </c>
      <c r="S102" s="3455"/>
      <c r="T102" s="3444"/>
      <c r="U102" s="3447"/>
      <c r="V102" s="3444"/>
      <c r="W102" s="3447"/>
      <c r="X102" s="3444"/>
      <c r="Y102" s="253">
        <f>SUM('6층_부하량(월간_AVG)'!D221:F221)</f>
        <v>0.23171396084498411</v>
      </c>
      <c r="Z102" s="253">
        <f>SUM('6층_부하량(월간_AVG)'!D251:F251)</f>
        <v>0.21443277244834508</v>
      </c>
      <c r="AA102" s="2460">
        <f t="shared" si="36"/>
        <v>0.44614673329332921</v>
      </c>
      <c r="AB102" s="2689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34.299999999999997</v>
      </c>
      <c r="AC102" s="2820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30.8</v>
      </c>
      <c r="AD102" s="2803">
        <f t="shared" si="37"/>
        <v>65.099999999999994</v>
      </c>
      <c r="AE102" s="2483"/>
    </row>
    <row r="103" spans="1:32" ht="27.9" customHeight="1" x14ac:dyDescent="0.25">
      <c r="A103" s="2659" t="s">
        <v>1978</v>
      </c>
      <c r="B103" s="2660" t="s">
        <v>1979</v>
      </c>
      <c r="C103" s="2669" t="s">
        <v>9244</v>
      </c>
      <c r="D103" s="3078">
        <v>2.2000000000000002</v>
      </c>
      <c r="E103" s="2657" t="s">
        <v>1980</v>
      </c>
      <c r="F103" s="2657" t="s">
        <v>1981</v>
      </c>
      <c r="G103" s="2650" t="s">
        <v>1982</v>
      </c>
      <c r="H103" s="2646" t="s">
        <v>1983</v>
      </c>
      <c r="I103" s="2126" t="str">
        <f t="shared" si="34"/>
        <v>6-DaHall 1-PDU-01-30-41</v>
      </c>
      <c r="J103" s="2127" t="str">
        <f t="shared" si="35"/>
        <v>6-DaHall 1-PDU-02-30-41</v>
      </c>
      <c r="K103" s="1463">
        <v>220</v>
      </c>
      <c r="L103" s="1464">
        <v>30</v>
      </c>
      <c r="M103" s="2443" t="s">
        <v>6503</v>
      </c>
      <c r="N103" s="1465">
        <v>41</v>
      </c>
      <c r="O103" s="1466">
        <v>220</v>
      </c>
      <c r="P103" s="1467">
        <v>30</v>
      </c>
      <c r="Q103" s="2449" t="s">
        <v>6499</v>
      </c>
      <c r="R103" s="1468">
        <v>41</v>
      </c>
      <c r="S103" s="3455"/>
      <c r="T103" s="3444"/>
      <c r="U103" s="3447"/>
      <c r="V103" s="3444"/>
      <c r="W103" s="3447"/>
      <c r="X103" s="3444"/>
      <c r="Y103" s="253">
        <f>SUM('6층_부하량(월간_AVG)'!D222:F222)</f>
        <v>0.79308497732054495</v>
      </c>
      <c r="Z103" s="253">
        <f>SUM('6층_부하량(월간_AVG)'!D252:F252)</f>
        <v>0.61768797521551988</v>
      </c>
      <c r="AA103" s="2474">
        <f>SUM(Y103:Z103)</f>
        <v>1.4107729525360648</v>
      </c>
      <c r="AB103" s="2689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114.5</v>
      </c>
      <c r="AC103" s="2820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84.5</v>
      </c>
      <c r="AD103" s="2828">
        <f t="shared" si="37"/>
        <v>199</v>
      </c>
      <c r="AE103" s="2829"/>
    </row>
    <row r="104" spans="1:32" ht="28.8" x14ac:dyDescent="0.25">
      <c r="A104" s="2659" t="s">
        <v>705</v>
      </c>
      <c r="B104" s="2955" t="s">
        <v>1984</v>
      </c>
      <c r="C104" s="2959" t="s">
        <v>9245</v>
      </c>
      <c r="D104" s="3078">
        <v>4.4000000000000004</v>
      </c>
      <c r="E104" s="2685" t="s">
        <v>1985</v>
      </c>
      <c r="F104" s="2685" t="s">
        <v>1986</v>
      </c>
      <c r="G104" s="2650" t="s">
        <v>1987</v>
      </c>
      <c r="H104" s="2646" t="s">
        <v>1988</v>
      </c>
      <c r="I104" s="2126" t="str">
        <f t="shared" si="34"/>
        <v>6-DaHall 1-PDU-01-30-49</v>
      </c>
      <c r="J104" s="2127" t="str">
        <f t="shared" si="35"/>
        <v>6-DaHall 1-PDU-02-30-30</v>
      </c>
      <c r="K104" s="1463">
        <v>220</v>
      </c>
      <c r="L104" s="1464">
        <v>30</v>
      </c>
      <c r="M104" s="2443" t="s">
        <v>6503</v>
      </c>
      <c r="N104" s="1465">
        <v>49</v>
      </c>
      <c r="O104" s="1466">
        <v>220</v>
      </c>
      <c r="P104" s="1467">
        <v>30</v>
      </c>
      <c r="Q104" s="2449" t="s">
        <v>6499</v>
      </c>
      <c r="R104" s="1468">
        <v>30</v>
      </c>
      <c r="S104" s="3455"/>
      <c r="T104" s="3444"/>
      <c r="U104" s="3447"/>
      <c r="V104" s="3444"/>
      <c r="W104" s="3447"/>
      <c r="X104" s="3444"/>
      <c r="Y104" s="253">
        <f>SUM('6층_부하량(월간_AVG)'!D226:F226)</f>
        <v>7.7033884781818971</v>
      </c>
      <c r="Z104" s="253">
        <f>SUM('6층_부하량(월간_AVG)'!L246:N246)</f>
        <v>7.8247387883598067</v>
      </c>
      <c r="AA104" s="3016">
        <f>SUM(Y104:Z104)</f>
        <v>15.528127266541704</v>
      </c>
      <c r="AB104" s="2689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958</v>
      </c>
      <c r="AC104" s="2820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949.9</v>
      </c>
      <c r="AD104" s="2803">
        <f t="shared" si="37"/>
        <v>1907.9</v>
      </c>
      <c r="AE104" s="3017" t="s">
        <v>1266</v>
      </c>
    </row>
    <row r="105" spans="1:32" ht="15" thickBot="1" x14ac:dyDescent="0.3">
      <c r="A105" s="2666" t="s">
        <v>1989</v>
      </c>
      <c r="B105" s="839"/>
      <c r="C105" s="975"/>
      <c r="D105" s="975"/>
      <c r="E105" s="839"/>
      <c r="F105" s="839"/>
      <c r="G105" s="2684"/>
      <c r="H105" s="2681"/>
      <c r="I105" s="2128" t="str">
        <f t="shared" si="34"/>
        <v>6-DaHall 1-PDU-01-30-44</v>
      </c>
      <c r="J105" s="2129" t="str">
        <f t="shared" si="35"/>
        <v>6-DaHall 1-PDU-02-30-44</v>
      </c>
      <c r="K105" s="1480"/>
      <c r="L105" s="1481">
        <v>30</v>
      </c>
      <c r="M105" s="2444" t="s">
        <v>6503</v>
      </c>
      <c r="N105" s="1482">
        <v>44</v>
      </c>
      <c r="O105" s="1483">
        <v>220</v>
      </c>
      <c r="P105" s="1484">
        <v>30</v>
      </c>
      <c r="Q105" s="2450" t="s">
        <v>6499</v>
      </c>
      <c r="R105" s="1485">
        <v>44</v>
      </c>
      <c r="S105" s="3456"/>
      <c r="T105" s="3445"/>
      <c r="U105" s="3448"/>
      <c r="V105" s="3445"/>
      <c r="W105" s="3448"/>
      <c r="X105" s="3445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14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10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3">
        <f t="shared" si="37"/>
        <v>0</v>
      </c>
      <c r="AE105" s="2822" t="s">
        <v>1266</v>
      </c>
    </row>
    <row r="106" spans="1:32" ht="15" thickTop="1" x14ac:dyDescent="0.25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4"/>
      <c r="J106" s="2125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00"/>
      <c r="AC106" s="2801"/>
      <c r="AD106" s="2809">
        <f t="shared" ref="AD106:AD121" si="38">SUM(AB106:AC106)</f>
        <v>0</v>
      </c>
      <c r="AE106" s="2802" t="s">
        <v>1266</v>
      </c>
    </row>
    <row r="107" spans="1:32" ht="28.5" customHeight="1" x14ac:dyDescent="0.25">
      <c r="A107" s="2659" t="s">
        <v>1689</v>
      </c>
      <c r="B107" s="2657" t="s">
        <v>1690</v>
      </c>
      <c r="C107" s="2657"/>
      <c r="D107" s="2981"/>
      <c r="E107" s="2657" t="s">
        <v>1691</v>
      </c>
      <c r="F107" s="2657" t="s">
        <v>1692</v>
      </c>
      <c r="G107" s="2650" t="s">
        <v>1693</v>
      </c>
      <c r="H107" s="2646" t="s">
        <v>1694</v>
      </c>
      <c r="I107" s="2126" t="str">
        <f t="shared" ref="I107:I115" si="39">"6-DaHall 1-PDU-"&amp;M107&amp;"-"&amp;L107&amp;"-"&amp;N107</f>
        <v>6-DaHall 1-PDU-01-30-45</v>
      </c>
      <c r="J107" s="2127" t="str">
        <f t="shared" ref="J107:J115" si="40">"6-DaHall 1-PDU-"&amp;Q107&amp;"-"&amp;P107&amp;"-"&amp;R107</f>
        <v>6-DaHall 1-PDU-02-30-45</v>
      </c>
      <c r="K107" s="1463">
        <v>220</v>
      </c>
      <c r="L107" s="1464">
        <v>30</v>
      </c>
      <c r="M107" s="2443" t="s">
        <v>6503</v>
      </c>
      <c r="N107" s="1465">
        <v>45</v>
      </c>
      <c r="O107" s="1466">
        <v>220</v>
      </c>
      <c r="P107" s="1467">
        <v>30</v>
      </c>
      <c r="Q107" s="2449" t="s">
        <v>6499</v>
      </c>
      <c r="R107" s="1468">
        <v>45</v>
      </c>
      <c r="S107" s="3459" t="s">
        <v>1695</v>
      </c>
      <c r="T107" s="3439" t="s">
        <v>1696</v>
      </c>
      <c r="U107" s="3459" t="s">
        <v>1697</v>
      </c>
      <c r="V107" s="3439" t="s">
        <v>1698</v>
      </c>
      <c r="W107" s="3459" t="s">
        <v>1277</v>
      </c>
      <c r="X107" s="3439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1">SUM(Y107:Z107)</f>
        <v>0</v>
      </c>
      <c r="AB107" s="2689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10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3">
        <f t="shared" si="38"/>
        <v>0</v>
      </c>
      <c r="AE107" s="2795"/>
    </row>
    <row r="108" spans="1:32" ht="27.75" customHeight="1" x14ac:dyDescent="0.25">
      <c r="A108" s="2659" t="s">
        <v>1699</v>
      </c>
      <c r="B108" s="2657" t="s">
        <v>1700</v>
      </c>
      <c r="C108" s="2657"/>
      <c r="D108" s="2981"/>
      <c r="E108" s="2657" t="s">
        <v>1701</v>
      </c>
      <c r="F108" s="2657" t="s">
        <v>1702</v>
      </c>
      <c r="G108" s="2650" t="s">
        <v>1703</v>
      </c>
      <c r="H108" s="2646" t="s">
        <v>1704</v>
      </c>
      <c r="I108" s="2126" t="str">
        <f t="shared" si="39"/>
        <v>6-DaHall 1-PDU-01-30-47</v>
      </c>
      <c r="J108" s="2127" t="str">
        <f t="shared" si="40"/>
        <v>6-DaHall 1-PDU-02-30-47</v>
      </c>
      <c r="K108" s="1463">
        <v>220</v>
      </c>
      <c r="L108" s="1464">
        <v>30</v>
      </c>
      <c r="M108" s="2443" t="s">
        <v>6503</v>
      </c>
      <c r="N108" s="1465">
        <v>47</v>
      </c>
      <c r="O108" s="1466">
        <v>220</v>
      </c>
      <c r="P108" s="1467">
        <v>30</v>
      </c>
      <c r="Q108" s="2449" t="s">
        <v>6499</v>
      </c>
      <c r="R108" s="1468">
        <v>47</v>
      </c>
      <c r="S108" s="3459"/>
      <c r="T108" s="3439"/>
      <c r="U108" s="3459"/>
      <c r="V108" s="3439"/>
      <c r="W108" s="3466"/>
      <c r="X108" s="3467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1"/>
        <v>0</v>
      </c>
      <c r="AB108" s="2689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10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3">
        <f t="shared" si="38"/>
        <v>0</v>
      </c>
      <c r="AE108" s="2795"/>
    </row>
    <row r="109" spans="1:32" ht="43.2" x14ac:dyDescent="0.25">
      <c r="A109" s="2659" t="s">
        <v>1705</v>
      </c>
      <c r="B109" s="2657" t="s">
        <v>1706</v>
      </c>
      <c r="C109" s="2657"/>
      <c r="D109" s="2981"/>
      <c r="E109" s="2655" t="s">
        <v>1707</v>
      </c>
      <c r="F109" s="2655" t="s">
        <v>1708</v>
      </c>
      <c r="G109" s="2650" t="s">
        <v>1709</v>
      </c>
      <c r="H109" s="2646" t="s">
        <v>1710</v>
      </c>
      <c r="I109" s="2126" t="str">
        <f t="shared" si="39"/>
        <v>6-DaHall 1-PDU-05-30-48</v>
      </c>
      <c r="J109" s="2127" t="str">
        <f t="shared" si="40"/>
        <v>6-DaHall 1-PDU-06-30-48</v>
      </c>
      <c r="K109" s="1463">
        <v>220</v>
      </c>
      <c r="L109" s="1464">
        <v>30</v>
      </c>
      <c r="M109" s="2443" t="s">
        <v>6497</v>
      </c>
      <c r="N109" s="1465">
        <v>48</v>
      </c>
      <c r="O109" s="1466">
        <v>220</v>
      </c>
      <c r="P109" s="1467">
        <v>30</v>
      </c>
      <c r="Q109" s="2449" t="s">
        <v>6507</v>
      </c>
      <c r="R109" s="1468">
        <v>48</v>
      </c>
      <c r="S109" s="2650" t="s">
        <v>1582</v>
      </c>
      <c r="T109" s="2646" t="s">
        <v>1583</v>
      </c>
      <c r="U109" s="2650" t="s">
        <v>1584</v>
      </c>
      <c r="V109" s="2646" t="s">
        <v>1585</v>
      </c>
      <c r="W109" s="3466"/>
      <c r="X109" s="3467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1"/>
        <v>0</v>
      </c>
      <c r="AB109" s="2689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10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3">
        <f t="shared" si="38"/>
        <v>0</v>
      </c>
      <c r="AE109" s="2796"/>
    </row>
    <row r="110" spans="1:32" ht="28.8" x14ac:dyDescent="0.25">
      <c r="A110" s="2659" t="s">
        <v>1711</v>
      </c>
      <c r="B110" s="2657" t="s">
        <v>1712</v>
      </c>
      <c r="C110" s="2657"/>
      <c r="D110" s="2981"/>
      <c r="E110" s="2657" t="s">
        <v>1713</v>
      </c>
      <c r="F110" s="2657" t="s">
        <v>1714</v>
      </c>
      <c r="G110" s="2650" t="s">
        <v>1715</v>
      </c>
      <c r="H110" s="2646" t="s">
        <v>1716</v>
      </c>
      <c r="I110" s="2126" t="str">
        <f t="shared" si="39"/>
        <v>6-DaHall 1-PDU-01-30-18</v>
      </c>
      <c r="J110" s="2127" t="str">
        <f t="shared" si="40"/>
        <v>6-DaHall 1-PDU-02-30-34</v>
      </c>
      <c r="K110" s="1463">
        <v>220</v>
      </c>
      <c r="L110" s="1464">
        <v>30</v>
      </c>
      <c r="M110" s="2443" t="s">
        <v>6503</v>
      </c>
      <c r="N110" s="1465">
        <v>18</v>
      </c>
      <c r="O110" s="1466">
        <v>220</v>
      </c>
      <c r="P110" s="1467">
        <v>30</v>
      </c>
      <c r="Q110" s="2449" t="s">
        <v>6499</v>
      </c>
      <c r="R110" s="1468">
        <v>34</v>
      </c>
      <c r="S110" s="3459" t="s">
        <v>1695</v>
      </c>
      <c r="T110" s="3439" t="s">
        <v>1696</v>
      </c>
      <c r="U110" s="3459" t="s">
        <v>1697</v>
      </c>
      <c r="V110" s="3439" t="s">
        <v>1698</v>
      </c>
      <c r="W110" s="3466"/>
      <c r="X110" s="3467"/>
      <c r="Y110" s="268">
        <f>SUM('6층_부하량(월간_AVG)'!L210:N210)</f>
        <v>0.65397638148905357</v>
      </c>
      <c r="Z110" s="268">
        <f>SUM('6층_부하량(월간_AVG)'!L248:N248)</f>
        <v>0</v>
      </c>
      <c r="AA110" s="2460">
        <f t="shared" si="41"/>
        <v>0.65397638148905357</v>
      </c>
      <c r="AB110" s="2689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0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3">
        <f t="shared" si="38"/>
        <v>0</v>
      </c>
      <c r="AE110" s="2796"/>
    </row>
    <row r="111" spans="1:32" ht="28.8" x14ac:dyDescent="0.25">
      <c r="A111" s="2659" t="s">
        <v>1717</v>
      </c>
      <c r="B111" s="2660" t="s">
        <v>1718</v>
      </c>
      <c r="C111" s="2657" t="s">
        <v>1719</v>
      </c>
      <c r="D111" s="2981"/>
      <c r="E111" s="2657" t="s">
        <v>1720</v>
      </c>
      <c r="F111" s="2657" t="s">
        <v>1721</v>
      </c>
      <c r="G111" s="2650" t="s">
        <v>1722</v>
      </c>
      <c r="H111" s="2646" t="s">
        <v>1723</v>
      </c>
      <c r="I111" s="2126" t="str">
        <f t="shared" si="39"/>
        <v>6-DaHall 1-PDU-01-30-20</v>
      </c>
      <c r="J111" s="2127" t="str">
        <f t="shared" si="40"/>
        <v>6-DaHall 1-PDU-02-30-20</v>
      </c>
      <c r="K111" s="1463">
        <v>220</v>
      </c>
      <c r="L111" s="1464">
        <v>30</v>
      </c>
      <c r="M111" s="2443" t="s">
        <v>6503</v>
      </c>
      <c r="N111" s="1465">
        <v>20</v>
      </c>
      <c r="O111" s="1466">
        <v>220</v>
      </c>
      <c r="P111" s="1467">
        <v>30</v>
      </c>
      <c r="Q111" s="2449" t="s">
        <v>6499</v>
      </c>
      <c r="R111" s="1468">
        <v>20</v>
      </c>
      <c r="S111" s="3466"/>
      <c r="T111" s="3467"/>
      <c r="U111" s="3466"/>
      <c r="V111" s="3467"/>
      <c r="W111" s="3466"/>
      <c r="X111" s="3467"/>
      <c r="Y111" s="268">
        <f>SUM('6층_부하량(월간_AVG)'!L211:N211)</f>
        <v>0.22619787119341453</v>
      </c>
      <c r="Z111" s="268">
        <f>SUM('6층_부하량(월간_AVG)'!L241:N241)</f>
        <v>0.20942276050046782</v>
      </c>
      <c r="AA111" s="2460">
        <f t="shared" si="41"/>
        <v>0.43562063169388232</v>
      </c>
      <c r="AB111" s="2689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0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3">
        <f t="shared" si="38"/>
        <v>0</v>
      </c>
      <c r="AE111" s="2795"/>
      <c r="AF111" s="2225" t="s">
        <v>1724</v>
      </c>
    </row>
    <row r="112" spans="1:32" ht="28.8" x14ac:dyDescent="0.25">
      <c r="A112" s="2659" t="s">
        <v>1725</v>
      </c>
      <c r="B112" s="2657" t="s">
        <v>1726</v>
      </c>
      <c r="C112" s="2657"/>
      <c r="D112" s="2981"/>
      <c r="E112" s="2657" t="s">
        <v>1727</v>
      </c>
      <c r="F112" s="2657" t="s">
        <v>1728</v>
      </c>
      <c r="G112" s="2650" t="s">
        <v>1729</v>
      </c>
      <c r="H112" s="2646" t="s">
        <v>1730</v>
      </c>
      <c r="I112" s="2126" t="str">
        <f t="shared" si="39"/>
        <v>6-DaHall 1-PDU-01-30-22</v>
      </c>
      <c r="J112" s="2127" t="str">
        <f t="shared" si="40"/>
        <v>6-DaHall 1-PDU-02-30-22</v>
      </c>
      <c r="K112" s="1463">
        <v>220</v>
      </c>
      <c r="L112" s="1464">
        <v>30</v>
      </c>
      <c r="M112" s="2443" t="s">
        <v>6503</v>
      </c>
      <c r="N112" s="1465">
        <v>22</v>
      </c>
      <c r="O112" s="1466">
        <v>220</v>
      </c>
      <c r="P112" s="1467">
        <v>30</v>
      </c>
      <c r="Q112" s="2449" t="s">
        <v>6499</v>
      </c>
      <c r="R112" s="1468">
        <v>22</v>
      </c>
      <c r="S112" s="3466"/>
      <c r="T112" s="3467"/>
      <c r="U112" s="3466"/>
      <c r="V112" s="3467"/>
      <c r="W112" s="3466"/>
      <c r="X112" s="3467"/>
      <c r="Y112" s="268">
        <f>SUM('6층_부하량(월간_AVG)'!L212:N212)</f>
        <v>4.1863973114478377</v>
      </c>
      <c r="Z112" s="268">
        <f>SUM('6층_부하량(월간_AVG)'!L242:N242)</f>
        <v>3.4016137390411365</v>
      </c>
      <c r="AA112" s="2460">
        <f t="shared" si="41"/>
        <v>7.5880110504889746</v>
      </c>
      <c r="AB112" s="2689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0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3">
        <f t="shared" si="38"/>
        <v>0</v>
      </c>
      <c r="AE112" s="2795"/>
      <c r="AF112" s="2225"/>
    </row>
    <row r="113" spans="1:32" ht="28.8" x14ac:dyDescent="0.25">
      <c r="A113" s="2659" t="s">
        <v>1731</v>
      </c>
      <c r="B113" s="2660" t="s">
        <v>1732</v>
      </c>
      <c r="C113" s="2657" t="s">
        <v>1719</v>
      </c>
      <c r="D113" s="2981"/>
      <c r="E113" s="2657" t="s">
        <v>1733</v>
      </c>
      <c r="F113" s="2657" t="s">
        <v>1734</v>
      </c>
      <c r="G113" s="2650" t="s">
        <v>1735</v>
      </c>
      <c r="H113" s="2646" t="s">
        <v>1736</v>
      </c>
      <c r="I113" s="2126" t="str">
        <f t="shared" si="39"/>
        <v>6-DaHall 1-PDU-01-30-24</v>
      </c>
      <c r="J113" s="2127" t="str">
        <f t="shared" si="40"/>
        <v>6-DaHall 1-PDU-02-30-24</v>
      </c>
      <c r="K113" s="1463">
        <v>220</v>
      </c>
      <c r="L113" s="1464">
        <v>30</v>
      </c>
      <c r="M113" s="2443" t="s">
        <v>6503</v>
      </c>
      <c r="N113" s="1465">
        <v>24</v>
      </c>
      <c r="O113" s="1466">
        <v>220</v>
      </c>
      <c r="P113" s="1467">
        <v>30</v>
      </c>
      <c r="Q113" s="2449" t="s">
        <v>6499</v>
      </c>
      <c r="R113" s="1468">
        <v>24</v>
      </c>
      <c r="S113" s="3466"/>
      <c r="T113" s="3467"/>
      <c r="U113" s="3466"/>
      <c r="V113" s="3467"/>
      <c r="W113" s="3466"/>
      <c r="X113" s="3467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1"/>
        <v>0</v>
      </c>
      <c r="AB113" s="2689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0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3">
        <f t="shared" si="38"/>
        <v>0</v>
      </c>
      <c r="AE113" s="2795"/>
      <c r="AF113" s="2225" t="s">
        <v>1724</v>
      </c>
    </row>
    <row r="114" spans="1:32" ht="28.8" x14ac:dyDescent="0.25">
      <c r="A114" s="2659" t="s">
        <v>1737</v>
      </c>
      <c r="B114" s="2657" t="s">
        <v>1738</v>
      </c>
      <c r="C114" s="2657"/>
      <c r="D114" s="2981"/>
      <c r="E114" s="2657" t="s">
        <v>1739</v>
      </c>
      <c r="F114" s="2657" t="s">
        <v>1740</v>
      </c>
      <c r="G114" s="2650" t="s">
        <v>1741</v>
      </c>
      <c r="H114" s="2646" t="s">
        <v>1742</v>
      </c>
      <c r="I114" s="2126" t="str">
        <f t="shared" si="39"/>
        <v>6-DaHall 1-PDU-01-30-26</v>
      </c>
      <c r="J114" s="2127" t="str">
        <f t="shared" si="40"/>
        <v>6-DaHall 1-PDU-02-30-26</v>
      </c>
      <c r="K114" s="1463">
        <v>220</v>
      </c>
      <c r="L114" s="1464">
        <v>30</v>
      </c>
      <c r="M114" s="2443" t="s">
        <v>6503</v>
      </c>
      <c r="N114" s="1465">
        <v>26</v>
      </c>
      <c r="O114" s="1466">
        <v>220</v>
      </c>
      <c r="P114" s="1467">
        <v>30</v>
      </c>
      <c r="Q114" s="2449" t="s">
        <v>6499</v>
      </c>
      <c r="R114" s="1468">
        <v>26</v>
      </c>
      <c r="S114" s="3466"/>
      <c r="T114" s="3467"/>
      <c r="U114" s="3466"/>
      <c r="V114" s="3467"/>
      <c r="W114" s="3466"/>
      <c r="X114" s="3467"/>
      <c r="Y114" s="268">
        <f>SUM('6층_부하량(월간_AVG)'!L214:N214)</f>
        <v>1.8658050467050913</v>
      </c>
      <c r="Z114" s="268">
        <f>SUM('6층_부하량(월간_AVG)'!L244:N244)</f>
        <v>1.403430419690342</v>
      </c>
      <c r="AA114" s="2460">
        <f t="shared" si="41"/>
        <v>3.2692354663954335</v>
      </c>
      <c r="AB114" s="2689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0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3">
        <f t="shared" si="38"/>
        <v>0</v>
      </c>
      <c r="AE114" s="2795"/>
    </row>
    <row r="115" spans="1:32" ht="28.8" x14ac:dyDescent="0.25">
      <c r="A115" s="2659" t="s">
        <v>1743</v>
      </c>
      <c r="B115" s="2657" t="s">
        <v>1744</v>
      </c>
      <c r="C115" s="2657"/>
      <c r="D115" s="2981"/>
      <c r="E115" s="2657" t="s">
        <v>1745</v>
      </c>
      <c r="F115" s="2657" t="s">
        <v>1746</v>
      </c>
      <c r="G115" s="2650" t="s">
        <v>1747</v>
      </c>
      <c r="H115" s="2646" t="s">
        <v>1748</v>
      </c>
      <c r="I115" s="2126" t="str">
        <f t="shared" si="39"/>
        <v>6-DaHall 1-PDU-01-30-28</v>
      </c>
      <c r="J115" s="2127" t="str">
        <f t="shared" si="40"/>
        <v>6-DaHall 1-PDU-02-30-28</v>
      </c>
      <c r="K115" s="1463">
        <v>220</v>
      </c>
      <c r="L115" s="1464">
        <v>30</v>
      </c>
      <c r="M115" s="2443" t="s">
        <v>6503</v>
      </c>
      <c r="N115" s="1465">
        <v>28</v>
      </c>
      <c r="O115" s="1466">
        <v>220</v>
      </c>
      <c r="P115" s="1467">
        <v>30</v>
      </c>
      <c r="Q115" s="2449" t="s">
        <v>6499</v>
      </c>
      <c r="R115" s="1468">
        <v>28</v>
      </c>
      <c r="S115" s="3466"/>
      <c r="T115" s="3467"/>
      <c r="U115" s="3466"/>
      <c r="V115" s="3467"/>
      <c r="W115" s="3466"/>
      <c r="X115" s="3467"/>
      <c r="Y115" s="268">
        <f>SUM('6층_부하량(월간_AVG)'!L215:N215)</f>
        <v>2.8518648210089803</v>
      </c>
      <c r="Z115" s="268">
        <f>SUM('6층_부하량(월간_AVG)'!L245:N245)</f>
        <v>4.9424879403767035</v>
      </c>
      <c r="AA115" s="2460">
        <f t="shared" si="41"/>
        <v>7.7943527613856833</v>
      </c>
      <c r="AB115" s="2689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0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3">
        <f t="shared" si="38"/>
        <v>0</v>
      </c>
      <c r="AE115" s="2795"/>
    </row>
    <row r="116" spans="1:32" ht="15" thickBot="1" x14ac:dyDescent="0.3">
      <c r="A116" s="2666" t="s">
        <v>1749</v>
      </c>
      <c r="B116" s="839"/>
      <c r="C116" s="839"/>
      <c r="D116" s="839"/>
      <c r="E116" s="839"/>
      <c r="F116" s="839"/>
      <c r="G116" s="2684"/>
      <c r="H116" s="2681"/>
      <c r="I116" s="2131"/>
      <c r="J116" s="2132"/>
      <c r="K116" s="1480"/>
      <c r="L116" s="1481"/>
      <c r="M116" s="2684"/>
      <c r="N116" s="1482"/>
      <c r="O116" s="1483"/>
      <c r="P116" s="1484"/>
      <c r="Q116" s="2681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4"/>
      <c r="AB116" s="2816"/>
      <c r="AC116" s="2817"/>
      <c r="AD116" s="2818">
        <f t="shared" si="38"/>
        <v>0</v>
      </c>
      <c r="AE116" s="2819" t="s">
        <v>1266</v>
      </c>
    </row>
    <row r="117" spans="1:32" ht="28.5" customHeight="1" thickTop="1" x14ac:dyDescent="0.25">
      <c r="A117" s="1084" t="s">
        <v>1871</v>
      </c>
      <c r="B117" s="1133" t="s">
        <v>1872</v>
      </c>
      <c r="C117" s="2953" t="s">
        <v>9245</v>
      </c>
      <c r="D117" s="3078">
        <v>2.2000000000000002</v>
      </c>
      <c r="E117" s="327" t="s">
        <v>1873</v>
      </c>
      <c r="F117" s="327" t="s">
        <v>1874</v>
      </c>
      <c r="G117" s="2649" t="s">
        <v>1875</v>
      </c>
      <c r="H117" s="2120" t="s">
        <v>1876</v>
      </c>
      <c r="I117" s="2133" t="str">
        <f t="shared" ref="I117:I134" si="42">"6-DaHall 1-PDU-"&amp;M117&amp;"-"&amp;L117&amp;"-"&amp;N117</f>
        <v>6-DaHall 1-PDU-05-30-37</v>
      </c>
      <c r="J117" s="2134" t="str">
        <f t="shared" ref="J117:J134" si="43">"6-DaHall 1-PDU-"&amp;Q117&amp;"-"&amp;P117&amp;"-"&amp;R117</f>
        <v>6-DaHall 1-PDU-06-30-37</v>
      </c>
      <c r="K117" s="1486">
        <v>220</v>
      </c>
      <c r="L117" s="1487">
        <v>30</v>
      </c>
      <c r="M117" s="2445" t="s">
        <v>6497</v>
      </c>
      <c r="N117" s="1488">
        <v>37</v>
      </c>
      <c r="O117" s="1489">
        <v>220</v>
      </c>
      <c r="P117" s="1490">
        <v>30</v>
      </c>
      <c r="Q117" s="2451" t="s">
        <v>6507</v>
      </c>
      <c r="R117" s="1491">
        <v>37</v>
      </c>
      <c r="S117" s="3457" t="s">
        <v>1877</v>
      </c>
      <c r="T117" s="3473" t="s">
        <v>1878</v>
      </c>
      <c r="U117" s="3449" t="s">
        <v>1879</v>
      </c>
      <c r="V117" s="3473" t="s">
        <v>1880</v>
      </c>
      <c r="W117" s="3449" t="s">
        <v>1881</v>
      </c>
      <c r="X117" s="3473" t="s">
        <v>1882</v>
      </c>
      <c r="Y117" s="836">
        <f>SUM('6층_부하량(월간_AVG)'!D340:F340)</f>
        <v>2.8962997471400258</v>
      </c>
      <c r="Z117" s="836">
        <f>SUM('6층_부하량(월간_AVG)'!D372:F372)</f>
        <v>2.7648304260769123</v>
      </c>
      <c r="AA117" s="2462">
        <f>SUM(Y117:Z117)</f>
        <v>5.6611301732169377</v>
      </c>
      <c r="AB117" s="2689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544.6</v>
      </c>
      <c r="AC117" s="2710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520.79999999999995</v>
      </c>
      <c r="AD117" s="2826">
        <f t="shared" si="38"/>
        <v>1065.4000000000001</v>
      </c>
      <c r="AE117" s="2482"/>
    </row>
    <row r="118" spans="1:32" ht="57.6" x14ac:dyDescent="0.25">
      <c r="A118" s="2659" t="s">
        <v>1883</v>
      </c>
      <c r="B118" s="1088" t="s">
        <v>1884</v>
      </c>
      <c r="C118" s="2954" t="s">
        <v>9246</v>
      </c>
      <c r="D118" s="3078">
        <v>2.2000000000000002</v>
      </c>
      <c r="E118" s="2657" t="s">
        <v>1885</v>
      </c>
      <c r="F118" s="2657" t="s">
        <v>1886</v>
      </c>
      <c r="G118" s="2650" t="s">
        <v>1887</v>
      </c>
      <c r="H118" s="2646" t="s">
        <v>1888</v>
      </c>
      <c r="I118" s="2126" t="str">
        <f t="shared" si="42"/>
        <v>6-DaHall 1-PDU-05-30-39</v>
      </c>
      <c r="J118" s="2127" t="str">
        <f t="shared" si="43"/>
        <v>6-DaHall 1-PDU-06-30-39</v>
      </c>
      <c r="K118" s="1463">
        <v>220</v>
      </c>
      <c r="L118" s="1464">
        <v>30</v>
      </c>
      <c r="M118" s="2443" t="s">
        <v>6497</v>
      </c>
      <c r="N118" s="1465">
        <v>39</v>
      </c>
      <c r="O118" s="1466">
        <v>220</v>
      </c>
      <c r="P118" s="1467">
        <v>30</v>
      </c>
      <c r="Q118" s="2449" t="s">
        <v>6507</v>
      </c>
      <c r="R118" s="1468">
        <v>39</v>
      </c>
      <c r="S118" s="3455"/>
      <c r="T118" s="3444"/>
      <c r="U118" s="3447"/>
      <c r="V118" s="3444"/>
      <c r="W118" s="3447"/>
      <c r="X118" s="3444"/>
      <c r="Y118" s="268">
        <f>SUM('6층_부하량(월간_AVG)'!D341:F341)</f>
        <v>2.0484666717585509</v>
      </c>
      <c r="Z118" s="268">
        <f>SUM('6층_부하량(월간_AVG)'!D373:F373)</f>
        <v>1.860547461023661</v>
      </c>
      <c r="AA118" s="2460">
        <f>SUM(Y118:Z118)</f>
        <v>3.9090141327822119</v>
      </c>
      <c r="AB118" s="2689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316</v>
      </c>
      <c r="AC118" s="2710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283.7</v>
      </c>
      <c r="AD118" s="2803">
        <f t="shared" si="38"/>
        <v>599.70000000000005</v>
      </c>
      <c r="AE118" s="2795"/>
    </row>
    <row r="119" spans="1:32" ht="28.8" x14ac:dyDescent="0.25">
      <c r="A119" s="2659" t="s">
        <v>1889</v>
      </c>
      <c r="B119" s="1088" t="s">
        <v>1890</v>
      </c>
      <c r="C119" s="2954" t="s">
        <v>9247</v>
      </c>
      <c r="D119" s="3078">
        <v>1.1000000000000001</v>
      </c>
      <c r="E119" s="2657" t="s">
        <v>1891</v>
      </c>
      <c r="F119" s="2657" t="s">
        <v>1892</v>
      </c>
      <c r="G119" s="2650" t="s">
        <v>1893</v>
      </c>
      <c r="H119" s="2646" t="s">
        <v>1894</v>
      </c>
      <c r="I119" s="2126" t="str">
        <f t="shared" si="42"/>
        <v>6-DaHall 1-PDU-05-30-41</v>
      </c>
      <c r="J119" s="2127" t="str">
        <f t="shared" si="43"/>
        <v>6-DaHall 1-PDU-06-30-41</v>
      </c>
      <c r="K119" s="1463">
        <v>220</v>
      </c>
      <c r="L119" s="1464">
        <v>30</v>
      </c>
      <c r="M119" s="2443" t="s">
        <v>6497</v>
      </c>
      <c r="N119" s="1465">
        <v>41</v>
      </c>
      <c r="O119" s="1466">
        <v>220</v>
      </c>
      <c r="P119" s="1467">
        <v>30</v>
      </c>
      <c r="Q119" s="2449" t="s">
        <v>6507</v>
      </c>
      <c r="R119" s="1468">
        <v>41</v>
      </c>
      <c r="S119" s="3455"/>
      <c r="T119" s="3444"/>
      <c r="U119" s="3447"/>
      <c r="V119" s="3444"/>
      <c r="W119" s="3447"/>
      <c r="X119" s="3444"/>
      <c r="Y119" s="268">
        <f>SUM('6층_부하량(월간_AVG)'!D342:F342)</f>
        <v>1.6433896386927698</v>
      </c>
      <c r="Z119" s="268">
        <f>SUM('6층_부하량(월간_AVG)'!D374:F374)</f>
        <v>0.52802629125832012</v>
      </c>
      <c r="AA119" s="2460">
        <f>SUM(Y119:Z119)</f>
        <v>2.17141592995109</v>
      </c>
      <c r="AB119" s="2689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249.4</v>
      </c>
      <c r="AC119" s="2710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70.3</v>
      </c>
      <c r="AD119" s="2803">
        <f t="shared" si="38"/>
        <v>319.7</v>
      </c>
      <c r="AE119" s="2795"/>
    </row>
    <row r="120" spans="1:32" ht="28.8" x14ac:dyDescent="0.25">
      <c r="A120" s="2659" t="s">
        <v>1895</v>
      </c>
      <c r="B120" s="2117" t="s">
        <v>1896</v>
      </c>
      <c r="C120" s="2953" t="s">
        <v>9245</v>
      </c>
      <c r="D120" s="3078">
        <v>2.2000000000000002</v>
      </c>
      <c r="E120" s="2657" t="s">
        <v>1897</v>
      </c>
      <c r="F120" s="2657" t="s">
        <v>1898</v>
      </c>
      <c r="G120" s="2650" t="s">
        <v>1899</v>
      </c>
      <c r="H120" s="2646" t="s">
        <v>1900</v>
      </c>
      <c r="I120" s="2126" t="str">
        <f t="shared" si="42"/>
        <v>6-DaHall 1-PDU-05-30-43</v>
      </c>
      <c r="J120" s="2127" t="str">
        <f t="shared" si="43"/>
        <v>6-DaHall 1-PDU-06-30-43</v>
      </c>
      <c r="K120" s="1463">
        <v>220</v>
      </c>
      <c r="L120" s="1464">
        <v>30</v>
      </c>
      <c r="M120" s="2443" t="s">
        <v>6497</v>
      </c>
      <c r="N120" s="1465">
        <v>43</v>
      </c>
      <c r="O120" s="1466">
        <v>220</v>
      </c>
      <c r="P120" s="1467">
        <v>30</v>
      </c>
      <c r="Q120" s="2449" t="s">
        <v>6507</v>
      </c>
      <c r="R120" s="1468">
        <v>43</v>
      </c>
      <c r="S120" s="3455"/>
      <c r="T120" s="3444"/>
      <c r="U120" s="3447"/>
      <c r="V120" s="3444"/>
      <c r="W120" s="3447"/>
      <c r="X120" s="3444"/>
      <c r="Y120" s="268">
        <f>SUM('6층_부하량(월간_AVG)'!D343:F343)</f>
        <v>5.6121085274497435</v>
      </c>
      <c r="Z120" s="268">
        <f>SUM('6층_부하량(월간_AVG)'!D375:F375)</f>
        <v>4.7700040873720635</v>
      </c>
      <c r="AA120" s="2460">
        <f>SUM(Y120:Z120)</f>
        <v>10.382112614821807</v>
      </c>
      <c r="AB120" s="2689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838.9</v>
      </c>
      <c r="AC120" s="2710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731.8</v>
      </c>
      <c r="AD120" s="2803">
        <f t="shared" si="38"/>
        <v>1570.6999999999998</v>
      </c>
      <c r="AE120" s="2795"/>
    </row>
    <row r="121" spans="1:32" ht="28.8" x14ac:dyDescent="0.25">
      <c r="A121" s="2659" t="s">
        <v>1901</v>
      </c>
      <c r="B121" s="2117" t="s">
        <v>1902</v>
      </c>
      <c r="C121" s="2953" t="s">
        <v>9245</v>
      </c>
      <c r="D121" s="3078">
        <v>2.2000000000000002</v>
      </c>
      <c r="E121" s="2657" t="s">
        <v>1903</v>
      </c>
      <c r="F121" s="2657" t="s">
        <v>1904</v>
      </c>
      <c r="G121" s="2650" t="s">
        <v>1905</v>
      </c>
      <c r="H121" s="2646" t="s">
        <v>1906</v>
      </c>
      <c r="I121" s="2126" t="str">
        <f t="shared" si="42"/>
        <v>6-DaHall 1-PDU-05-30-45</v>
      </c>
      <c r="J121" s="2127" t="str">
        <f t="shared" si="43"/>
        <v>6-DaHall 1-PDU-06-30-45</v>
      </c>
      <c r="K121" s="1463">
        <v>220</v>
      </c>
      <c r="L121" s="1464">
        <v>30</v>
      </c>
      <c r="M121" s="2443" t="s">
        <v>6497</v>
      </c>
      <c r="N121" s="1465">
        <v>45</v>
      </c>
      <c r="O121" s="1466">
        <v>220</v>
      </c>
      <c r="P121" s="1467">
        <v>30</v>
      </c>
      <c r="Q121" s="2449" t="s">
        <v>6507</v>
      </c>
      <c r="R121" s="1468">
        <v>45</v>
      </c>
      <c r="S121" s="3455"/>
      <c r="T121" s="3444"/>
      <c r="U121" s="3447"/>
      <c r="V121" s="3444"/>
      <c r="W121" s="3447"/>
      <c r="X121" s="3444"/>
      <c r="Y121" s="268">
        <f>SUM('6층_부하량(월간_AVG)'!D344:F344)</f>
        <v>4.8327590285733217</v>
      </c>
      <c r="Z121" s="268">
        <f>SUM('6층_부하량(월간_AVG)'!D376:F376)</f>
        <v>4.9243127805755478</v>
      </c>
      <c r="AA121" s="2460">
        <f>SUM(Y121:Z121)</f>
        <v>9.7570718091488686</v>
      </c>
      <c r="AB121" s="2689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684.6</v>
      </c>
      <c r="AC121" s="2710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714.9</v>
      </c>
      <c r="AD121" s="2803">
        <f t="shared" si="38"/>
        <v>1399.5</v>
      </c>
      <c r="AE121" s="2795"/>
    </row>
    <row r="122" spans="1:32" ht="28.8" x14ac:dyDescent="0.25">
      <c r="A122" s="3433" t="s">
        <v>1907</v>
      </c>
      <c r="B122" s="3437" t="s">
        <v>1908</v>
      </c>
      <c r="C122" s="3439" t="s">
        <v>9245</v>
      </c>
      <c r="D122" s="3427">
        <v>2.2000000000000002</v>
      </c>
      <c r="E122" s="2657" t="s">
        <v>1909</v>
      </c>
      <c r="F122" s="2657" t="s">
        <v>1910</v>
      </c>
      <c r="G122" s="2650" t="s">
        <v>1911</v>
      </c>
      <c r="H122" s="2646" t="s">
        <v>1912</v>
      </c>
      <c r="I122" s="2126" t="str">
        <f t="shared" si="42"/>
        <v>6-DaHall 1-PDU-05-30-47</v>
      </c>
      <c r="J122" s="2127" t="str">
        <f t="shared" si="43"/>
        <v>6-DaHall 1-PDU-06-30-47</v>
      </c>
      <c r="K122" s="1463">
        <v>220</v>
      </c>
      <c r="L122" s="1464">
        <v>30</v>
      </c>
      <c r="M122" s="2443" t="s">
        <v>6497</v>
      </c>
      <c r="N122" s="1465">
        <v>47</v>
      </c>
      <c r="O122" s="1466">
        <v>220</v>
      </c>
      <c r="P122" s="1467">
        <v>30</v>
      </c>
      <c r="Q122" s="2449" t="s">
        <v>6507</v>
      </c>
      <c r="R122" s="1468">
        <v>47</v>
      </c>
      <c r="S122" s="3455"/>
      <c r="T122" s="3444"/>
      <c r="U122" s="3447"/>
      <c r="V122" s="3444"/>
      <c r="W122" s="3447"/>
      <c r="X122" s="3444"/>
      <c r="Y122" s="268">
        <f>SUM('6층_부하량(월간_AVG)'!D345:F345)</f>
        <v>4.0581541385431157</v>
      </c>
      <c r="Z122" s="268">
        <f>SUM('6층_부하량(월간_AVG)'!D377:F377)</f>
        <v>3.7378973240676587</v>
      </c>
      <c r="AA122" s="3500">
        <f>SUM(Y122:Z124)</f>
        <v>22.306077753139974</v>
      </c>
      <c r="AB122" s="2689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655.8</v>
      </c>
      <c r="AC122" s="2710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606.29999999999995</v>
      </c>
      <c r="AD122" s="3498">
        <f>SUM(AB122:AC124)</f>
        <v>3581</v>
      </c>
      <c r="AE122" s="2795"/>
    </row>
    <row r="123" spans="1:32" x14ac:dyDescent="0.25">
      <c r="A123" s="3434"/>
      <c r="B123" s="3441"/>
      <c r="C123" s="3439"/>
      <c r="D123" s="3427"/>
      <c r="E123" s="2657"/>
      <c r="F123" s="2657"/>
      <c r="G123" s="2650"/>
      <c r="H123" s="2646"/>
      <c r="I123" s="2126" t="str">
        <f t="shared" si="42"/>
        <v>6-DaHall 1-PDU-05-30-51</v>
      </c>
      <c r="J123" s="2127" t="str">
        <f t="shared" si="43"/>
        <v>6-DaHall 1-PDU-06-30-51</v>
      </c>
      <c r="K123" s="1463"/>
      <c r="L123" s="1464">
        <v>30</v>
      </c>
      <c r="M123" s="2443" t="s">
        <v>6497</v>
      </c>
      <c r="N123" s="1465">
        <v>51</v>
      </c>
      <c r="O123" s="1466">
        <v>220</v>
      </c>
      <c r="P123" s="1467">
        <v>30</v>
      </c>
      <c r="Q123" s="2449" t="s">
        <v>6507</v>
      </c>
      <c r="R123" s="1468">
        <v>51</v>
      </c>
      <c r="S123" s="3455"/>
      <c r="T123" s="3444"/>
      <c r="U123" s="3447"/>
      <c r="V123" s="3444"/>
      <c r="W123" s="3447"/>
      <c r="X123" s="3444"/>
      <c r="Y123" s="268">
        <f>SUM('6층_부하량(월간_AVG)'!D347:F347)</f>
        <v>3.9896537291310765</v>
      </c>
      <c r="Z123" s="268">
        <f>SUM('6층_부하량(월간_AVG)'!D379:F379)</f>
        <v>4.5522555129571849</v>
      </c>
      <c r="AA123" s="3503"/>
      <c r="AB123" s="2689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624.29999999999995</v>
      </c>
      <c r="AC123" s="2710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721.9</v>
      </c>
      <c r="AD123" s="3516"/>
      <c r="AE123" s="2795"/>
    </row>
    <row r="124" spans="1:32" x14ac:dyDescent="0.25">
      <c r="A124" s="3435"/>
      <c r="B124" s="3440"/>
      <c r="C124" s="3439"/>
      <c r="D124" s="3427"/>
      <c r="E124" s="2657"/>
      <c r="F124" s="2657"/>
      <c r="G124" s="2650"/>
      <c r="H124" s="2646"/>
      <c r="I124" s="2126" t="str">
        <f t="shared" si="42"/>
        <v>6-DaHall 1-PDU-05-30-53</v>
      </c>
      <c r="J124" s="2127" t="str">
        <f t="shared" si="43"/>
        <v>6-DaHall 1-PDU-06-30-53</v>
      </c>
      <c r="K124" s="1463"/>
      <c r="L124" s="1464">
        <v>30</v>
      </c>
      <c r="M124" s="2443" t="s">
        <v>6497</v>
      </c>
      <c r="N124" s="1465">
        <v>53</v>
      </c>
      <c r="O124" s="1466">
        <v>220</v>
      </c>
      <c r="P124" s="1467">
        <v>30</v>
      </c>
      <c r="Q124" s="2449" t="s">
        <v>6507</v>
      </c>
      <c r="R124" s="1468">
        <v>53</v>
      </c>
      <c r="S124" s="3455"/>
      <c r="T124" s="3444"/>
      <c r="U124" s="3447"/>
      <c r="V124" s="3444"/>
      <c r="W124" s="3447"/>
      <c r="X124" s="3444"/>
      <c r="Y124" s="268">
        <f>SUM('6층_부하량(월간_AVG)'!D348:F348)</f>
        <v>5.3933650324628521</v>
      </c>
      <c r="Z124" s="268">
        <f>SUM('6층_부하량(월간_AVG)'!D380:F380)</f>
        <v>0.57475201597808523</v>
      </c>
      <c r="AA124" s="3501"/>
      <c r="AB124" s="2689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881.4</v>
      </c>
      <c r="AC124" s="2710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91.3</v>
      </c>
      <c r="AD124" s="3499"/>
      <c r="AE124" s="2795"/>
    </row>
    <row r="125" spans="1:32" ht="28.8" x14ac:dyDescent="0.25">
      <c r="A125" s="2659" t="s">
        <v>1913</v>
      </c>
      <c r="B125" s="1088" t="s">
        <v>1914</v>
      </c>
      <c r="C125" s="2954" t="s">
        <v>9248</v>
      </c>
      <c r="D125" s="3078">
        <v>2.2000000000000002</v>
      </c>
      <c r="E125" s="2657" t="s">
        <v>1915</v>
      </c>
      <c r="F125" s="2657" t="s">
        <v>1916</v>
      </c>
      <c r="G125" s="2650" t="s">
        <v>1917</v>
      </c>
      <c r="H125" s="2646" t="s">
        <v>1918</v>
      </c>
      <c r="I125" s="2126" t="str">
        <f t="shared" si="42"/>
        <v>6-DaHall 1-PDU-05-30-49</v>
      </c>
      <c r="J125" s="2127" t="str">
        <f t="shared" si="43"/>
        <v>6-DaHall 1-PDU-06-30-49</v>
      </c>
      <c r="K125" s="1463">
        <v>220</v>
      </c>
      <c r="L125" s="1464">
        <v>30</v>
      </c>
      <c r="M125" s="2443" t="s">
        <v>6497</v>
      </c>
      <c r="N125" s="1465">
        <v>49</v>
      </c>
      <c r="O125" s="1466">
        <v>220</v>
      </c>
      <c r="P125" s="1467">
        <v>30</v>
      </c>
      <c r="Q125" s="2449" t="s">
        <v>6507</v>
      </c>
      <c r="R125" s="1468">
        <v>49</v>
      </c>
      <c r="S125" s="3472"/>
      <c r="T125" s="3450"/>
      <c r="U125" s="3462"/>
      <c r="V125" s="3450"/>
      <c r="W125" s="3447"/>
      <c r="X125" s="3444"/>
      <c r="Y125" s="268">
        <f>SUM('6층_부하량(월간_AVG)'!D346:F346)</f>
        <v>8.0073206684889726</v>
      </c>
      <c r="Z125" s="268">
        <f>SUM('6층_부하량(월간_AVG)'!D378:F378)</f>
        <v>1.3017880648648068</v>
      </c>
      <c r="AA125" s="2460">
        <f t="shared" ref="AA125" si="44">SUM(Y125:Z125)</f>
        <v>9.3091087333537796</v>
      </c>
      <c r="AB125" s="2689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1205.7</v>
      </c>
      <c r="AC125" s="2710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187.5</v>
      </c>
      <c r="AD125" s="2803">
        <f t="shared" ref="AD125" si="45">SUM(AB125:AC125)</f>
        <v>1393.2</v>
      </c>
      <c r="AE125" s="2795"/>
    </row>
    <row r="126" spans="1:32" ht="28.8" x14ac:dyDescent="0.25">
      <c r="A126" s="3433" t="s">
        <v>1919</v>
      </c>
      <c r="B126" s="3437" t="s">
        <v>1920</v>
      </c>
      <c r="C126" s="3439" t="s">
        <v>9245</v>
      </c>
      <c r="D126" s="3427">
        <v>2.2000000000000002</v>
      </c>
      <c r="E126" s="2657" t="s">
        <v>1921</v>
      </c>
      <c r="F126" s="2657" t="s">
        <v>1922</v>
      </c>
      <c r="G126" s="2650" t="s">
        <v>1923</v>
      </c>
      <c r="H126" s="2646" t="s">
        <v>1924</v>
      </c>
      <c r="I126" s="2126" t="str">
        <f t="shared" si="42"/>
        <v>6-DaHall 1-PDU-03-30-1</v>
      </c>
      <c r="J126" s="2127" t="str">
        <f t="shared" si="43"/>
        <v>6-DaHall 1-PDU-04-30-1</v>
      </c>
      <c r="K126" s="1463">
        <v>220</v>
      </c>
      <c r="L126" s="1464">
        <v>30</v>
      </c>
      <c r="M126" s="2443" t="s">
        <v>6505</v>
      </c>
      <c r="N126" s="1465">
        <v>1</v>
      </c>
      <c r="O126" s="1466">
        <v>220</v>
      </c>
      <c r="P126" s="1467">
        <v>30</v>
      </c>
      <c r="Q126" s="2449" t="s">
        <v>6501</v>
      </c>
      <c r="R126" s="1468">
        <v>1</v>
      </c>
      <c r="S126" s="3454" t="s">
        <v>1925</v>
      </c>
      <c r="T126" s="3443" t="s">
        <v>1926</v>
      </c>
      <c r="U126" s="3446" t="s">
        <v>1927</v>
      </c>
      <c r="V126" s="3443" t="s">
        <v>1928</v>
      </c>
      <c r="W126" s="3447"/>
      <c r="X126" s="3444"/>
      <c r="Y126" s="268">
        <f>SUM('6층_부하량(월간_AVG)'!D262:F262)</f>
        <v>4.5855545099702892</v>
      </c>
      <c r="Z126" s="268">
        <f>SUM('6층_부하량(월간_AVG)'!D292:F292)</f>
        <v>3.4110275072707483</v>
      </c>
      <c r="AA126" s="3500">
        <f>SUM(Y126:Z128)</f>
        <v>17.621547312496929</v>
      </c>
      <c r="AB126" s="2827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730</v>
      </c>
      <c r="AC126" s="2820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534</v>
      </c>
      <c r="AD126" s="3498">
        <f>SUM(AB126:AC128)</f>
        <v>2862.6</v>
      </c>
      <c r="AE126" s="3517"/>
    </row>
    <row r="127" spans="1:32" x14ac:dyDescent="0.25">
      <c r="A127" s="3434"/>
      <c r="B127" s="3441"/>
      <c r="C127" s="3439"/>
      <c r="D127" s="3427"/>
      <c r="E127" s="2657"/>
      <c r="F127" s="2657"/>
      <c r="G127" s="2650"/>
      <c r="H127" s="2646"/>
      <c r="I127" s="2126" t="str">
        <f t="shared" si="42"/>
        <v>6-DaHall 1-PDU-03-30-3</v>
      </c>
      <c r="J127" s="2127" t="str">
        <f t="shared" si="43"/>
        <v>6-DaHall 1-PDU-04-30-3</v>
      </c>
      <c r="K127" s="1463"/>
      <c r="L127" s="1464">
        <v>30</v>
      </c>
      <c r="M127" s="2443" t="s">
        <v>6505</v>
      </c>
      <c r="N127" s="1465">
        <v>3</v>
      </c>
      <c r="O127" s="1466">
        <v>220</v>
      </c>
      <c r="P127" s="1467">
        <v>30</v>
      </c>
      <c r="Q127" s="2449" t="s">
        <v>6501</v>
      </c>
      <c r="R127" s="1468">
        <v>3</v>
      </c>
      <c r="S127" s="3455"/>
      <c r="T127" s="3444"/>
      <c r="U127" s="3447"/>
      <c r="V127" s="3444"/>
      <c r="W127" s="3447"/>
      <c r="X127" s="3444"/>
      <c r="Y127" s="268">
        <f>SUM('6층_부하량(월간_AVG)'!D263:F263)</f>
        <v>3.38199466840998</v>
      </c>
      <c r="Z127" s="268">
        <f>SUM('6층_부하량(월간_AVG)'!D293:F293)</f>
        <v>3.6815322280629141</v>
      </c>
      <c r="AA127" s="3503"/>
      <c r="AB127" s="2827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645.4</v>
      </c>
      <c r="AC127" s="2820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699.6</v>
      </c>
      <c r="AD127" s="3516"/>
      <c r="AE127" s="3518"/>
    </row>
    <row r="128" spans="1:32" x14ac:dyDescent="0.25">
      <c r="A128" s="3435"/>
      <c r="B128" s="3440"/>
      <c r="C128" s="3439"/>
      <c r="D128" s="3427"/>
      <c r="E128" s="2657"/>
      <c r="F128" s="2657"/>
      <c r="G128" s="2650"/>
      <c r="H128" s="2646"/>
      <c r="I128" s="2126" t="str">
        <f t="shared" si="42"/>
        <v>6-DaHall 1-PDU-03-30-5</v>
      </c>
      <c r="J128" s="2127" t="str">
        <f t="shared" si="43"/>
        <v>6-DaHall 1-PDU-04-30-5</v>
      </c>
      <c r="K128" s="1463"/>
      <c r="L128" s="1464">
        <v>30</v>
      </c>
      <c r="M128" s="2443" t="s">
        <v>6505</v>
      </c>
      <c r="N128" s="1465">
        <v>5</v>
      </c>
      <c r="O128" s="1466">
        <v>220</v>
      </c>
      <c r="P128" s="1467">
        <v>30</v>
      </c>
      <c r="Q128" s="2449" t="s">
        <v>6501</v>
      </c>
      <c r="R128" s="1468">
        <v>5</v>
      </c>
      <c r="S128" s="3455"/>
      <c r="T128" s="3444"/>
      <c r="U128" s="3447"/>
      <c r="V128" s="3444"/>
      <c r="W128" s="3447"/>
      <c r="X128" s="3444"/>
      <c r="Y128" s="268">
        <f>SUM('6층_부하량(월간_AVG)'!D264:F264)</f>
        <v>1.2079645046393812</v>
      </c>
      <c r="Z128" s="268">
        <f>SUM('6층_부하량(월간_AVG)'!D294:F294)</f>
        <v>1.3534738941436142</v>
      </c>
      <c r="AA128" s="3501"/>
      <c r="AB128" s="2827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112.1</v>
      </c>
      <c r="AC128" s="2820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141.5</v>
      </c>
      <c r="AD128" s="3499"/>
      <c r="AE128" s="3519"/>
    </row>
    <row r="129" spans="1:31" ht="28.8" x14ac:dyDescent="0.25">
      <c r="A129" s="3433" t="s">
        <v>1929</v>
      </c>
      <c r="B129" s="3437" t="s">
        <v>1930</v>
      </c>
      <c r="C129" s="3439" t="s">
        <v>9245</v>
      </c>
      <c r="D129" s="3427">
        <v>2.2000000000000002</v>
      </c>
      <c r="E129" s="2657" t="s">
        <v>1931</v>
      </c>
      <c r="F129" s="2657" t="s">
        <v>1932</v>
      </c>
      <c r="G129" s="2650" t="s">
        <v>1933</v>
      </c>
      <c r="H129" s="2646" t="s">
        <v>1934</v>
      </c>
      <c r="I129" s="2126" t="str">
        <f t="shared" si="42"/>
        <v>6-DaHall 1-PDU-03-30-7</v>
      </c>
      <c r="J129" s="2127" t="str">
        <f t="shared" si="43"/>
        <v>6-DaHall 1-PDU-04-30-7</v>
      </c>
      <c r="K129" s="1463">
        <v>220</v>
      </c>
      <c r="L129" s="1464">
        <v>30</v>
      </c>
      <c r="M129" s="2443" t="s">
        <v>6505</v>
      </c>
      <c r="N129" s="1465">
        <v>7</v>
      </c>
      <c r="O129" s="1466">
        <v>220</v>
      </c>
      <c r="P129" s="1467">
        <v>30</v>
      </c>
      <c r="Q129" s="2449" t="s">
        <v>6501</v>
      </c>
      <c r="R129" s="1468">
        <v>7</v>
      </c>
      <c r="S129" s="3455"/>
      <c r="T129" s="3444"/>
      <c r="U129" s="3447"/>
      <c r="V129" s="3444"/>
      <c r="W129" s="3447"/>
      <c r="X129" s="3444"/>
      <c r="Y129" s="268">
        <f>SUM('6층_부하량(월간_AVG)'!D265:F265)</f>
        <v>4.0385095562821274</v>
      </c>
      <c r="Z129" s="268">
        <f>SUM('6층_부하량(월간_AVG)'!D295:F295)</f>
        <v>3.708118547281813</v>
      </c>
      <c r="AA129" s="3500">
        <f>SUM(Y129:Z130)</f>
        <v>15.02919272821469</v>
      </c>
      <c r="AB129" s="2827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562.79999999999995</v>
      </c>
      <c r="AC129" s="2820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604.9</v>
      </c>
      <c r="AD129" s="3498">
        <f>SUM(AB129:AC130)</f>
        <v>2361</v>
      </c>
      <c r="AE129" s="3520"/>
    </row>
    <row r="130" spans="1:31" x14ac:dyDescent="0.25">
      <c r="A130" s="3435"/>
      <c r="B130" s="3440"/>
      <c r="C130" s="3439"/>
      <c r="D130" s="3427"/>
      <c r="E130" s="2657"/>
      <c r="F130" s="2657"/>
      <c r="G130" s="2650"/>
      <c r="H130" s="2646"/>
      <c r="I130" s="2126" t="str">
        <f t="shared" si="42"/>
        <v>6-DaHall 1-PDU-03-30-9</v>
      </c>
      <c r="J130" s="2127" t="str">
        <f t="shared" si="43"/>
        <v>6-DaHall 1-PDU-04-30-9</v>
      </c>
      <c r="K130" s="1463"/>
      <c r="L130" s="1464">
        <v>30</v>
      </c>
      <c r="M130" s="2443" t="s">
        <v>6505</v>
      </c>
      <c r="N130" s="1465">
        <v>9</v>
      </c>
      <c r="O130" s="1466">
        <v>220</v>
      </c>
      <c r="P130" s="1467">
        <v>30</v>
      </c>
      <c r="Q130" s="2449" t="s">
        <v>6501</v>
      </c>
      <c r="R130" s="1468">
        <v>9</v>
      </c>
      <c r="S130" s="3455"/>
      <c r="T130" s="3444"/>
      <c r="U130" s="3447"/>
      <c r="V130" s="3444"/>
      <c r="W130" s="3447"/>
      <c r="X130" s="3444"/>
      <c r="Y130" s="268">
        <f>SUM('6층_부하량(월간_AVG)'!D266:F266)</f>
        <v>3.4998799806360137</v>
      </c>
      <c r="Z130" s="268">
        <f>SUM('6층_부하량(월간_AVG)'!D296:F296)</f>
        <v>3.7826846440147364</v>
      </c>
      <c r="AA130" s="3501"/>
      <c r="AB130" s="2827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562.4</v>
      </c>
      <c r="AC130" s="2820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630.9</v>
      </c>
      <c r="AD130" s="3499"/>
      <c r="AE130" s="3521"/>
    </row>
    <row r="131" spans="1:31" x14ac:dyDescent="0.25">
      <c r="A131" s="3433" t="s">
        <v>1935</v>
      </c>
      <c r="B131" s="3437"/>
      <c r="C131" s="3439" t="s">
        <v>9245</v>
      </c>
      <c r="D131" s="3427">
        <v>2.2000000000000002</v>
      </c>
      <c r="E131" s="2657"/>
      <c r="F131" s="2657"/>
      <c r="G131" s="2650"/>
      <c r="H131" s="2646"/>
      <c r="I131" s="2126" t="str">
        <f t="shared" si="42"/>
        <v>6-DaHall 1-PDU-03-30-11</v>
      </c>
      <c r="J131" s="2127" t="str">
        <f t="shared" si="43"/>
        <v>6-DaHall 1-PDU-04-30-11</v>
      </c>
      <c r="K131" s="1463">
        <v>220</v>
      </c>
      <c r="L131" s="1464">
        <v>30</v>
      </c>
      <c r="M131" s="2443" t="s">
        <v>6505</v>
      </c>
      <c r="N131" s="1465">
        <v>11</v>
      </c>
      <c r="O131" s="1466">
        <v>220</v>
      </c>
      <c r="P131" s="1467">
        <v>30</v>
      </c>
      <c r="Q131" s="2449" t="s">
        <v>6501</v>
      </c>
      <c r="R131" s="1468">
        <v>11</v>
      </c>
      <c r="S131" s="3455"/>
      <c r="T131" s="3444"/>
      <c r="U131" s="3447"/>
      <c r="V131" s="3444"/>
      <c r="W131" s="3447"/>
      <c r="X131" s="3444"/>
      <c r="Y131" s="268">
        <f>SUM('6층_부하량(월간_AVG)'!D267:F267)</f>
        <v>2.8968455462412526</v>
      </c>
      <c r="Z131" s="268">
        <f>SUM('6층_부하량(월간_AVG)'!D297:F297)</f>
        <v>4.3490375026493915</v>
      </c>
      <c r="AA131" s="3500">
        <f t="shared" ref="AA131" si="46">SUM(Y131:Z132)</f>
        <v>15.013455392939656</v>
      </c>
      <c r="AB131" s="2827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465.8</v>
      </c>
      <c r="AC131" s="2820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710</v>
      </c>
      <c r="AD131" s="3498">
        <f t="shared" ref="AD131" si="47">SUM(AB131:AC132)</f>
        <v>2409.6</v>
      </c>
      <c r="AE131" s="3520"/>
    </row>
    <row r="132" spans="1:31" x14ac:dyDescent="0.25">
      <c r="A132" s="3435"/>
      <c r="B132" s="3440"/>
      <c r="C132" s="3439"/>
      <c r="D132" s="3427"/>
      <c r="E132" s="2663"/>
      <c r="F132" s="2663"/>
      <c r="G132" s="2654"/>
      <c r="H132" s="2648"/>
      <c r="I132" s="2126" t="str">
        <f t="shared" si="42"/>
        <v>6-DaHall 1-PDU-03-30-13</v>
      </c>
      <c r="J132" s="2127" t="str">
        <f t="shared" si="43"/>
        <v>6-DaHall 1-PDU-04-30-13</v>
      </c>
      <c r="K132" s="1463"/>
      <c r="L132" s="1464">
        <v>30</v>
      </c>
      <c r="M132" s="2443" t="s">
        <v>6505</v>
      </c>
      <c r="N132" s="1465">
        <v>13</v>
      </c>
      <c r="O132" s="1466">
        <v>220</v>
      </c>
      <c r="P132" s="1467">
        <v>30</v>
      </c>
      <c r="Q132" s="2453" t="s">
        <v>6501</v>
      </c>
      <c r="R132" s="2121">
        <v>13</v>
      </c>
      <c r="S132" s="3455"/>
      <c r="T132" s="3444"/>
      <c r="U132" s="3447"/>
      <c r="V132" s="3444"/>
      <c r="W132" s="3447"/>
      <c r="X132" s="3444"/>
      <c r="Y132" s="268">
        <f>SUM('6층_부하량(월간_AVG)'!D268:F268)</f>
        <v>5.0606469601323285</v>
      </c>
      <c r="Z132" s="268">
        <f>SUM('6층_부하량(월간_AVG)'!D298:F298)</f>
        <v>2.7069253839166856</v>
      </c>
      <c r="AA132" s="3501"/>
      <c r="AB132" s="2827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799.8</v>
      </c>
      <c r="AC132" s="2820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434</v>
      </c>
      <c r="AD132" s="3499"/>
      <c r="AE132" s="3521"/>
    </row>
    <row r="133" spans="1:31" x14ac:dyDescent="0.25">
      <c r="A133" s="3433" t="s">
        <v>1936</v>
      </c>
      <c r="B133" s="3437"/>
      <c r="C133" s="3439" t="s">
        <v>9245</v>
      </c>
      <c r="D133" s="3427">
        <v>2.2000000000000002</v>
      </c>
      <c r="E133" s="2663"/>
      <c r="F133" s="2663"/>
      <c r="G133" s="2654"/>
      <c r="H133" s="2648"/>
      <c r="I133" s="2126" t="str">
        <f t="shared" si="42"/>
        <v>6-DaHall 1-PDU-03-30-15</v>
      </c>
      <c r="J133" s="2127" t="str">
        <f t="shared" si="43"/>
        <v>6-DaHall 1-PDU-04-30-15</v>
      </c>
      <c r="K133" s="1463"/>
      <c r="L133" s="1464">
        <v>30</v>
      </c>
      <c r="M133" s="2443" t="s">
        <v>6505</v>
      </c>
      <c r="N133" s="1465">
        <v>15</v>
      </c>
      <c r="O133" s="1466">
        <v>220</v>
      </c>
      <c r="P133" s="1467">
        <v>30</v>
      </c>
      <c r="Q133" s="2453" t="s">
        <v>6501</v>
      </c>
      <c r="R133" s="2121">
        <v>15</v>
      </c>
      <c r="S133" s="3455"/>
      <c r="T133" s="3444"/>
      <c r="U133" s="3447"/>
      <c r="V133" s="3444"/>
      <c r="W133" s="3447"/>
      <c r="X133" s="3444"/>
      <c r="Y133" s="268">
        <f>SUM('6층_부하량(월간_AVG)'!D269:F269)</f>
        <v>3.9056150648096279</v>
      </c>
      <c r="Z133" s="268">
        <f>SUM('6층_부하량(월간_AVG)'!D299:F299)</f>
        <v>3.6240659118126932</v>
      </c>
      <c r="AA133" s="3500">
        <f t="shared" ref="AA133" si="48">SUM(Y133:Z134)</f>
        <v>11.31989788207847</v>
      </c>
      <c r="AB133" s="2827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584.4</v>
      </c>
      <c r="AC133" s="2820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535.29999999999995</v>
      </c>
      <c r="AD133" s="3498">
        <f t="shared" ref="AD133" si="49">SUM(AB133:AC134)</f>
        <v>1661.3999999999999</v>
      </c>
      <c r="AE133" s="3520"/>
    </row>
    <row r="134" spans="1:31" ht="15" thickBot="1" x14ac:dyDescent="0.3">
      <c r="A134" s="3436"/>
      <c r="B134" s="3438"/>
      <c r="C134" s="3439"/>
      <c r="D134" s="3427"/>
      <c r="E134" s="2667"/>
      <c r="F134" s="2667"/>
      <c r="G134" s="2652"/>
      <c r="H134" s="2647"/>
      <c r="I134" s="2126" t="str">
        <f t="shared" si="42"/>
        <v>6-DaHall 1-PDU-03-30-17</v>
      </c>
      <c r="J134" s="2127" t="str">
        <f t="shared" si="43"/>
        <v>6-DaHall 1-PDU-04-30-17</v>
      </c>
      <c r="K134" s="1463">
        <v>220</v>
      </c>
      <c r="L134" s="1464">
        <v>30</v>
      </c>
      <c r="M134" s="2443" t="s">
        <v>6505</v>
      </c>
      <c r="N134" s="1465">
        <v>17</v>
      </c>
      <c r="O134" s="1466">
        <v>220</v>
      </c>
      <c r="P134" s="1467">
        <v>30</v>
      </c>
      <c r="Q134" s="2452" t="s">
        <v>6501</v>
      </c>
      <c r="R134" s="1476">
        <v>17</v>
      </c>
      <c r="S134" s="3456"/>
      <c r="T134" s="3445"/>
      <c r="U134" s="3448"/>
      <c r="V134" s="3445"/>
      <c r="W134" s="3448"/>
      <c r="X134" s="3445"/>
      <c r="Y134" s="268">
        <f>SUM('6층_부하량(월간_AVG)'!D270:F270)</f>
        <v>1.9962047006365833</v>
      </c>
      <c r="Z134" s="268">
        <f>SUM('6층_부하량(월간_AVG)'!D300:F300)</f>
        <v>1.7940122048195639</v>
      </c>
      <c r="AA134" s="3501"/>
      <c r="AB134" s="2827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287.89999999999998</v>
      </c>
      <c r="AC134" s="2820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253.8</v>
      </c>
      <c r="AD134" s="3499"/>
      <c r="AE134" s="3521"/>
    </row>
    <row r="135" spans="1:31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4"/>
      <c r="J135" s="2125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00"/>
      <c r="AC135" s="2801"/>
      <c r="AD135" s="2809">
        <f t="shared" ref="AD135:AD145" si="50">SUM(AB135:AC135)</f>
        <v>0</v>
      </c>
      <c r="AE135" s="2802" t="s">
        <v>1266</v>
      </c>
    </row>
    <row r="136" spans="1:31" ht="28.8" x14ac:dyDescent="0.25">
      <c r="A136" s="2659" t="s">
        <v>1633</v>
      </c>
      <c r="B136" s="2657" t="s">
        <v>1634</v>
      </c>
      <c r="C136" s="2657"/>
      <c r="D136" s="2981"/>
      <c r="E136" s="2657" t="s">
        <v>1635</v>
      </c>
      <c r="F136" s="2657" t="s">
        <v>1636</v>
      </c>
      <c r="G136" s="2650" t="s">
        <v>1637</v>
      </c>
      <c r="H136" s="2646" t="s">
        <v>1638</v>
      </c>
      <c r="I136" s="2126" t="str">
        <f t="shared" ref="I136:I144" si="51">"6-DaHall 1-PDU-"&amp;M136&amp;"-"&amp;L136&amp;"-"&amp;N136</f>
        <v>6-DaHall 1-PDU-05-30-20</v>
      </c>
      <c r="J136" s="2127" t="str">
        <f t="shared" ref="J136:J144" si="52">"6-DaHall 1-PDU-"&amp;Q136&amp;"-"&amp;P136&amp;"-"&amp;R136</f>
        <v>6-DaHall 1-PDU-06-30-20</v>
      </c>
      <c r="K136" s="1463">
        <v>220</v>
      </c>
      <c r="L136" s="1464">
        <v>30</v>
      </c>
      <c r="M136" s="2443" t="s">
        <v>6497</v>
      </c>
      <c r="N136" s="1465">
        <v>20</v>
      </c>
      <c r="O136" s="1466">
        <v>220</v>
      </c>
      <c r="P136" s="1467">
        <v>30</v>
      </c>
      <c r="Q136" s="2449" t="s">
        <v>6507</v>
      </c>
      <c r="R136" s="1468">
        <v>20</v>
      </c>
      <c r="S136" s="3459" t="s">
        <v>1582</v>
      </c>
      <c r="T136" s="3439" t="s">
        <v>1583</v>
      </c>
      <c r="U136" s="3459" t="s">
        <v>1584</v>
      </c>
      <c r="V136" s="3439" t="s">
        <v>1585</v>
      </c>
      <c r="W136" s="3459" t="s">
        <v>1277</v>
      </c>
      <c r="X136" s="3439" t="s">
        <v>1278</v>
      </c>
      <c r="Y136" s="268">
        <f>SUM('6층_부하량(월간_AVG)'!L331:N331)</f>
        <v>1.9901868998014143</v>
      </c>
      <c r="Z136" s="268">
        <f>SUM('6층_부하량(월간_AVG)'!L363:N363)</f>
        <v>1.8102962200051149</v>
      </c>
      <c r="AA136" s="2460">
        <f t="shared" ref="AA136:AA144" si="53">SUM(Y136:Z136)</f>
        <v>3.800483119806529</v>
      </c>
      <c r="AB136" s="2689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10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3">
        <f t="shared" si="50"/>
        <v>0</v>
      </c>
      <c r="AE136" s="2795"/>
    </row>
    <row r="137" spans="1:31" ht="28.8" x14ac:dyDescent="0.25">
      <c r="A137" s="2659" t="s">
        <v>1639</v>
      </c>
      <c r="B137" s="2657" t="s">
        <v>1640</v>
      </c>
      <c r="C137" s="2657"/>
      <c r="D137" s="2981"/>
      <c r="E137" s="2657" t="s">
        <v>1641</v>
      </c>
      <c r="F137" s="2657" t="s">
        <v>1642</v>
      </c>
      <c r="G137" s="2650" t="s">
        <v>1643</v>
      </c>
      <c r="H137" s="2646" t="s">
        <v>1644</v>
      </c>
      <c r="I137" s="2126" t="str">
        <f t="shared" si="51"/>
        <v>6-DaHall 1-PDU-05-30-22</v>
      </c>
      <c r="J137" s="2127" t="str">
        <f t="shared" si="52"/>
        <v>6-DaHall 1-PDU-06-30-22</v>
      </c>
      <c r="K137" s="1463">
        <v>220</v>
      </c>
      <c r="L137" s="1464">
        <v>30</v>
      </c>
      <c r="M137" s="2443" t="s">
        <v>6497</v>
      </c>
      <c r="N137" s="1465">
        <v>22</v>
      </c>
      <c r="O137" s="1466">
        <v>220</v>
      </c>
      <c r="P137" s="1467">
        <v>30</v>
      </c>
      <c r="Q137" s="2449" t="s">
        <v>6507</v>
      </c>
      <c r="R137" s="1468">
        <v>22</v>
      </c>
      <c r="S137" s="3466"/>
      <c r="T137" s="3467"/>
      <c r="U137" s="3466"/>
      <c r="V137" s="3467"/>
      <c r="W137" s="3466"/>
      <c r="X137" s="3467"/>
      <c r="Y137" s="268">
        <f>SUM('6층_부하량(월간_AVG)'!L332:N332)</f>
        <v>5.4581105404728989</v>
      </c>
      <c r="Z137" s="268">
        <f>SUM('6층_부하량(월간_AVG)'!L364:N364)</f>
        <v>4.6349360958656165</v>
      </c>
      <c r="AA137" s="2460">
        <f t="shared" si="53"/>
        <v>10.093046636338515</v>
      </c>
      <c r="AB137" s="2689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10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3">
        <f t="shared" si="50"/>
        <v>0</v>
      </c>
      <c r="AE137" s="2795"/>
    </row>
    <row r="138" spans="1:31" ht="28.8" x14ac:dyDescent="0.25">
      <c r="A138" s="2659" t="s">
        <v>1645</v>
      </c>
      <c r="B138" s="2657" t="s">
        <v>1646</v>
      </c>
      <c r="C138" s="2657"/>
      <c r="D138" s="2981"/>
      <c r="E138" s="2657" t="s">
        <v>1647</v>
      </c>
      <c r="F138" s="2657" t="s">
        <v>1648</v>
      </c>
      <c r="G138" s="2650" t="s">
        <v>1649</v>
      </c>
      <c r="H138" s="2646" t="s">
        <v>1650</v>
      </c>
      <c r="I138" s="2126" t="str">
        <f t="shared" si="51"/>
        <v>6-DaHall 1-PDU-05-30-24</v>
      </c>
      <c r="J138" s="2127" t="str">
        <f t="shared" si="52"/>
        <v>6-DaHall 1-PDU-06-30-24</v>
      </c>
      <c r="K138" s="1463">
        <v>220</v>
      </c>
      <c r="L138" s="1464">
        <v>30</v>
      </c>
      <c r="M138" s="2443" t="s">
        <v>6497</v>
      </c>
      <c r="N138" s="1465">
        <v>24</v>
      </c>
      <c r="O138" s="1466">
        <v>220</v>
      </c>
      <c r="P138" s="1467">
        <v>30</v>
      </c>
      <c r="Q138" s="2449" t="s">
        <v>6507</v>
      </c>
      <c r="R138" s="1468">
        <v>24</v>
      </c>
      <c r="S138" s="3466"/>
      <c r="T138" s="3467"/>
      <c r="U138" s="3466"/>
      <c r="V138" s="3467"/>
      <c r="W138" s="3466"/>
      <c r="X138" s="3467"/>
      <c r="Y138" s="268">
        <f>SUM('6층_부하량(월간_AVG)'!L333:N333)</f>
        <v>3.9811192020230481</v>
      </c>
      <c r="Z138" s="268">
        <f>SUM('6층_부하량(월간_AVG)'!L365:N365)</f>
        <v>3.6619096394583202</v>
      </c>
      <c r="AA138" s="2460">
        <f t="shared" si="53"/>
        <v>7.6430288414813683</v>
      </c>
      <c r="AB138" s="2689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10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3">
        <f t="shared" si="50"/>
        <v>0</v>
      </c>
      <c r="AE138" s="2795"/>
    </row>
    <row r="139" spans="1:31" ht="28.8" x14ac:dyDescent="0.25">
      <c r="A139" s="2659" t="s">
        <v>1651</v>
      </c>
      <c r="B139" s="2657" t="s">
        <v>1652</v>
      </c>
      <c r="C139" s="2657"/>
      <c r="D139" s="2981"/>
      <c r="E139" s="2657" t="s">
        <v>1653</v>
      </c>
      <c r="F139" s="2657" t="s">
        <v>1654</v>
      </c>
      <c r="G139" s="2650" t="s">
        <v>1655</v>
      </c>
      <c r="H139" s="2646" t="s">
        <v>1656</v>
      </c>
      <c r="I139" s="2126" t="str">
        <f t="shared" si="51"/>
        <v>6-DaHall 1-PDU-05-30-26</v>
      </c>
      <c r="J139" s="2127" t="str">
        <f t="shared" si="52"/>
        <v>6-DaHall 1-PDU-06-30-26</v>
      </c>
      <c r="K139" s="1463">
        <v>220</v>
      </c>
      <c r="L139" s="1464">
        <v>30</v>
      </c>
      <c r="M139" s="2443" t="s">
        <v>6497</v>
      </c>
      <c r="N139" s="1465">
        <v>26</v>
      </c>
      <c r="O139" s="1466">
        <v>220</v>
      </c>
      <c r="P139" s="1467">
        <v>30</v>
      </c>
      <c r="Q139" s="2449" t="s">
        <v>6507</v>
      </c>
      <c r="R139" s="1468">
        <v>26</v>
      </c>
      <c r="S139" s="3466"/>
      <c r="T139" s="3467"/>
      <c r="U139" s="3466"/>
      <c r="V139" s="3467"/>
      <c r="W139" s="3466"/>
      <c r="X139" s="3467"/>
      <c r="Y139" s="268">
        <f>SUM('6층_부하량(월간_AVG)'!L334:N334)</f>
        <v>4.0684076382517285</v>
      </c>
      <c r="Z139" s="268">
        <f>SUM('6층_부하량(월간_AVG)'!L366:N366)</f>
        <v>4.6272625288362716</v>
      </c>
      <c r="AA139" s="2460">
        <f t="shared" si="53"/>
        <v>8.6956701670880001</v>
      </c>
      <c r="AB139" s="2689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10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3">
        <f t="shared" si="50"/>
        <v>0</v>
      </c>
      <c r="AE139" s="2795"/>
    </row>
    <row r="140" spans="1:31" ht="28.8" x14ac:dyDescent="0.25">
      <c r="A140" s="2659" t="s">
        <v>1657</v>
      </c>
      <c r="B140" s="2657" t="s">
        <v>1658</v>
      </c>
      <c r="C140" s="2657"/>
      <c r="D140" s="2981"/>
      <c r="E140" s="2657" t="s">
        <v>1659</v>
      </c>
      <c r="F140" s="2657" t="s">
        <v>1660</v>
      </c>
      <c r="G140" s="2650" t="s">
        <v>1661</v>
      </c>
      <c r="H140" s="2646" t="s">
        <v>1662</v>
      </c>
      <c r="I140" s="2126" t="str">
        <f t="shared" si="51"/>
        <v>6-DaHall 1-PDU-05-30-28</v>
      </c>
      <c r="J140" s="2127" t="str">
        <f t="shared" si="52"/>
        <v>6-DaHall 1-PDU-06-30-28</v>
      </c>
      <c r="K140" s="1463">
        <v>220</v>
      </c>
      <c r="L140" s="1464">
        <v>30</v>
      </c>
      <c r="M140" s="2443" t="s">
        <v>6497</v>
      </c>
      <c r="N140" s="1465">
        <v>28</v>
      </c>
      <c r="O140" s="1466">
        <v>220</v>
      </c>
      <c r="P140" s="1467">
        <v>30</v>
      </c>
      <c r="Q140" s="2449" t="s">
        <v>6507</v>
      </c>
      <c r="R140" s="1468">
        <v>28</v>
      </c>
      <c r="S140" s="3466"/>
      <c r="T140" s="3467"/>
      <c r="U140" s="3466"/>
      <c r="V140" s="3467"/>
      <c r="W140" s="3466"/>
      <c r="X140" s="3467"/>
      <c r="Y140" s="268">
        <f>SUM('6층_부하량(월간_AVG)'!L335:N335)</f>
        <v>11.291059469104349</v>
      </c>
      <c r="Z140" s="268">
        <f>SUM('6층_부하량(월간_AVG)'!L367:N367)</f>
        <v>10.200220316751064</v>
      </c>
      <c r="AA140" s="2460">
        <f t="shared" si="53"/>
        <v>21.491279785855411</v>
      </c>
      <c r="AB140" s="2689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10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3">
        <f t="shared" si="50"/>
        <v>0</v>
      </c>
      <c r="AE140" s="2795"/>
    </row>
    <row r="141" spans="1:31" ht="28.8" x14ac:dyDescent="0.25">
      <c r="A141" s="2659" t="s">
        <v>1663</v>
      </c>
      <c r="B141" s="2657" t="s">
        <v>1664</v>
      </c>
      <c r="C141" s="2657"/>
      <c r="D141" s="2981"/>
      <c r="E141" s="2657" t="s">
        <v>1665</v>
      </c>
      <c r="F141" s="2657" t="s">
        <v>1666</v>
      </c>
      <c r="G141" s="2650" t="s">
        <v>1667</v>
      </c>
      <c r="H141" s="2646" t="s">
        <v>1668</v>
      </c>
      <c r="I141" s="2126" t="str">
        <f t="shared" si="51"/>
        <v>6-DaHall 1-PDU-05-30-30</v>
      </c>
      <c r="J141" s="2127" t="str">
        <f t="shared" si="52"/>
        <v>6-DaHall 1-PDU-06-30-30</v>
      </c>
      <c r="K141" s="1463">
        <v>220</v>
      </c>
      <c r="L141" s="1464">
        <v>30</v>
      </c>
      <c r="M141" s="2443" t="s">
        <v>6497</v>
      </c>
      <c r="N141" s="1465">
        <v>30</v>
      </c>
      <c r="O141" s="1466">
        <v>220</v>
      </c>
      <c r="P141" s="1467">
        <v>30</v>
      </c>
      <c r="Q141" s="2449" t="s">
        <v>6507</v>
      </c>
      <c r="R141" s="1468">
        <v>30</v>
      </c>
      <c r="S141" s="3466"/>
      <c r="T141" s="3467"/>
      <c r="U141" s="3466"/>
      <c r="V141" s="3467"/>
      <c r="W141" s="3466"/>
      <c r="X141" s="3467"/>
      <c r="Y141" s="268">
        <f>SUM('6층_부하량(월간_AVG)'!L336:N336)</f>
        <v>0.67086662795811092</v>
      </c>
      <c r="Z141" s="268">
        <f>SUM('6층_부하량(월간_AVG)'!L368:N368)</f>
        <v>0.65334337388803243</v>
      </c>
      <c r="AA141" s="2460">
        <f t="shared" si="53"/>
        <v>1.3242100018461433</v>
      </c>
      <c r="AB141" s="2689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10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3">
        <f t="shared" si="50"/>
        <v>0</v>
      </c>
      <c r="AE141" s="2795"/>
    </row>
    <row r="142" spans="1:31" ht="28.8" x14ac:dyDescent="0.25">
      <c r="A142" s="2659" t="s">
        <v>1669</v>
      </c>
      <c r="B142" s="2657" t="s">
        <v>1670</v>
      </c>
      <c r="C142" s="2657"/>
      <c r="D142" s="2981"/>
      <c r="E142" s="2657" t="s">
        <v>1671</v>
      </c>
      <c r="F142" s="2657" t="s">
        <v>1672</v>
      </c>
      <c r="G142" s="2650" t="s">
        <v>1673</v>
      </c>
      <c r="H142" s="2646" t="s">
        <v>1674</v>
      </c>
      <c r="I142" s="2126" t="str">
        <f t="shared" si="51"/>
        <v>6-DaHall 1-PDU-05-30-32</v>
      </c>
      <c r="J142" s="2127" t="str">
        <f t="shared" si="52"/>
        <v>6-DaHall 1-PDU-06-30-32</v>
      </c>
      <c r="K142" s="1463">
        <v>220</v>
      </c>
      <c r="L142" s="1464">
        <v>30</v>
      </c>
      <c r="M142" s="2443" t="s">
        <v>6497</v>
      </c>
      <c r="N142" s="1465">
        <v>32</v>
      </c>
      <c r="O142" s="1466">
        <v>220</v>
      </c>
      <c r="P142" s="1467">
        <v>30</v>
      </c>
      <c r="Q142" s="2449" t="s">
        <v>6507</v>
      </c>
      <c r="R142" s="1468">
        <v>32</v>
      </c>
      <c r="S142" s="3466"/>
      <c r="T142" s="3467"/>
      <c r="U142" s="3466"/>
      <c r="V142" s="3467"/>
      <c r="W142" s="3466"/>
      <c r="X142" s="3467"/>
      <c r="Y142" s="268">
        <f>SUM('6층_부하량(월간_AVG)'!L337:N337)</f>
        <v>0.80332463069096216</v>
      </c>
      <c r="Z142" s="268">
        <f>SUM('6층_부하량(월간_AVG)'!L369:N369)</f>
        <v>0.51022391343094886</v>
      </c>
      <c r="AA142" s="2460">
        <f t="shared" si="53"/>
        <v>1.313548544121911</v>
      </c>
      <c r="AB142" s="2689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10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3">
        <f t="shared" si="50"/>
        <v>0</v>
      </c>
      <c r="AE142" s="2795"/>
    </row>
    <row r="143" spans="1:31" ht="28.8" x14ac:dyDescent="0.25">
      <c r="A143" s="2659" t="s">
        <v>1675</v>
      </c>
      <c r="B143" s="2657" t="s">
        <v>1676</v>
      </c>
      <c r="C143" s="2657"/>
      <c r="D143" s="2981"/>
      <c r="E143" s="2657" t="s">
        <v>1677</v>
      </c>
      <c r="F143" s="2657" t="s">
        <v>1678</v>
      </c>
      <c r="G143" s="2650" t="s">
        <v>1679</v>
      </c>
      <c r="H143" s="2646" t="s">
        <v>1680</v>
      </c>
      <c r="I143" s="2126" t="str">
        <f t="shared" si="51"/>
        <v>6-DaHall 1-PDU-05-30-34</v>
      </c>
      <c r="J143" s="2127" t="str">
        <f t="shared" si="52"/>
        <v>6-DaHall 1-PDU-06-30-34</v>
      </c>
      <c r="K143" s="1463">
        <v>220</v>
      </c>
      <c r="L143" s="1464">
        <v>30</v>
      </c>
      <c r="M143" s="2443" t="s">
        <v>6497</v>
      </c>
      <c r="N143" s="1465">
        <v>34</v>
      </c>
      <c r="O143" s="1466">
        <v>220</v>
      </c>
      <c r="P143" s="1467">
        <v>30</v>
      </c>
      <c r="Q143" s="2449" t="s">
        <v>6507</v>
      </c>
      <c r="R143" s="1468">
        <v>34</v>
      </c>
      <c r="S143" s="3466"/>
      <c r="T143" s="3467"/>
      <c r="U143" s="3466"/>
      <c r="V143" s="3467"/>
      <c r="W143" s="3466"/>
      <c r="X143" s="3467"/>
      <c r="Y143" s="268">
        <f>SUM('6층_부하량(월간_AVG)'!L338:N338)</f>
        <v>4.6033193036688749</v>
      </c>
      <c r="Z143" s="268">
        <f>SUM('6층_부하량(월간_AVG)'!L370:N370)</f>
        <v>3.0602011475799671</v>
      </c>
      <c r="AA143" s="2460">
        <f t="shared" si="53"/>
        <v>7.663520451248842</v>
      </c>
      <c r="AB143" s="2689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10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3">
        <f t="shared" si="50"/>
        <v>0</v>
      </c>
      <c r="AE143" s="2795"/>
    </row>
    <row r="144" spans="1:31" ht="28.8" x14ac:dyDescent="0.25">
      <c r="A144" s="2659" t="s">
        <v>1681</v>
      </c>
      <c r="B144" s="2657" t="s">
        <v>1682</v>
      </c>
      <c r="C144" s="2657"/>
      <c r="D144" s="2981"/>
      <c r="E144" s="2657" t="s">
        <v>1683</v>
      </c>
      <c r="F144" s="2657" t="s">
        <v>1684</v>
      </c>
      <c r="G144" s="2650" t="s">
        <v>1685</v>
      </c>
      <c r="H144" s="2646" t="s">
        <v>1686</v>
      </c>
      <c r="I144" s="2126" t="str">
        <f t="shared" si="51"/>
        <v>6-DaHall 1-PDU-05-30-36</v>
      </c>
      <c r="J144" s="2127" t="str">
        <f t="shared" si="52"/>
        <v>6-DaHall 1-PDU-06-30-36</v>
      </c>
      <c r="K144" s="1463">
        <v>220</v>
      </c>
      <c r="L144" s="1464">
        <v>30</v>
      </c>
      <c r="M144" s="2443" t="s">
        <v>6497</v>
      </c>
      <c r="N144" s="1465">
        <v>36</v>
      </c>
      <c r="O144" s="1466">
        <v>220</v>
      </c>
      <c r="P144" s="1467">
        <v>30</v>
      </c>
      <c r="Q144" s="2449" t="s">
        <v>6507</v>
      </c>
      <c r="R144" s="1468">
        <v>36</v>
      </c>
      <c r="S144" s="3466"/>
      <c r="T144" s="3467"/>
      <c r="U144" s="3466"/>
      <c r="V144" s="3467"/>
      <c r="W144" s="3466"/>
      <c r="X144" s="3467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53"/>
        <v>0</v>
      </c>
      <c r="AB144" s="2689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10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3">
        <f t="shared" si="50"/>
        <v>0</v>
      </c>
      <c r="AE144" s="2795"/>
    </row>
    <row r="145" spans="1:32" ht="15" thickBot="1" x14ac:dyDescent="0.3">
      <c r="A145" s="2666" t="s">
        <v>1687</v>
      </c>
      <c r="B145" s="839"/>
      <c r="C145" s="839"/>
      <c r="D145" s="839"/>
      <c r="E145" s="839"/>
      <c r="F145" s="839"/>
      <c r="G145" s="2684"/>
      <c r="H145" s="2681"/>
      <c r="I145" s="2131"/>
      <c r="J145" s="2132"/>
      <c r="K145" s="1480"/>
      <c r="L145" s="1481"/>
      <c r="M145" s="2684"/>
      <c r="N145" s="1482"/>
      <c r="O145" s="1483"/>
      <c r="P145" s="1484"/>
      <c r="Q145" s="2681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4"/>
      <c r="AB145" s="2816"/>
      <c r="AC145" s="2817"/>
      <c r="AD145" s="2818">
        <f t="shared" si="50"/>
        <v>0</v>
      </c>
      <c r="AE145" s="2819" t="s">
        <v>1266</v>
      </c>
    </row>
    <row r="146" spans="1:32" ht="43.8" thickTop="1" x14ac:dyDescent="0.25">
      <c r="A146" s="1084" t="s">
        <v>1802</v>
      </c>
      <c r="B146" s="327"/>
      <c r="C146" s="973" t="s">
        <v>9249</v>
      </c>
      <c r="D146" s="3078">
        <v>2.2000000000000002</v>
      </c>
      <c r="E146" s="2657" t="s">
        <v>1803</v>
      </c>
      <c r="F146" s="2657" t="s">
        <v>1804</v>
      </c>
      <c r="G146" s="2650" t="s">
        <v>1805</v>
      </c>
      <c r="H146" s="2646" t="s">
        <v>1806</v>
      </c>
      <c r="I146" s="2126" t="str">
        <f t="shared" ref="I146:I156" si="54">"6-DaHall 1-PDU-"&amp;M146&amp;"-"&amp;L146&amp;"-"&amp;N146</f>
        <v>6-DaHall 1-PDU-05-30-54</v>
      </c>
      <c r="J146" s="2127" t="str">
        <f t="shared" ref="J146:J156" si="55">"6-DaHall 1-PDU-"&amp;Q146&amp;"-"&amp;P146&amp;"-"&amp;R146</f>
        <v>6-DaHall 1-PDU-06-30-54</v>
      </c>
      <c r="K146" s="1463">
        <v>220</v>
      </c>
      <c r="L146" s="1464">
        <v>30</v>
      </c>
      <c r="M146" s="2443" t="s">
        <v>6497</v>
      </c>
      <c r="N146" s="1465">
        <v>54</v>
      </c>
      <c r="O146" s="1466">
        <v>220</v>
      </c>
      <c r="P146" s="1467">
        <v>30</v>
      </c>
      <c r="Q146" s="2449" t="s">
        <v>6507</v>
      </c>
      <c r="R146" s="1468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4.2203773212726832</v>
      </c>
      <c r="Z146" s="836">
        <f>SUM('6층_부하량(월간_AVG)'!L380:N380)</f>
        <v>2.4267372394180073</v>
      </c>
      <c r="AA146" s="2460">
        <f t="shared" ref="AA146" si="56">SUM(Y146:Z146)</f>
        <v>6.6471145606906905</v>
      </c>
      <c r="AB146" s="2689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592.4</v>
      </c>
      <c r="AC146" s="2710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352.1</v>
      </c>
      <c r="AD146" s="2824">
        <f t="shared" ref="AD146:AD156" si="57">SUM(AB146:AC146)</f>
        <v>944.5</v>
      </c>
      <c r="AE146" s="2482" t="s">
        <v>1266</v>
      </c>
      <c r="AF146" s="2068" t="s">
        <v>1807</v>
      </c>
    </row>
    <row r="147" spans="1:32" ht="43.2" x14ac:dyDescent="0.25">
      <c r="A147" s="2659" t="s">
        <v>1808</v>
      </c>
      <c r="B147" s="2657" t="s">
        <v>1809</v>
      </c>
      <c r="C147" s="2959" t="s">
        <v>9249</v>
      </c>
      <c r="D147" s="3078">
        <v>2.2000000000000002</v>
      </c>
      <c r="E147" s="2657" t="s">
        <v>1810</v>
      </c>
      <c r="F147" s="2657" t="s">
        <v>1811</v>
      </c>
      <c r="G147" s="2650" t="s">
        <v>1812</v>
      </c>
      <c r="H147" s="2037" t="s">
        <v>1813</v>
      </c>
      <c r="I147" s="2126" t="str">
        <f t="shared" si="54"/>
        <v>6-DaHall 1-PDU-05-30-2</v>
      </c>
      <c r="J147" s="2127" t="str">
        <f t="shared" si="55"/>
        <v>6-DaHall 1-PDU-06-30-2</v>
      </c>
      <c r="K147" s="1463">
        <v>220</v>
      </c>
      <c r="L147" s="1464">
        <v>30</v>
      </c>
      <c r="M147" s="2443" t="s">
        <v>6497</v>
      </c>
      <c r="N147" s="1465">
        <v>2</v>
      </c>
      <c r="O147" s="1466">
        <v>220</v>
      </c>
      <c r="P147" s="1467">
        <v>30</v>
      </c>
      <c r="Q147" s="2449" t="s">
        <v>6507</v>
      </c>
      <c r="R147" s="1468">
        <v>2</v>
      </c>
      <c r="S147" s="3459" t="s">
        <v>1582</v>
      </c>
      <c r="T147" s="3439" t="s">
        <v>1583</v>
      </c>
      <c r="U147" s="3459" t="s">
        <v>1584</v>
      </c>
      <c r="V147" s="3439" t="s">
        <v>1585</v>
      </c>
      <c r="W147" s="3446" t="s">
        <v>1277</v>
      </c>
      <c r="X147" s="3443" t="s">
        <v>1278</v>
      </c>
      <c r="Y147" s="268">
        <f>SUM('6층_부하량(월간_AVG)'!L322:N322)</f>
        <v>11.23827724277424</v>
      </c>
      <c r="Z147" s="268">
        <f>SUM('6층_부하량(월간_AVG)'!L354:N354)</f>
        <v>10.169192931811594</v>
      </c>
      <c r="AA147" s="2460">
        <f t="shared" ref="AA147:AA156" si="58">SUM(Y147:Z147)</f>
        <v>21.407470174585832</v>
      </c>
      <c r="AB147" s="2689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1818.7</v>
      </c>
      <c r="AC147" s="2710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1641</v>
      </c>
      <c r="AD147" s="2803">
        <f t="shared" si="57"/>
        <v>3459.7</v>
      </c>
      <c r="AE147" s="2483" t="s">
        <v>1266</v>
      </c>
      <c r="AF147" s="2068" t="s">
        <v>1807</v>
      </c>
    </row>
    <row r="148" spans="1:32" ht="28.8" x14ac:dyDescent="0.25">
      <c r="A148" s="2659" t="s">
        <v>1814</v>
      </c>
      <c r="B148" s="2660" t="s">
        <v>1815</v>
      </c>
      <c r="C148" s="2959" t="s">
        <v>9250</v>
      </c>
      <c r="D148" s="3078">
        <v>2.2000000000000002</v>
      </c>
      <c r="E148" s="2657" t="s">
        <v>1816</v>
      </c>
      <c r="F148" s="2657" t="s">
        <v>1817</v>
      </c>
      <c r="G148" s="2650" t="s">
        <v>1818</v>
      </c>
      <c r="H148" s="2646" t="s">
        <v>1819</v>
      </c>
      <c r="I148" s="2126" t="str">
        <f t="shared" si="54"/>
        <v>6-DaHall 1-PDU-05-30-4</v>
      </c>
      <c r="J148" s="2127" t="str">
        <f t="shared" si="55"/>
        <v>6-DaHall 1-PDU-06-30-4</v>
      </c>
      <c r="K148" s="1463">
        <v>220</v>
      </c>
      <c r="L148" s="1464">
        <v>30</v>
      </c>
      <c r="M148" s="2443" t="s">
        <v>6497</v>
      </c>
      <c r="N148" s="1465">
        <v>4</v>
      </c>
      <c r="O148" s="1466">
        <v>220</v>
      </c>
      <c r="P148" s="1467">
        <v>30</v>
      </c>
      <c r="Q148" s="2449" t="s">
        <v>6507</v>
      </c>
      <c r="R148" s="1468">
        <v>4</v>
      </c>
      <c r="S148" s="3459"/>
      <c r="T148" s="3439"/>
      <c r="U148" s="3459"/>
      <c r="V148" s="3439"/>
      <c r="W148" s="3447"/>
      <c r="X148" s="3444"/>
      <c r="Y148" s="268">
        <f>SUM('6층_부하량(월간_AVG)'!L323:N323)</f>
        <v>5.0572126975952134</v>
      </c>
      <c r="Z148" s="268">
        <f>SUM('6층_부하량(월간_AVG)'!L355:N355)</f>
        <v>3.9770839679891967</v>
      </c>
      <c r="AA148" s="2460">
        <f t="shared" si="58"/>
        <v>9.0342966655844101</v>
      </c>
      <c r="AB148" s="2689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745.1</v>
      </c>
      <c r="AC148" s="2710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608.4</v>
      </c>
      <c r="AD148" s="2803">
        <f t="shared" si="57"/>
        <v>1353.5</v>
      </c>
      <c r="AE148" s="2795"/>
    </row>
    <row r="149" spans="1:32" ht="28.8" x14ac:dyDescent="0.25">
      <c r="A149" s="2659" t="s">
        <v>1820</v>
      </c>
      <c r="B149" s="2660" t="s">
        <v>1821</v>
      </c>
      <c r="C149" s="2959" t="s">
        <v>9251</v>
      </c>
      <c r="D149" s="3078">
        <v>2.2000000000000002</v>
      </c>
      <c r="E149" s="2657" t="s">
        <v>1822</v>
      </c>
      <c r="F149" s="2657" t="s">
        <v>1823</v>
      </c>
      <c r="G149" s="2650" t="s">
        <v>1824</v>
      </c>
      <c r="H149" s="2646" t="s">
        <v>1825</v>
      </c>
      <c r="I149" s="2126" t="str">
        <f t="shared" si="54"/>
        <v>6-DaHall 1-PDU-05-30-6</v>
      </c>
      <c r="J149" s="2127" t="str">
        <f t="shared" si="55"/>
        <v>6-DaHall 1-PDU-06-30-6</v>
      </c>
      <c r="K149" s="1463">
        <v>220</v>
      </c>
      <c r="L149" s="1464">
        <v>30</v>
      </c>
      <c r="M149" s="2443" t="s">
        <v>6497</v>
      </c>
      <c r="N149" s="1465">
        <v>6</v>
      </c>
      <c r="O149" s="1466">
        <v>220</v>
      </c>
      <c r="P149" s="1467">
        <v>30</v>
      </c>
      <c r="Q149" s="2449" t="s">
        <v>6507</v>
      </c>
      <c r="R149" s="1468">
        <v>6</v>
      </c>
      <c r="S149" s="3459"/>
      <c r="T149" s="3439"/>
      <c r="U149" s="3459"/>
      <c r="V149" s="3439"/>
      <c r="W149" s="3447"/>
      <c r="X149" s="3444"/>
      <c r="Y149" s="268">
        <f>SUM('6층_부하량(월간_AVG)'!L324:N324)</f>
        <v>0.90135453292253553</v>
      </c>
      <c r="Z149" s="268">
        <f>SUM('6층_부하량(월간_AVG)'!L356:N356)</f>
        <v>0.91603646536538996</v>
      </c>
      <c r="AA149" s="2460">
        <f t="shared" si="58"/>
        <v>1.8173909982879255</v>
      </c>
      <c r="AB149" s="2689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92.8</v>
      </c>
      <c r="AC149" s="2710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89.4</v>
      </c>
      <c r="AD149" s="2803">
        <f t="shared" si="57"/>
        <v>182.2</v>
      </c>
      <c r="AE149" s="2795"/>
    </row>
    <row r="150" spans="1:32" ht="43.2" x14ac:dyDescent="0.25">
      <c r="A150" s="2659" t="s">
        <v>1826</v>
      </c>
      <c r="B150" s="2660" t="s">
        <v>1827</v>
      </c>
      <c r="C150" s="2959" t="s">
        <v>9252</v>
      </c>
      <c r="D150" s="3078">
        <v>1.1000000000000001</v>
      </c>
      <c r="E150" s="2657" t="s">
        <v>1828</v>
      </c>
      <c r="F150" s="2657" t="s">
        <v>1829</v>
      </c>
      <c r="G150" s="2650" t="s">
        <v>1830</v>
      </c>
      <c r="H150" s="2646" t="s">
        <v>1831</v>
      </c>
      <c r="I150" s="2126" t="str">
        <f t="shared" si="54"/>
        <v>6-DaHall 1-PDU-05-30-8</v>
      </c>
      <c r="J150" s="2127" t="str">
        <f t="shared" si="55"/>
        <v>6-DaHall 1-PDU-06-30-8</v>
      </c>
      <c r="K150" s="1463">
        <v>220</v>
      </c>
      <c r="L150" s="1464">
        <v>30</v>
      </c>
      <c r="M150" s="2443" t="s">
        <v>6497</v>
      </c>
      <c r="N150" s="1465">
        <v>8</v>
      </c>
      <c r="O150" s="1466">
        <v>220</v>
      </c>
      <c r="P150" s="1467">
        <v>30</v>
      </c>
      <c r="Q150" s="2449" t="s">
        <v>6507</v>
      </c>
      <c r="R150" s="1468">
        <v>8</v>
      </c>
      <c r="S150" s="3459"/>
      <c r="T150" s="3439"/>
      <c r="U150" s="3459"/>
      <c r="V150" s="3439"/>
      <c r="W150" s="3447"/>
      <c r="X150" s="3444"/>
      <c r="Y150" s="268">
        <f>SUM('6층_부하량(월간_AVG)'!L325:N325)</f>
        <v>2.8769069756813739</v>
      </c>
      <c r="Z150" s="268">
        <f>SUM('6층_부하량(월간_AVG)'!L357:N357)</f>
        <v>3.3544909915932308</v>
      </c>
      <c r="AA150" s="2460">
        <f t="shared" si="58"/>
        <v>6.2313979672746047</v>
      </c>
      <c r="AB150" s="2689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360.7</v>
      </c>
      <c r="AC150" s="2710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494.9</v>
      </c>
      <c r="AD150" s="2803">
        <f t="shared" si="57"/>
        <v>855.59999999999991</v>
      </c>
      <c r="AE150" s="2795"/>
    </row>
    <row r="151" spans="1:32" ht="28.8" x14ac:dyDescent="0.25">
      <c r="A151" s="2659" t="s">
        <v>1832</v>
      </c>
      <c r="B151" s="2657" t="s">
        <v>1833</v>
      </c>
      <c r="C151" s="2959"/>
      <c r="D151" s="3078">
        <v>2.2000000000000002</v>
      </c>
      <c r="E151" s="2657" t="s">
        <v>1834</v>
      </c>
      <c r="F151" s="2657" t="s">
        <v>1835</v>
      </c>
      <c r="G151" s="2650" t="s">
        <v>1836</v>
      </c>
      <c r="H151" s="2646" t="s">
        <v>1837</v>
      </c>
      <c r="I151" s="2126" t="str">
        <f t="shared" si="54"/>
        <v>6-DaHall 1-PDU-05-30-10</v>
      </c>
      <c r="J151" s="2127" t="str">
        <f t="shared" si="55"/>
        <v>6-DaHall 1-PDU-06-30-10</v>
      </c>
      <c r="K151" s="1463">
        <v>220</v>
      </c>
      <c r="L151" s="1464">
        <v>30</v>
      </c>
      <c r="M151" s="2443" t="s">
        <v>6497</v>
      </c>
      <c r="N151" s="1465">
        <v>10</v>
      </c>
      <c r="O151" s="1466">
        <v>220</v>
      </c>
      <c r="P151" s="1467">
        <v>30</v>
      </c>
      <c r="Q151" s="2449" t="s">
        <v>6507</v>
      </c>
      <c r="R151" s="1468">
        <v>10</v>
      </c>
      <c r="S151" s="3459"/>
      <c r="T151" s="3439"/>
      <c r="U151" s="3459"/>
      <c r="V151" s="3439"/>
      <c r="W151" s="3447"/>
      <c r="X151" s="3444"/>
      <c r="Y151" s="268">
        <f>SUM('6층_부하량(월간_AVG)'!L326:N326)</f>
        <v>0.81075946606050242</v>
      </c>
      <c r="Z151" s="268">
        <f>SUM('6층_부하량(월간_AVG)'!L358:N358)</f>
        <v>0.52555681134063403</v>
      </c>
      <c r="AA151" s="2460">
        <f t="shared" si="58"/>
        <v>1.3363162774011363</v>
      </c>
      <c r="AB151" s="2689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103.3</v>
      </c>
      <c r="AC151" s="2710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68.900000000000006</v>
      </c>
      <c r="AD151" s="2803">
        <f t="shared" si="57"/>
        <v>172.2</v>
      </c>
      <c r="AE151" s="2795"/>
      <c r="AF151" s="2068" t="s">
        <v>1807</v>
      </c>
    </row>
    <row r="152" spans="1:32" ht="28.8" x14ac:dyDescent="0.25">
      <c r="A152" s="2659" t="s">
        <v>379</v>
      </c>
      <c r="B152" s="2660" t="s">
        <v>1838</v>
      </c>
      <c r="C152" s="2959" t="s">
        <v>9253</v>
      </c>
      <c r="D152" s="3078">
        <v>0.55000000000000004</v>
      </c>
      <c r="E152" s="2657" t="s">
        <v>1839</v>
      </c>
      <c r="F152" s="2657" t="s">
        <v>1840</v>
      </c>
      <c r="G152" s="2650" t="s">
        <v>1841</v>
      </c>
      <c r="H152" s="2646" t="s">
        <v>1842</v>
      </c>
      <c r="I152" s="2126" t="str">
        <f t="shared" si="54"/>
        <v>6-DaHall 1-PDU-05-30-12</v>
      </c>
      <c r="J152" s="2127" t="str">
        <f t="shared" si="55"/>
        <v>6-DaHall 1-PDU-06-30-12</v>
      </c>
      <c r="K152" s="1463">
        <v>220</v>
      </c>
      <c r="L152" s="1464">
        <v>30</v>
      </c>
      <c r="M152" s="2443" t="s">
        <v>6497</v>
      </c>
      <c r="N152" s="1465">
        <v>12</v>
      </c>
      <c r="O152" s="1466">
        <v>220</v>
      </c>
      <c r="P152" s="1467">
        <v>30</v>
      </c>
      <c r="Q152" s="2449" t="s">
        <v>6507</v>
      </c>
      <c r="R152" s="1468">
        <v>12</v>
      </c>
      <c r="S152" s="3459"/>
      <c r="T152" s="3439"/>
      <c r="U152" s="3459"/>
      <c r="V152" s="3439"/>
      <c r="W152" s="3447"/>
      <c r="X152" s="3444"/>
      <c r="Y152" s="268">
        <f>SUM('6층_부하량(월간_AVG)'!L327:N327)</f>
        <v>1.3706399795982511</v>
      </c>
      <c r="Z152" s="268">
        <f>SUM('6층_부하량(월간_AVG)'!L359:N359)</f>
        <v>0</v>
      </c>
      <c r="AA152" s="2460">
        <f t="shared" si="58"/>
        <v>1.3706399795982511</v>
      </c>
      <c r="AB152" s="2689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203.2</v>
      </c>
      <c r="AC152" s="2710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3">
        <f t="shared" si="57"/>
        <v>203.2</v>
      </c>
      <c r="AE152" s="2795"/>
    </row>
    <row r="153" spans="1:32" ht="28.8" x14ac:dyDescent="0.25">
      <c r="A153" s="2659" t="s">
        <v>1843</v>
      </c>
      <c r="B153" s="2660" t="s">
        <v>1844</v>
      </c>
      <c r="C153" s="2959" t="s">
        <v>9254</v>
      </c>
      <c r="D153" s="3078">
        <v>2.2000000000000002</v>
      </c>
      <c r="E153" s="2657" t="s">
        <v>1845</v>
      </c>
      <c r="F153" s="2657" t="s">
        <v>1846</v>
      </c>
      <c r="G153" s="2650" t="s">
        <v>1847</v>
      </c>
      <c r="H153" s="2646" t="s">
        <v>1848</v>
      </c>
      <c r="I153" s="2126" t="str">
        <f t="shared" si="54"/>
        <v>6-DaHall 1-PDU-05-30-14</v>
      </c>
      <c r="J153" s="2127" t="str">
        <f t="shared" si="55"/>
        <v>6-DaHall 1-PDU-06-30-14</v>
      </c>
      <c r="K153" s="1463">
        <v>220</v>
      </c>
      <c r="L153" s="1464">
        <v>30</v>
      </c>
      <c r="M153" s="2443" t="s">
        <v>6497</v>
      </c>
      <c r="N153" s="1465">
        <v>14</v>
      </c>
      <c r="O153" s="1466">
        <v>220</v>
      </c>
      <c r="P153" s="1467">
        <v>30</v>
      </c>
      <c r="Q153" s="2449" t="s">
        <v>6507</v>
      </c>
      <c r="R153" s="1468">
        <v>14</v>
      </c>
      <c r="S153" s="3459"/>
      <c r="T153" s="3439"/>
      <c r="U153" s="3459"/>
      <c r="V153" s="3439"/>
      <c r="W153" s="3447"/>
      <c r="X153" s="3444"/>
      <c r="Y153" s="268">
        <f>SUM('6층_부하량(월간_AVG)'!L328:N328)</f>
        <v>4.642571869055514</v>
      </c>
      <c r="Z153" s="268">
        <f>SUM('6층_부하량(월간_AVG)'!L360:N360)</f>
        <v>2.8993336335331379</v>
      </c>
      <c r="AA153" s="2460">
        <f t="shared" si="58"/>
        <v>7.5419055025886514</v>
      </c>
      <c r="AB153" s="2689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740.1</v>
      </c>
      <c r="AC153" s="2710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433</v>
      </c>
      <c r="AD153" s="2803">
        <f t="shared" si="57"/>
        <v>1173.0999999999999</v>
      </c>
      <c r="AE153" s="2795"/>
    </row>
    <row r="154" spans="1:32" ht="28.8" x14ac:dyDescent="0.25">
      <c r="A154" s="2659" t="s">
        <v>1849</v>
      </c>
      <c r="B154" s="2660" t="s">
        <v>1850</v>
      </c>
      <c r="C154" s="2959" t="s">
        <v>9254</v>
      </c>
      <c r="D154" s="3078">
        <v>2.2000000000000002</v>
      </c>
      <c r="E154" s="2657" t="s">
        <v>1851</v>
      </c>
      <c r="F154" s="2657" t="s">
        <v>1852</v>
      </c>
      <c r="G154" s="2650" t="s">
        <v>1853</v>
      </c>
      <c r="H154" s="2646" t="s">
        <v>1854</v>
      </c>
      <c r="I154" s="2126" t="str">
        <f t="shared" si="54"/>
        <v>6-DaHall 1-PDU-05-30-16</v>
      </c>
      <c r="J154" s="2127" t="str">
        <f t="shared" si="55"/>
        <v>6-DaHall 1-PDU-06-30-16</v>
      </c>
      <c r="K154" s="1463">
        <v>220</v>
      </c>
      <c r="L154" s="1464">
        <v>30</v>
      </c>
      <c r="M154" s="2443" t="s">
        <v>6497</v>
      </c>
      <c r="N154" s="1465">
        <v>16</v>
      </c>
      <c r="O154" s="1466">
        <v>220</v>
      </c>
      <c r="P154" s="1467">
        <v>30</v>
      </c>
      <c r="Q154" s="2449" t="s">
        <v>6507</v>
      </c>
      <c r="R154" s="1468">
        <v>16</v>
      </c>
      <c r="S154" s="3459"/>
      <c r="T154" s="3439"/>
      <c r="U154" s="3459"/>
      <c r="V154" s="3439"/>
      <c r="W154" s="3447"/>
      <c r="X154" s="3444"/>
      <c r="Y154" s="268">
        <f>SUM('6층_부하량(월간_AVG)'!L329:N329)</f>
        <v>3.0141033377941526</v>
      </c>
      <c r="Z154" s="268">
        <f>SUM('6층_부하량(월간_AVG)'!L361:N361)</f>
        <v>3.5159798181865822</v>
      </c>
      <c r="AA154" s="2460">
        <f t="shared" si="58"/>
        <v>6.5300831559807353</v>
      </c>
      <c r="AB154" s="2689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471.2</v>
      </c>
      <c r="AC154" s="2710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607.1</v>
      </c>
      <c r="AD154" s="2803">
        <f t="shared" si="57"/>
        <v>1078.3</v>
      </c>
      <c r="AE154" s="2795"/>
    </row>
    <row r="155" spans="1:32" ht="28.8" x14ac:dyDescent="0.25">
      <c r="A155" s="2659" t="s">
        <v>1855</v>
      </c>
      <c r="B155" s="2657" t="s">
        <v>1856</v>
      </c>
      <c r="C155" s="2959" t="s">
        <v>1857</v>
      </c>
      <c r="D155" s="3078">
        <v>1.1000000000000001</v>
      </c>
      <c r="E155" s="2653" t="s">
        <v>1858</v>
      </c>
      <c r="F155" s="2653" t="s">
        <v>1859</v>
      </c>
      <c r="G155" s="2223" t="s">
        <v>1860</v>
      </c>
      <c r="H155" s="2224" t="s">
        <v>1861</v>
      </c>
      <c r="I155" s="2126" t="str">
        <f t="shared" si="54"/>
        <v>6-DaHall 1-PDU-01-30-43</v>
      </c>
      <c r="J155" s="2127" t="str">
        <f t="shared" si="55"/>
        <v>6-DaHall 1-PDU-02-30-43</v>
      </c>
      <c r="K155" s="1463">
        <v>220</v>
      </c>
      <c r="L155" s="1464">
        <v>30</v>
      </c>
      <c r="M155" s="2443" t="s">
        <v>6503</v>
      </c>
      <c r="N155" s="1465">
        <v>43</v>
      </c>
      <c r="O155" s="1466">
        <v>220</v>
      </c>
      <c r="P155" s="1467">
        <v>30</v>
      </c>
      <c r="Q155" s="2449" t="s">
        <v>6499</v>
      </c>
      <c r="R155" s="1468">
        <v>43</v>
      </c>
      <c r="S155" s="3454" t="s">
        <v>1862</v>
      </c>
      <c r="T155" s="3443" t="s">
        <v>1863</v>
      </c>
      <c r="U155" s="3446" t="s">
        <v>1864</v>
      </c>
      <c r="V155" s="3443" t="s">
        <v>1865</v>
      </c>
      <c r="W155" s="3447"/>
      <c r="X155" s="3444"/>
      <c r="Y155" s="268">
        <f>SUM('6층_부하량(월간_AVG)'!D223:F223)</f>
        <v>3.2718574623441858</v>
      </c>
      <c r="Z155" s="268">
        <f>SUM('6층_부하량(월간_AVG)'!D253:F253)</f>
        <v>3.592147862029142</v>
      </c>
      <c r="AA155" s="2460">
        <f t="shared" si="58"/>
        <v>6.8640053243733279</v>
      </c>
      <c r="AB155" s="2689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593.70000000000005</v>
      </c>
      <c r="AC155" s="2820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600.70000000000005</v>
      </c>
      <c r="AD155" s="2803">
        <f t="shared" si="57"/>
        <v>1194.4000000000001</v>
      </c>
      <c r="AE155" s="2483" t="s">
        <v>1866</v>
      </c>
    </row>
    <row r="156" spans="1:32" ht="29.4" thickBot="1" x14ac:dyDescent="0.3">
      <c r="A156" s="2666" t="s">
        <v>1867</v>
      </c>
      <c r="B156" s="2667"/>
      <c r="C156" s="2961" t="s">
        <v>1857</v>
      </c>
      <c r="D156" s="3078">
        <v>2.2000000000000002</v>
      </c>
      <c r="E156" s="2667"/>
      <c r="F156" s="2667"/>
      <c r="G156" s="2223" t="s">
        <v>1868</v>
      </c>
      <c r="H156" s="2224" t="s">
        <v>1869</v>
      </c>
      <c r="I156" s="2126" t="str">
        <f t="shared" si="54"/>
        <v>6-DaHall 1-PDU-01-30-42</v>
      </c>
      <c r="J156" s="2127" t="str">
        <f t="shared" si="55"/>
        <v>6-DaHall 1-PDU-02-30-42</v>
      </c>
      <c r="K156" s="1463">
        <v>220</v>
      </c>
      <c r="L156" s="1464">
        <v>30</v>
      </c>
      <c r="M156" s="2443" t="s">
        <v>6503</v>
      </c>
      <c r="N156" s="1465">
        <v>42</v>
      </c>
      <c r="O156" s="1466">
        <v>220</v>
      </c>
      <c r="P156" s="1467">
        <v>30</v>
      </c>
      <c r="Q156" s="2449" t="s">
        <v>6499</v>
      </c>
      <c r="R156" s="1468">
        <v>42</v>
      </c>
      <c r="S156" s="3456"/>
      <c r="T156" s="3445"/>
      <c r="U156" s="3448"/>
      <c r="V156" s="3445"/>
      <c r="W156" s="3448"/>
      <c r="X156" s="3445"/>
      <c r="Y156" s="330">
        <f>SUM('6층_부하량(월간_AVG)'!L222:N222)</f>
        <v>3.799375694368051</v>
      </c>
      <c r="Z156" s="330">
        <f>SUM('6층_부하량(월간_AVG)'!L252:N252)</f>
        <v>3.9560333699476762</v>
      </c>
      <c r="AA156" s="2460">
        <f t="shared" si="58"/>
        <v>7.7554090643157272</v>
      </c>
      <c r="AB156" s="2689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595</v>
      </c>
      <c r="AC156" s="2820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612.1</v>
      </c>
      <c r="AD156" s="2825">
        <f t="shared" si="57"/>
        <v>1207.0999999999999</v>
      </c>
      <c r="AE156" s="2481" t="s">
        <v>1870</v>
      </c>
    </row>
    <row r="157" spans="1:32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4"/>
      <c r="J157" s="2125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00"/>
      <c r="AC157" s="2801"/>
      <c r="AD157" s="2809">
        <f t="shared" ref="AD157:AD167" si="59">SUM(AB157:AC157)</f>
        <v>0</v>
      </c>
      <c r="AE157" s="2802" t="s">
        <v>1266</v>
      </c>
    </row>
    <row r="158" spans="1:32" ht="28.8" x14ac:dyDescent="0.25">
      <c r="A158" s="2659" t="s">
        <v>1576</v>
      </c>
      <c r="B158" s="2657" t="s">
        <v>1577</v>
      </c>
      <c r="C158" s="2657"/>
      <c r="D158" s="2981"/>
      <c r="E158" s="2657" t="s">
        <v>1578</v>
      </c>
      <c r="F158" s="2657" t="s">
        <v>1579</v>
      </c>
      <c r="G158" s="2650" t="s">
        <v>1580</v>
      </c>
      <c r="H158" s="2646" t="s">
        <v>1581</v>
      </c>
      <c r="I158" s="2126" t="str">
        <f t="shared" ref="I158:I166" si="60">"6-DaHall 1-PDU-"&amp;M158&amp;"-"&amp;L158&amp;"-"&amp;N158</f>
        <v>6-DaHall 1-PDU-05-30-38</v>
      </c>
      <c r="J158" s="2127" t="str">
        <f t="shared" ref="J158:J166" si="61">"6-DaHall 1-PDU-"&amp;Q158&amp;"-"&amp;P158&amp;"-"&amp;R158</f>
        <v>6-DaHall 1-PDU-06-30-38</v>
      </c>
      <c r="K158" s="1477">
        <v>220</v>
      </c>
      <c r="L158" s="1478">
        <v>30</v>
      </c>
      <c r="M158" s="2443" t="s">
        <v>6497</v>
      </c>
      <c r="N158" s="1465">
        <v>38</v>
      </c>
      <c r="O158" s="1469">
        <v>220</v>
      </c>
      <c r="P158" s="1470">
        <v>30</v>
      </c>
      <c r="Q158" s="2449" t="s">
        <v>6507</v>
      </c>
      <c r="R158" s="1468">
        <v>38</v>
      </c>
      <c r="S158" s="3459" t="s">
        <v>1582</v>
      </c>
      <c r="T158" s="3439" t="s">
        <v>1583</v>
      </c>
      <c r="U158" s="3459" t="s">
        <v>1584</v>
      </c>
      <c r="V158" s="3439" t="s">
        <v>1585</v>
      </c>
      <c r="W158" s="3459" t="s">
        <v>1277</v>
      </c>
      <c r="X158" s="3439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62">SUM(Y158:Z158)</f>
        <v>0</v>
      </c>
      <c r="AB158" s="2689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10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3">
        <f t="shared" si="59"/>
        <v>0</v>
      </c>
      <c r="AE158" s="2483" t="s">
        <v>1586</v>
      </c>
    </row>
    <row r="159" spans="1:32" ht="28.8" x14ac:dyDescent="0.25">
      <c r="A159" s="2659" t="s">
        <v>1587</v>
      </c>
      <c r="B159" s="2657" t="s">
        <v>1588</v>
      </c>
      <c r="C159" s="2657"/>
      <c r="D159" s="2981"/>
      <c r="E159" s="2657" t="s">
        <v>1589</v>
      </c>
      <c r="F159" s="2657" t="s">
        <v>1590</v>
      </c>
      <c r="G159" s="2650" t="s">
        <v>1591</v>
      </c>
      <c r="H159" s="2646" t="s">
        <v>1592</v>
      </c>
      <c r="I159" s="2126" t="str">
        <f t="shared" si="60"/>
        <v>6-DaHall 1-PDU-05-30-40</v>
      </c>
      <c r="J159" s="2127" t="str">
        <f t="shared" si="61"/>
        <v>6-DaHall 1-PDU-06-30-40</v>
      </c>
      <c r="K159" s="1477">
        <v>220</v>
      </c>
      <c r="L159" s="1478">
        <v>30</v>
      </c>
      <c r="M159" s="2443" t="s">
        <v>6497</v>
      </c>
      <c r="N159" s="1465">
        <v>40</v>
      </c>
      <c r="O159" s="1469">
        <v>220</v>
      </c>
      <c r="P159" s="1470">
        <v>30</v>
      </c>
      <c r="Q159" s="2449" t="s">
        <v>6507</v>
      </c>
      <c r="R159" s="1468">
        <v>40</v>
      </c>
      <c r="S159" s="3466"/>
      <c r="T159" s="3467"/>
      <c r="U159" s="3466"/>
      <c r="V159" s="3467"/>
      <c r="W159" s="3466"/>
      <c r="X159" s="3467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62"/>
        <v>0</v>
      </c>
      <c r="AB159" s="2689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10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3">
        <f t="shared" si="59"/>
        <v>0</v>
      </c>
      <c r="AE159" s="2483" t="s">
        <v>1266</v>
      </c>
    </row>
    <row r="160" spans="1:32" ht="28.8" x14ac:dyDescent="0.25">
      <c r="A160" s="2659" t="s">
        <v>1593</v>
      </c>
      <c r="B160" s="2657" t="s">
        <v>1594</v>
      </c>
      <c r="C160" s="2657"/>
      <c r="D160" s="2981"/>
      <c r="E160" s="2657" t="s">
        <v>1595</v>
      </c>
      <c r="F160" s="2657" t="s">
        <v>1596</v>
      </c>
      <c r="G160" s="2650" t="s">
        <v>1597</v>
      </c>
      <c r="H160" s="2646" t="s">
        <v>1598</v>
      </c>
      <c r="I160" s="2126" t="str">
        <f t="shared" si="60"/>
        <v>6-DaHall 1-PDU-05-30-42</v>
      </c>
      <c r="J160" s="2127" t="str">
        <f t="shared" si="61"/>
        <v>6-DaHall 1-PDU-06-30-42</v>
      </c>
      <c r="K160" s="1477">
        <v>220</v>
      </c>
      <c r="L160" s="1478">
        <v>30</v>
      </c>
      <c r="M160" s="2443" t="s">
        <v>6497</v>
      </c>
      <c r="N160" s="1465">
        <v>42</v>
      </c>
      <c r="O160" s="1469">
        <v>220</v>
      </c>
      <c r="P160" s="1470">
        <v>30</v>
      </c>
      <c r="Q160" s="2449" t="s">
        <v>6507</v>
      </c>
      <c r="R160" s="1468">
        <v>42</v>
      </c>
      <c r="S160" s="3466"/>
      <c r="T160" s="3467"/>
      <c r="U160" s="3466"/>
      <c r="V160" s="3467"/>
      <c r="W160" s="3466"/>
      <c r="X160" s="3467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62"/>
        <v>0</v>
      </c>
      <c r="AB160" s="2689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10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3">
        <f t="shared" si="59"/>
        <v>0</v>
      </c>
      <c r="AE160" s="2483" t="s">
        <v>1266</v>
      </c>
    </row>
    <row r="161" spans="1:31" ht="28.8" x14ac:dyDescent="0.25">
      <c r="A161" s="2659" t="s">
        <v>1599</v>
      </c>
      <c r="B161" s="2657" t="s">
        <v>1600</v>
      </c>
      <c r="C161" s="2657"/>
      <c r="D161" s="2981"/>
      <c r="E161" s="2657" t="s">
        <v>1601</v>
      </c>
      <c r="F161" s="2657" t="s">
        <v>1602</v>
      </c>
      <c r="G161" s="2650" t="s">
        <v>1603</v>
      </c>
      <c r="H161" s="2646" t="s">
        <v>1604</v>
      </c>
      <c r="I161" s="2126" t="str">
        <f t="shared" si="60"/>
        <v>6-DaHall 1-PDU-05-30-44</v>
      </c>
      <c r="J161" s="2127" t="str">
        <f t="shared" si="61"/>
        <v>6-DaHall 1-PDU-06-30-44</v>
      </c>
      <c r="K161" s="1477">
        <v>220</v>
      </c>
      <c r="L161" s="1478">
        <v>30</v>
      </c>
      <c r="M161" s="2443" t="s">
        <v>6497</v>
      </c>
      <c r="N161" s="1465">
        <v>44</v>
      </c>
      <c r="O161" s="1469">
        <v>220</v>
      </c>
      <c r="P161" s="1470">
        <v>30</v>
      </c>
      <c r="Q161" s="2449" t="s">
        <v>6507</v>
      </c>
      <c r="R161" s="1468">
        <v>44</v>
      </c>
      <c r="S161" s="3466"/>
      <c r="T161" s="3467"/>
      <c r="U161" s="3466"/>
      <c r="V161" s="3467"/>
      <c r="W161" s="3466"/>
      <c r="X161" s="3467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62"/>
        <v>0</v>
      </c>
      <c r="AB161" s="2689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10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3">
        <f t="shared" si="59"/>
        <v>0</v>
      </c>
      <c r="AE161" s="2483" t="s">
        <v>1266</v>
      </c>
    </row>
    <row r="162" spans="1:31" ht="28.8" x14ac:dyDescent="0.25">
      <c r="A162" s="2659" t="s">
        <v>1605</v>
      </c>
      <c r="B162" s="2657" t="s">
        <v>1606</v>
      </c>
      <c r="C162" s="2657"/>
      <c r="D162" s="2981"/>
      <c r="E162" s="2657" t="s">
        <v>1607</v>
      </c>
      <c r="F162" s="2657" t="s">
        <v>1608</v>
      </c>
      <c r="G162" s="2650" t="s">
        <v>1609</v>
      </c>
      <c r="H162" s="2646" t="s">
        <v>1610</v>
      </c>
      <c r="I162" s="2126" t="str">
        <f t="shared" si="60"/>
        <v>6-DaHall 1-PDU-05-30-46</v>
      </c>
      <c r="J162" s="2127" t="str">
        <f t="shared" si="61"/>
        <v>6-DaHall 1-PDU-06-30-46</v>
      </c>
      <c r="K162" s="1477">
        <v>220</v>
      </c>
      <c r="L162" s="1478">
        <v>30</v>
      </c>
      <c r="M162" s="2443" t="s">
        <v>6497</v>
      </c>
      <c r="N162" s="1465">
        <v>46</v>
      </c>
      <c r="O162" s="1469">
        <v>220</v>
      </c>
      <c r="P162" s="1470">
        <v>30</v>
      </c>
      <c r="Q162" s="2449" t="s">
        <v>6507</v>
      </c>
      <c r="R162" s="1468">
        <v>46</v>
      </c>
      <c r="S162" s="3466"/>
      <c r="T162" s="3467"/>
      <c r="U162" s="3466"/>
      <c r="V162" s="3467"/>
      <c r="W162" s="3466"/>
      <c r="X162" s="3467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62"/>
        <v>0</v>
      </c>
      <c r="AB162" s="2815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10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3">
        <f t="shared" si="59"/>
        <v>0</v>
      </c>
      <c r="AE162" s="2483" t="s">
        <v>1266</v>
      </c>
    </row>
    <row r="163" spans="1:31" ht="28.8" x14ac:dyDescent="0.25">
      <c r="A163" s="2659" t="s">
        <v>1611</v>
      </c>
      <c r="B163" s="2657" t="s">
        <v>1612</v>
      </c>
      <c r="C163" s="2657"/>
      <c r="D163" s="2981"/>
      <c r="E163" s="2657" t="s">
        <v>1613</v>
      </c>
      <c r="F163" s="2657" t="s">
        <v>1614</v>
      </c>
      <c r="G163" s="2650" t="s">
        <v>1615</v>
      </c>
      <c r="H163" s="2646" t="s">
        <v>1616</v>
      </c>
      <c r="I163" s="2126" t="str">
        <f t="shared" si="60"/>
        <v>6-DaHall 1-PDU-13-30-1</v>
      </c>
      <c r="J163" s="2127" t="str">
        <f t="shared" si="61"/>
        <v>6-DaHall 1-PDU-14-30-1</v>
      </c>
      <c r="K163" s="1477">
        <v>220</v>
      </c>
      <c r="L163" s="1478">
        <v>30</v>
      </c>
      <c r="M163" s="2443" t="s">
        <v>6548</v>
      </c>
      <c r="N163" s="1465">
        <v>1</v>
      </c>
      <c r="O163" s="1469">
        <v>220</v>
      </c>
      <c r="P163" s="1470">
        <v>30</v>
      </c>
      <c r="Q163" s="2449" t="s">
        <v>6555</v>
      </c>
      <c r="R163" s="1468">
        <v>1</v>
      </c>
      <c r="S163" s="3459" t="s">
        <v>1406</v>
      </c>
      <c r="T163" s="3439" t="s">
        <v>1407</v>
      </c>
      <c r="U163" s="3459" t="s">
        <v>1408</v>
      </c>
      <c r="V163" s="3439" t="s">
        <v>1409</v>
      </c>
      <c r="W163" s="3466"/>
      <c r="X163" s="3467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62"/>
        <v>0</v>
      </c>
      <c r="AB163" s="2689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10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3">
        <f t="shared" si="59"/>
        <v>0</v>
      </c>
      <c r="AE163" s="2483" t="s">
        <v>1266</v>
      </c>
    </row>
    <row r="164" spans="1:31" ht="28.8" x14ac:dyDescent="0.25">
      <c r="A164" s="2659" t="s">
        <v>334</v>
      </c>
      <c r="B164" s="2657" t="s">
        <v>1617</v>
      </c>
      <c r="C164" s="2657"/>
      <c r="D164" s="2981"/>
      <c r="E164" s="2657" t="s">
        <v>1618</v>
      </c>
      <c r="F164" s="2657" t="s">
        <v>1619</v>
      </c>
      <c r="G164" s="2650" t="s">
        <v>1620</v>
      </c>
      <c r="H164" s="2646" t="s">
        <v>1621</v>
      </c>
      <c r="I164" s="2126" t="str">
        <f t="shared" si="60"/>
        <v>6-DaHall 1-PDU-13-30-3</v>
      </c>
      <c r="J164" s="2127" t="str">
        <f t="shared" si="61"/>
        <v>6-DaHall 1-PDU-14-30-3</v>
      </c>
      <c r="K164" s="1477">
        <v>220</v>
      </c>
      <c r="L164" s="1478">
        <v>30</v>
      </c>
      <c r="M164" s="2443" t="s">
        <v>6548</v>
      </c>
      <c r="N164" s="1465">
        <v>3</v>
      </c>
      <c r="O164" s="1469">
        <v>220</v>
      </c>
      <c r="P164" s="1470">
        <v>30</v>
      </c>
      <c r="Q164" s="2449" t="s">
        <v>6555</v>
      </c>
      <c r="R164" s="1468">
        <v>3</v>
      </c>
      <c r="S164" s="3466"/>
      <c r="T164" s="3467"/>
      <c r="U164" s="3466"/>
      <c r="V164" s="3467"/>
      <c r="W164" s="3466"/>
      <c r="X164" s="3467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62"/>
        <v>0</v>
      </c>
      <c r="AB164" s="2689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10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3">
        <f t="shared" si="59"/>
        <v>0</v>
      </c>
      <c r="AE164" s="2483" t="s">
        <v>1266</v>
      </c>
    </row>
    <row r="165" spans="1:31" ht="28.8" x14ac:dyDescent="0.25">
      <c r="A165" s="2659" t="s">
        <v>332</v>
      </c>
      <c r="B165" s="2657" t="s">
        <v>1622</v>
      </c>
      <c r="C165" s="2657"/>
      <c r="D165" s="2981"/>
      <c r="E165" s="2657" t="s">
        <v>1623</v>
      </c>
      <c r="F165" s="2657" t="s">
        <v>1624</v>
      </c>
      <c r="G165" s="2650" t="s">
        <v>1625</v>
      </c>
      <c r="H165" s="2646" t="s">
        <v>1626</v>
      </c>
      <c r="I165" s="2126" t="str">
        <f t="shared" si="60"/>
        <v>6-DaHall 1-PDU-13-30-5</v>
      </c>
      <c r="J165" s="2127" t="str">
        <f t="shared" si="61"/>
        <v>6-DaHall 1-PDU-14-30-5</v>
      </c>
      <c r="K165" s="1477">
        <v>220</v>
      </c>
      <c r="L165" s="1478">
        <v>30</v>
      </c>
      <c r="M165" s="2443" t="s">
        <v>6548</v>
      </c>
      <c r="N165" s="1465">
        <v>5</v>
      </c>
      <c r="O165" s="1469">
        <v>220</v>
      </c>
      <c r="P165" s="1470">
        <v>30</v>
      </c>
      <c r="Q165" s="2449" t="s">
        <v>6555</v>
      </c>
      <c r="R165" s="1468">
        <v>5</v>
      </c>
      <c r="S165" s="3466"/>
      <c r="T165" s="3467"/>
      <c r="U165" s="3466"/>
      <c r="V165" s="3467"/>
      <c r="W165" s="3466"/>
      <c r="X165" s="3467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62"/>
        <v>0</v>
      </c>
      <c r="AB165" s="2689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10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3">
        <f t="shared" si="59"/>
        <v>0</v>
      </c>
      <c r="AE165" s="2483" t="s">
        <v>1266</v>
      </c>
    </row>
    <row r="166" spans="1:31" ht="28.8" x14ac:dyDescent="0.25">
      <c r="A166" s="2659" t="s">
        <v>328</v>
      </c>
      <c r="B166" s="2657" t="s">
        <v>1627</v>
      </c>
      <c r="C166" s="2657"/>
      <c r="D166" s="2981"/>
      <c r="E166" s="2657" t="s">
        <v>1628</v>
      </c>
      <c r="F166" s="2657" t="s">
        <v>1629</v>
      </c>
      <c r="G166" s="2650" t="s">
        <v>1630</v>
      </c>
      <c r="H166" s="2646" t="s">
        <v>1631</v>
      </c>
      <c r="I166" s="2126" t="str">
        <f t="shared" si="60"/>
        <v>6-DaHall 1-PDU-13-30-7</v>
      </c>
      <c r="J166" s="2127" t="str">
        <f t="shared" si="61"/>
        <v>6-DaHall 1-PDU-14-30-7</v>
      </c>
      <c r="K166" s="1477">
        <v>220</v>
      </c>
      <c r="L166" s="1478">
        <v>30</v>
      </c>
      <c r="M166" s="2443" t="s">
        <v>6548</v>
      </c>
      <c r="N166" s="1465">
        <v>7</v>
      </c>
      <c r="O166" s="1469">
        <v>220</v>
      </c>
      <c r="P166" s="1470">
        <v>30</v>
      </c>
      <c r="Q166" s="2449" t="s">
        <v>6555</v>
      </c>
      <c r="R166" s="1468">
        <v>7</v>
      </c>
      <c r="S166" s="3466"/>
      <c r="T166" s="3467"/>
      <c r="U166" s="3466"/>
      <c r="V166" s="3467"/>
      <c r="W166" s="3466"/>
      <c r="X166" s="3467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62"/>
        <v>0</v>
      </c>
      <c r="AB166" s="2689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10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3">
        <f t="shared" si="59"/>
        <v>0</v>
      </c>
      <c r="AE166" s="2483" t="s">
        <v>1266</v>
      </c>
    </row>
    <row r="167" spans="1:31" ht="15" thickBot="1" x14ac:dyDescent="0.3">
      <c r="A167" s="2666" t="s">
        <v>1632</v>
      </c>
      <c r="B167" s="839"/>
      <c r="C167" s="839"/>
      <c r="D167" s="839"/>
      <c r="E167" s="839"/>
      <c r="F167" s="839"/>
      <c r="G167" s="2684"/>
      <c r="H167" s="2681"/>
      <c r="I167" s="2131"/>
      <c r="J167" s="2132"/>
      <c r="K167" s="1480"/>
      <c r="L167" s="1481"/>
      <c r="M167" s="2684"/>
      <c r="N167" s="1482"/>
      <c r="O167" s="1483"/>
      <c r="P167" s="1484"/>
      <c r="Q167" s="2681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4"/>
      <c r="AB167" s="2816"/>
      <c r="AC167" s="2817"/>
      <c r="AD167" s="2818">
        <f t="shared" si="59"/>
        <v>0</v>
      </c>
      <c r="AE167" s="2819" t="s">
        <v>1266</v>
      </c>
    </row>
    <row r="168" spans="1:31" ht="15" thickTop="1" x14ac:dyDescent="0.25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4"/>
      <c r="J168" s="2125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00"/>
      <c r="AC168" s="2801"/>
      <c r="AD168" s="2809">
        <f t="shared" ref="AD168:AD193" si="63">SUM(AB168:AC168)</f>
        <v>0</v>
      </c>
      <c r="AE168" s="2802" t="s">
        <v>1266</v>
      </c>
    </row>
    <row r="169" spans="1:31" ht="43.2" x14ac:dyDescent="0.25">
      <c r="A169" s="2659" t="s">
        <v>1521</v>
      </c>
      <c r="B169" s="2657" t="s">
        <v>1522</v>
      </c>
      <c r="C169" s="2657"/>
      <c r="D169" s="2981"/>
      <c r="E169" s="2657" t="s">
        <v>1523</v>
      </c>
      <c r="F169" s="2657" t="s">
        <v>1524</v>
      </c>
      <c r="G169" s="2650" t="s">
        <v>1525</v>
      </c>
      <c r="H169" s="2646" t="s">
        <v>1526</v>
      </c>
      <c r="I169" s="2126" t="str">
        <f t="shared" ref="I169:I177" si="64">"6-DaHall 1-PDU-"&amp;M169&amp;"-"&amp;L169&amp;"-"&amp;N169</f>
        <v>6-DaHall 1-PDU-13-30-52</v>
      </c>
      <c r="J169" s="2127" t="str">
        <f t="shared" ref="J169:J177" si="65">"6-DaHall 1-PDU-"&amp;Q169&amp;"-"&amp;P169&amp;"-"&amp;R169</f>
        <v>6-DaHall 1-PDU-14-30-52</v>
      </c>
      <c r="K169" s="1477">
        <v>220</v>
      </c>
      <c r="L169" s="1478">
        <v>30</v>
      </c>
      <c r="M169" s="2443" t="s">
        <v>6548</v>
      </c>
      <c r="N169" s="1465">
        <v>52</v>
      </c>
      <c r="O169" s="1469">
        <v>220</v>
      </c>
      <c r="P169" s="1470">
        <v>30</v>
      </c>
      <c r="Q169" s="2449" t="s">
        <v>6555</v>
      </c>
      <c r="R169" s="1468">
        <v>52</v>
      </c>
      <c r="S169" s="2650" t="s">
        <v>1406</v>
      </c>
      <c r="T169" s="2646" t="s">
        <v>1407</v>
      </c>
      <c r="U169" s="2650" t="s">
        <v>1408</v>
      </c>
      <c r="V169" s="2646" t="s">
        <v>1409</v>
      </c>
      <c r="W169" s="3459" t="s">
        <v>1277</v>
      </c>
      <c r="X169" s="3439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66">SUM(Y169:Z169)</f>
        <v>0</v>
      </c>
      <c r="AB169" s="2689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10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3">
        <f t="shared" si="63"/>
        <v>0</v>
      </c>
      <c r="AE169" s="2796"/>
    </row>
    <row r="170" spans="1:31" ht="28.8" x14ac:dyDescent="0.25">
      <c r="A170" s="2659" t="s">
        <v>1527</v>
      </c>
      <c r="B170" s="2657" t="s">
        <v>1528</v>
      </c>
      <c r="C170" s="2657"/>
      <c r="D170" s="2981"/>
      <c r="E170" s="2657" t="s">
        <v>1529</v>
      </c>
      <c r="F170" s="2657" t="s">
        <v>1530</v>
      </c>
      <c r="G170" s="2650" t="s">
        <v>1531</v>
      </c>
      <c r="H170" s="2646" t="s">
        <v>1532</v>
      </c>
      <c r="I170" s="2126" t="str">
        <f t="shared" si="64"/>
        <v>6-DaHall 1-PDU-11-30-3</v>
      </c>
      <c r="J170" s="2127" t="str">
        <f t="shared" si="65"/>
        <v>6-DaHall 1-PDU-12-30-3</v>
      </c>
      <c r="K170" s="1463">
        <v>220</v>
      </c>
      <c r="L170" s="1464">
        <v>30</v>
      </c>
      <c r="M170" s="2443" t="s">
        <v>6547</v>
      </c>
      <c r="N170" s="1465">
        <v>3</v>
      </c>
      <c r="O170" s="1466">
        <v>220</v>
      </c>
      <c r="P170" s="1467">
        <v>30</v>
      </c>
      <c r="Q170" s="2449" t="s">
        <v>6554</v>
      </c>
      <c r="R170" s="1468">
        <v>3</v>
      </c>
      <c r="S170" s="3459" t="s">
        <v>1463</v>
      </c>
      <c r="T170" s="3439" t="s">
        <v>1464</v>
      </c>
      <c r="U170" s="3459" t="s">
        <v>1465</v>
      </c>
      <c r="V170" s="3439" t="s">
        <v>1466</v>
      </c>
      <c r="W170" s="3466"/>
      <c r="X170" s="3467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66"/>
        <v>0</v>
      </c>
      <c r="AB170" s="2689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10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3">
        <f t="shared" si="63"/>
        <v>0</v>
      </c>
      <c r="AE170" s="2795" t="s">
        <v>1533</v>
      </c>
    </row>
    <row r="171" spans="1:31" ht="28.8" x14ac:dyDescent="0.25">
      <c r="A171" s="2659" t="s">
        <v>1534</v>
      </c>
      <c r="B171" s="2657" t="s">
        <v>1535</v>
      </c>
      <c r="C171" s="2657"/>
      <c r="D171" s="2981"/>
      <c r="E171" s="2657" t="s">
        <v>1536</v>
      </c>
      <c r="F171" s="2657" t="s">
        <v>1537</v>
      </c>
      <c r="G171" s="2650" t="s">
        <v>1538</v>
      </c>
      <c r="H171" s="2646" t="s">
        <v>1539</v>
      </c>
      <c r="I171" s="2126" t="str">
        <f t="shared" si="64"/>
        <v>6-DaHall 1-PDU-11-30-5</v>
      </c>
      <c r="J171" s="2127" t="str">
        <f t="shared" si="65"/>
        <v>6-DaHall 1-PDU-12-30-5</v>
      </c>
      <c r="K171" s="1463">
        <v>220</v>
      </c>
      <c r="L171" s="1464">
        <v>30</v>
      </c>
      <c r="M171" s="2443" t="s">
        <v>6547</v>
      </c>
      <c r="N171" s="1465">
        <v>5</v>
      </c>
      <c r="O171" s="1466">
        <v>220</v>
      </c>
      <c r="P171" s="1467">
        <v>30</v>
      </c>
      <c r="Q171" s="2449" t="s">
        <v>6554</v>
      </c>
      <c r="R171" s="1468">
        <v>5</v>
      </c>
      <c r="S171" s="3466"/>
      <c r="T171" s="3467"/>
      <c r="U171" s="3459"/>
      <c r="V171" s="3467"/>
      <c r="W171" s="3466"/>
      <c r="X171" s="3467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66"/>
        <v>0</v>
      </c>
      <c r="AB171" s="2689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10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3">
        <f t="shared" si="63"/>
        <v>0</v>
      </c>
      <c r="AE171" s="2795"/>
    </row>
    <row r="172" spans="1:31" ht="28.8" x14ac:dyDescent="0.25">
      <c r="A172" s="2659" t="s">
        <v>1540</v>
      </c>
      <c r="B172" s="2657" t="s">
        <v>1541</v>
      </c>
      <c r="C172" s="2657"/>
      <c r="D172" s="2981"/>
      <c r="E172" s="2657" t="s">
        <v>1542</v>
      </c>
      <c r="F172" s="2657" t="s">
        <v>1543</v>
      </c>
      <c r="G172" s="2650" t="s">
        <v>1544</v>
      </c>
      <c r="H172" s="2646" t="s">
        <v>1545</v>
      </c>
      <c r="I172" s="2126" t="str">
        <f t="shared" si="64"/>
        <v>6-DaHall 1-PDU-11-30-7</v>
      </c>
      <c r="J172" s="2127" t="str">
        <f t="shared" si="65"/>
        <v>6-DaHall 1-PDU-12-30-7</v>
      </c>
      <c r="K172" s="1463">
        <v>220</v>
      </c>
      <c r="L172" s="1464">
        <v>30</v>
      </c>
      <c r="M172" s="2443" t="s">
        <v>6547</v>
      </c>
      <c r="N172" s="1465">
        <v>7</v>
      </c>
      <c r="O172" s="1466">
        <v>220</v>
      </c>
      <c r="P172" s="1467">
        <v>30</v>
      </c>
      <c r="Q172" s="2449" t="s">
        <v>6554</v>
      </c>
      <c r="R172" s="1468">
        <v>7</v>
      </c>
      <c r="S172" s="3466"/>
      <c r="T172" s="3467"/>
      <c r="U172" s="3459"/>
      <c r="V172" s="3467"/>
      <c r="W172" s="3466"/>
      <c r="X172" s="3467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66"/>
        <v>0</v>
      </c>
      <c r="AB172" s="2689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10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3">
        <f t="shared" si="63"/>
        <v>0</v>
      </c>
      <c r="AE172" s="2795"/>
    </row>
    <row r="173" spans="1:31" ht="28.8" x14ac:dyDescent="0.25">
      <c r="A173" s="2659" t="s">
        <v>1546</v>
      </c>
      <c r="B173" s="2657" t="s">
        <v>1547</v>
      </c>
      <c r="C173" s="2657"/>
      <c r="D173" s="2981"/>
      <c r="E173" s="2657" t="s">
        <v>1548</v>
      </c>
      <c r="F173" s="2657" t="s">
        <v>1549</v>
      </c>
      <c r="G173" s="2650" t="s">
        <v>1550</v>
      </c>
      <c r="H173" s="2646" t="s">
        <v>1551</v>
      </c>
      <c r="I173" s="2126" t="str">
        <f t="shared" si="64"/>
        <v>6-DaHall 1-PDU-11-30-9</v>
      </c>
      <c r="J173" s="2127" t="str">
        <f t="shared" si="65"/>
        <v>6-DaHall 1-PDU-12-30-9</v>
      </c>
      <c r="K173" s="1463">
        <v>220</v>
      </c>
      <c r="L173" s="1464">
        <v>30</v>
      </c>
      <c r="M173" s="2443" t="s">
        <v>6547</v>
      </c>
      <c r="N173" s="1465">
        <v>9</v>
      </c>
      <c r="O173" s="1466">
        <v>220</v>
      </c>
      <c r="P173" s="1467">
        <v>30</v>
      </c>
      <c r="Q173" s="2449" t="s">
        <v>6554</v>
      </c>
      <c r="R173" s="1468">
        <v>9</v>
      </c>
      <c r="S173" s="3466"/>
      <c r="T173" s="3467"/>
      <c r="U173" s="3459"/>
      <c r="V173" s="3467"/>
      <c r="W173" s="3466"/>
      <c r="X173" s="3467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66"/>
        <v>0</v>
      </c>
      <c r="AB173" s="2689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10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3">
        <f t="shared" si="63"/>
        <v>0</v>
      </c>
      <c r="AE173" s="2795" t="s">
        <v>1376</v>
      </c>
    </row>
    <row r="174" spans="1:31" ht="27.75" customHeight="1" x14ac:dyDescent="0.25">
      <c r="A174" s="2659" t="s">
        <v>1552</v>
      </c>
      <c r="B174" s="2657" t="s">
        <v>1553</v>
      </c>
      <c r="C174" s="2657"/>
      <c r="D174" s="2981"/>
      <c r="E174" s="2657" t="s">
        <v>1554</v>
      </c>
      <c r="F174" s="2657" t="s">
        <v>1555</v>
      </c>
      <c r="G174" s="2650" t="s">
        <v>1556</v>
      </c>
      <c r="H174" s="2646" t="s">
        <v>1557</v>
      </c>
      <c r="I174" s="2126" t="str">
        <f t="shared" si="64"/>
        <v>6-DaHall 1-PDU-11-30-11</v>
      </c>
      <c r="J174" s="2127" t="str">
        <f t="shared" si="65"/>
        <v>6-DaHall 1-PDU-12-30-11</v>
      </c>
      <c r="K174" s="1463">
        <v>220</v>
      </c>
      <c r="L174" s="1464">
        <v>30</v>
      </c>
      <c r="M174" s="2443" t="s">
        <v>6547</v>
      </c>
      <c r="N174" s="1465">
        <v>11</v>
      </c>
      <c r="O174" s="1466">
        <v>220</v>
      </c>
      <c r="P174" s="1467">
        <v>30</v>
      </c>
      <c r="Q174" s="2449" t="s">
        <v>6554</v>
      </c>
      <c r="R174" s="1468">
        <v>11</v>
      </c>
      <c r="S174" s="3466"/>
      <c r="T174" s="3467"/>
      <c r="U174" s="3459"/>
      <c r="V174" s="3467"/>
      <c r="W174" s="3466"/>
      <c r="X174" s="3467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66"/>
        <v>0</v>
      </c>
      <c r="AB174" s="2689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10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3">
        <f t="shared" si="63"/>
        <v>0</v>
      </c>
      <c r="AE174" s="2795" t="s">
        <v>1376</v>
      </c>
    </row>
    <row r="175" spans="1:31" ht="27.75" customHeight="1" x14ac:dyDescent="0.25">
      <c r="A175" s="2659" t="s">
        <v>1558</v>
      </c>
      <c r="B175" s="2657" t="s">
        <v>1559</v>
      </c>
      <c r="C175" s="2657"/>
      <c r="D175" s="2981"/>
      <c r="E175" s="2657" t="s">
        <v>1560</v>
      </c>
      <c r="F175" s="2657" t="s">
        <v>1561</v>
      </c>
      <c r="G175" s="2650" t="s">
        <v>1562</v>
      </c>
      <c r="H175" s="2650" t="s">
        <v>1563</v>
      </c>
      <c r="I175" s="2126" t="str">
        <f t="shared" si="64"/>
        <v>6-DaHall 1-PDU-11-30-13</v>
      </c>
      <c r="J175" s="2130" t="str">
        <f t="shared" si="65"/>
        <v>6-DaHall 1-PDU-09-30-31</v>
      </c>
      <c r="K175" s="1463">
        <v>220</v>
      </c>
      <c r="L175" s="1464">
        <v>30</v>
      </c>
      <c r="M175" s="2443" t="s">
        <v>6547</v>
      </c>
      <c r="N175" s="1465">
        <v>13</v>
      </c>
      <c r="O175" s="1479">
        <v>220</v>
      </c>
      <c r="P175" s="1464">
        <v>30</v>
      </c>
      <c r="Q175" s="2443" t="s">
        <v>6590</v>
      </c>
      <c r="R175" s="1465">
        <v>31</v>
      </c>
      <c r="S175" s="3466"/>
      <c r="T175" s="2650" t="s">
        <v>1273</v>
      </c>
      <c r="U175" s="3459"/>
      <c r="V175" s="2650" t="s">
        <v>1275</v>
      </c>
      <c r="W175" s="3466"/>
      <c r="X175" s="2650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0">
        <f t="shared" ref="AA175:AA177" si="67">SUM(Y175:Z175)</f>
        <v>0</v>
      </c>
      <c r="AB175" s="2689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10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3">
        <f t="shared" si="63"/>
        <v>0</v>
      </c>
      <c r="AE175" s="2796" t="s">
        <v>1376</v>
      </c>
    </row>
    <row r="176" spans="1:31" ht="27.75" customHeight="1" x14ac:dyDescent="0.25">
      <c r="A176" s="2659" t="s">
        <v>1564</v>
      </c>
      <c r="B176" s="2657" t="s">
        <v>1565</v>
      </c>
      <c r="C176" s="2657"/>
      <c r="D176" s="2981"/>
      <c r="E176" s="2657" t="s">
        <v>1566</v>
      </c>
      <c r="F176" s="2657" t="s">
        <v>1567</v>
      </c>
      <c r="G176" s="2650" t="s">
        <v>1568</v>
      </c>
      <c r="H176" s="2646" t="s">
        <v>1569</v>
      </c>
      <c r="I176" s="2126" t="str">
        <f t="shared" si="64"/>
        <v>6-DaHall 1-PDU-11-30-15</v>
      </c>
      <c r="J176" s="2127" t="str">
        <f t="shared" si="65"/>
        <v>6-DaHall 1-PDU-12-30-15</v>
      </c>
      <c r="K176" s="1463">
        <v>220</v>
      </c>
      <c r="L176" s="1464">
        <v>30</v>
      </c>
      <c r="M176" s="2443" t="s">
        <v>6547</v>
      </c>
      <c r="N176" s="1465">
        <v>15</v>
      </c>
      <c r="O176" s="1466">
        <v>220</v>
      </c>
      <c r="P176" s="1467">
        <v>30</v>
      </c>
      <c r="Q176" s="2449" t="s">
        <v>6554</v>
      </c>
      <c r="R176" s="1468">
        <v>15</v>
      </c>
      <c r="S176" s="3466"/>
      <c r="T176" s="3439" t="s">
        <v>1464</v>
      </c>
      <c r="U176" s="3459"/>
      <c r="V176" s="3439" t="s">
        <v>1466</v>
      </c>
      <c r="W176" s="3466"/>
      <c r="X176" s="3439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67"/>
        <v>0</v>
      </c>
      <c r="AB176" s="2689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10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3">
        <f t="shared" si="63"/>
        <v>0</v>
      </c>
      <c r="AE176" s="2795" t="s">
        <v>1376</v>
      </c>
    </row>
    <row r="177" spans="1:31" ht="27.75" customHeight="1" thickBot="1" x14ac:dyDescent="0.3">
      <c r="A177" s="2666" t="s">
        <v>1570</v>
      </c>
      <c r="B177" s="2667" t="s">
        <v>1571</v>
      </c>
      <c r="C177" s="2667"/>
      <c r="D177" s="2982"/>
      <c r="E177" s="2667" t="s">
        <v>1572</v>
      </c>
      <c r="F177" s="2667" t="s">
        <v>1573</v>
      </c>
      <c r="G177" s="2652" t="s">
        <v>1574</v>
      </c>
      <c r="H177" s="2647" t="s">
        <v>1575</v>
      </c>
      <c r="I177" s="2128" t="str">
        <f t="shared" si="64"/>
        <v>6-DaHall 1-PDU-11-30-17</v>
      </c>
      <c r="J177" s="2129" t="str">
        <f t="shared" si="65"/>
        <v>6-DaHall 1-PDU-12-30-17</v>
      </c>
      <c r="K177" s="1471">
        <v>220</v>
      </c>
      <c r="L177" s="1472">
        <v>30</v>
      </c>
      <c r="M177" s="2446" t="s">
        <v>6547</v>
      </c>
      <c r="N177" s="1473">
        <v>17</v>
      </c>
      <c r="O177" s="1474">
        <v>220</v>
      </c>
      <c r="P177" s="1475">
        <v>30</v>
      </c>
      <c r="Q177" s="2452" t="s">
        <v>6554</v>
      </c>
      <c r="R177" s="1476">
        <v>17</v>
      </c>
      <c r="S177" s="3475"/>
      <c r="T177" s="3474"/>
      <c r="U177" s="3460"/>
      <c r="V177" s="3474"/>
      <c r="W177" s="3475"/>
      <c r="X177" s="3474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67"/>
        <v>0</v>
      </c>
      <c r="AB177" s="2689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7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08">
        <f t="shared" si="63"/>
        <v>0</v>
      </c>
      <c r="AE177" s="2797"/>
    </row>
    <row r="178" spans="1:31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4"/>
      <c r="J178" s="2125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00"/>
      <c r="AC178" s="2801"/>
      <c r="AD178" s="2809">
        <f t="shared" si="63"/>
        <v>0</v>
      </c>
      <c r="AE178" s="2802" t="s">
        <v>1266</v>
      </c>
    </row>
    <row r="179" spans="1:31" ht="27.75" customHeight="1" x14ac:dyDescent="0.25">
      <c r="A179" s="2659" t="s">
        <v>1457</v>
      </c>
      <c r="B179" s="2657" t="s">
        <v>1458</v>
      </c>
      <c r="C179" s="2657"/>
      <c r="D179" s="2981"/>
      <c r="E179" s="2657" t="s">
        <v>1459</v>
      </c>
      <c r="F179" s="2657" t="s">
        <v>1460</v>
      </c>
      <c r="G179" s="2650" t="s">
        <v>1461</v>
      </c>
      <c r="H179" s="2646" t="s">
        <v>1462</v>
      </c>
      <c r="I179" s="2126" t="str">
        <f t="shared" ref="I179:I187" si="68">"6-DaHall 1-PDU-"&amp;M179&amp;"-"&amp;L179&amp;"-"&amp;N179</f>
        <v>6-DaHall 1-PDU-11-30-2</v>
      </c>
      <c r="J179" s="2127" t="str">
        <f t="shared" ref="J179:J187" si="69">"6-DaHall 1-PDU-"&amp;Q179&amp;"-"&amp;P179&amp;"-"&amp;R179</f>
        <v>6-DaHall 1-PDU-12-30-2</v>
      </c>
      <c r="K179" s="1463">
        <v>220</v>
      </c>
      <c r="L179" s="1464">
        <v>30</v>
      </c>
      <c r="M179" s="2443" t="s">
        <v>6547</v>
      </c>
      <c r="N179" s="1465">
        <v>2</v>
      </c>
      <c r="O179" s="1466">
        <v>220</v>
      </c>
      <c r="P179" s="1467">
        <v>30</v>
      </c>
      <c r="Q179" s="2449" t="s">
        <v>6554</v>
      </c>
      <c r="R179" s="1468">
        <v>2</v>
      </c>
      <c r="S179" s="3459" t="s">
        <v>1463</v>
      </c>
      <c r="T179" s="3439" t="s">
        <v>1464</v>
      </c>
      <c r="U179" s="3459" t="s">
        <v>1465</v>
      </c>
      <c r="V179" s="3439" t="s">
        <v>1466</v>
      </c>
      <c r="W179" s="3459" t="s">
        <v>1277</v>
      </c>
      <c r="X179" s="3439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59">
        <f t="shared" ref="AA179:AA187" si="70">SUM(Y179:Z179)</f>
        <v>0</v>
      </c>
      <c r="AB179" s="2814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10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3">
        <f t="shared" si="63"/>
        <v>0</v>
      </c>
      <c r="AE179" s="2795" t="s">
        <v>1467</v>
      </c>
    </row>
    <row r="180" spans="1:31" ht="27.75" customHeight="1" x14ac:dyDescent="0.25">
      <c r="A180" s="2659" t="s">
        <v>1468</v>
      </c>
      <c r="B180" s="2657" t="s">
        <v>1469</v>
      </c>
      <c r="C180" s="2657"/>
      <c r="D180" s="2981"/>
      <c r="E180" s="2657" t="s">
        <v>1470</v>
      </c>
      <c r="F180" s="2657" t="s">
        <v>1471</v>
      </c>
      <c r="G180" s="2650" t="s">
        <v>1472</v>
      </c>
      <c r="H180" s="2646" t="s">
        <v>1473</v>
      </c>
      <c r="I180" s="2126" t="str">
        <f t="shared" si="68"/>
        <v>6-DaHall 1-PDU-11-30-4</v>
      </c>
      <c r="J180" s="2127" t="str">
        <f t="shared" si="69"/>
        <v>6-DaHall 1-PDU-12-30-4</v>
      </c>
      <c r="K180" s="1463">
        <v>220</v>
      </c>
      <c r="L180" s="1464">
        <v>30</v>
      </c>
      <c r="M180" s="2443" t="s">
        <v>6547</v>
      </c>
      <c r="N180" s="1465">
        <v>4</v>
      </c>
      <c r="O180" s="1466">
        <v>220</v>
      </c>
      <c r="P180" s="1467">
        <v>30</v>
      </c>
      <c r="Q180" s="2449" t="s">
        <v>6554</v>
      </c>
      <c r="R180" s="1468">
        <v>4</v>
      </c>
      <c r="S180" s="3466"/>
      <c r="T180" s="3439"/>
      <c r="U180" s="3466"/>
      <c r="V180" s="3439"/>
      <c r="W180" s="3466"/>
      <c r="X180" s="3467"/>
      <c r="Y180" s="1402">
        <f>SUM('6층_부하량(월간_AVG)'!L145:N145)</f>
        <v>0</v>
      </c>
      <c r="Z180" s="1402">
        <f>SUM('6층_부하량(월간_AVG)'!L174:N174)</f>
        <v>0</v>
      </c>
      <c r="AA180" s="2459">
        <f t="shared" si="70"/>
        <v>0</v>
      </c>
      <c r="AB180" s="2814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10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3">
        <f t="shared" si="63"/>
        <v>0</v>
      </c>
      <c r="AE180" s="2795" t="s">
        <v>1474</v>
      </c>
    </row>
    <row r="181" spans="1:31" ht="27.75" customHeight="1" x14ac:dyDescent="0.25">
      <c r="A181" s="2659" t="s">
        <v>1475</v>
      </c>
      <c r="B181" s="2657" t="s">
        <v>1476</v>
      </c>
      <c r="C181" s="2657"/>
      <c r="D181" s="2981"/>
      <c r="E181" s="2657" t="s">
        <v>1477</v>
      </c>
      <c r="F181" s="2657" t="s">
        <v>1478</v>
      </c>
      <c r="G181" s="2650" t="s">
        <v>1479</v>
      </c>
      <c r="H181" s="2646" t="s">
        <v>1480</v>
      </c>
      <c r="I181" s="2126" t="str">
        <f t="shared" si="68"/>
        <v>6-DaHall 1-PDU-11-30-6</v>
      </c>
      <c r="J181" s="2127" t="str">
        <f t="shared" si="69"/>
        <v>6-DaHall 1-PDU-12-30-6</v>
      </c>
      <c r="K181" s="1463">
        <v>220</v>
      </c>
      <c r="L181" s="1464">
        <v>30</v>
      </c>
      <c r="M181" s="2443" t="s">
        <v>6547</v>
      </c>
      <c r="N181" s="1465">
        <v>6</v>
      </c>
      <c r="O181" s="1466">
        <v>220</v>
      </c>
      <c r="P181" s="1467">
        <v>30</v>
      </c>
      <c r="Q181" s="2449" t="s">
        <v>6554</v>
      </c>
      <c r="R181" s="1468">
        <v>6</v>
      </c>
      <c r="S181" s="3466"/>
      <c r="T181" s="3439"/>
      <c r="U181" s="3466"/>
      <c r="V181" s="3439"/>
      <c r="W181" s="3466"/>
      <c r="X181" s="3467"/>
      <c r="Y181" s="1402">
        <f>SUM('6층_부하량(월간_AVG)'!L146:N146)</f>
        <v>0</v>
      </c>
      <c r="Z181" s="1402">
        <f>SUM('6층_부하량(월간_AVG)'!L175:N175)</f>
        <v>0</v>
      </c>
      <c r="AA181" s="2459">
        <f t="shared" si="70"/>
        <v>0</v>
      </c>
      <c r="AB181" s="2814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10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3">
        <f t="shared" si="63"/>
        <v>0</v>
      </c>
      <c r="AE181" s="2795" t="s">
        <v>1474</v>
      </c>
    </row>
    <row r="182" spans="1:31" ht="27.75" customHeight="1" x14ac:dyDescent="0.25">
      <c r="A182" s="2659" t="s">
        <v>1481</v>
      </c>
      <c r="B182" s="2657" t="s">
        <v>1482</v>
      </c>
      <c r="C182" s="2657"/>
      <c r="D182" s="2981"/>
      <c r="E182" s="2657" t="s">
        <v>1483</v>
      </c>
      <c r="F182" s="2657" t="s">
        <v>1484</v>
      </c>
      <c r="G182" s="2650" t="s">
        <v>1485</v>
      </c>
      <c r="H182" s="2646" t="s">
        <v>1486</v>
      </c>
      <c r="I182" s="2126" t="str">
        <f t="shared" si="68"/>
        <v>6-DaHall 1-PDU-11-30-8</v>
      </c>
      <c r="J182" s="2127" t="str">
        <f t="shared" si="69"/>
        <v>6-DaHall 1-PDU-12-30-8</v>
      </c>
      <c r="K182" s="1463">
        <v>220</v>
      </c>
      <c r="L182" s="1464">
        <v>30</v>
      </c>
      <c r="M182" s="2443" t="s">
        <v>6547</v>
      </c>
      <c r="N182" s="1465">
        <v>8</v>
      </c>
      <c r="O182" s="1466">
        <v>220</v>
      </c>
      <c r="P182" s="1467">
        <v>30</v>
      </c>
      <c r="Q182" s="2449" t="s">
        <v>6554</v>
      </c>
      <c r="R182" s="1468">
        <v>8</v>
      </c>
      <c r="S182" s="3466"/>
      <c r="T182" s="3439"/>
      <c r="U182" s="3466"/>
      <c r="V182" s="3439"/>
      <c r="W182" s="3466"/>
      <c r="X182" s="3467"/>
      <c r="Y182" s="1402">
        <f>SUM('6층_부하량(월간_AVG)'!L147:N147)</f>
        <v>0</v>
      </c>
      <c r="Z182" s="1402">
        <f>SUM('6층_부하량(월간_AVG)'!L176:N176)</f>
        <v>0</v>
      </c>
      <c r="AA182" s="2459">
        <f t="shared" si="70"/>
        <v>0</v>
      </c>
      <c r="AB182" s="2814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10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3">
        <f t="shared" si="63"/>
        <v>0</v>
      </c>
      <c r="AE182" s="2795" t="s">
        <v>1474</v>
      </c>
    </row>
    <row r="183" spans="1:31" ht="27.75" customHeight="1" x14ac:dyDescent="0.25">
      <c r="A183" s="2659" t="s">
        <v>1487</v>
      </c>
      <c r="B183" s="2657" t="s">
        <v>1488</v>
      </c>
      <c r="C183" s="2669"/>
      <c r="D183" s="2986"/>
      <c r="E183" s="2657" t="s">
        <v>1489</v>
      </c>
      <c r="F183" s="2657" t="s">
        <v>1490</v>
      </c>
      <c r="G183" s="2650" t="s">
        <v>1491</v>
      </c>
      <c r="H183" s="2646" t="s">
        <v>1492</v>
      </c>
      <c r="I183" s="2126" t="str">
        <f t="shared" si="68"/>
        <v>6-DaHall 1-PDU-11-30-10</v>
      </c>
      <c r="J183" s="2127" t="str">
        <f t="shared" si="69"/>
        <v>6-DaHall 1-PDU-12-30-10</v>
      </c>
      <c r="K183" s="1463">
        <v>220</v>
      </c>
      <c r="L183" s="1464">
        <v>30</v>
      </c>
      <c r="M183" s="2443" t="s">
        <v>6547</v>
      </c>
      <c r="N183" s="1465">
        <v>10</v>
      </c>
      <c r="O183" s="1466">
        <v>220</v>
      </c>
      <c r="P183" s="1467">
        <v>30</v>
      </c>
      <c r="Q183" s="2449" t="s">
        <v>6554</v>
      </c>
      <c r="R183" s="1468">
        <v>10</v>
      </c>
      <c r="S183" s="3466"/>
      <c r="T183" s="3439"/>
      <c r="U183" s="3466"/>
      <c r="V183" s="3439"/>
      <c r="W183" s="3466"/>
      <c r="X183" s="3467"/>
      <c r="Y183" s="268">
        <f>SUM('6층_부하량(월간_AVG)'!L148:N148)</f>
        <v>4.9703107072187853</v>
      </c>
      <c r="Z183" s="268">
        <f>SUM('6층_부하량(월간_AVG)'!L177:N177)</f>
        <v>4.9402750962613329</v>
      </c>
      <c r="AA183" s="2460">
        <f t="shared" si="70"/>
        <v>9.9105858034801173</v>
      </c>
      <c r="AB183" s="2814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10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3">
        <f t="shared" si="63"/>
        <v>0</v>
      </c>
      <c r="AE183" s="2525" t="s">
        <v>1493</v>
      </c>
    </row>
    <row r="184" spans="1:31" ht="27.75" customHeight="1" x14ac:dyDescent="0.25">
      <c r="A184" s="2659" t="s">
        <v>1494</v>
      </c>
      <c r="B184" s="2657" t="s">
        <v>1495</v>
      </c>
      <c r="C184" s="2669"/>
      <c r="D184" s="2986"/>
      <c r="E184" s="2657" t="s">
        <v>1496</v>
      </c>
      <c r="F184" s="2657" t="s">
        <v>1497</v>
      </c>
      <c r="G184" s="2650" t="s">
        <v>1498</v>
      </c>
      <c r="H184" s="2646" t="s">
        <v>1499</v>
      </c>
      <c r="I184" s="2126" t="str">
        <f t="shared" si="68"/>
        <v>6-DaHall 1-PDU-11-30-12</v>
      </c>
      <c r="J184" s="2127" t="str">
        <f t="shared" si="69"/>
        <v>6-DaHall 1-PDU-12-30-12</v>
      </c>
      <c r="K184" s="1463">
        <v>220</v>
      </c>
      <c r="L184" s="1464">
        <v>30</v>
      </c>
      <c r="M184" s="2443" t="s">
        <v>6547</v>
      </c>
      <c r="N184" s="1465">
        <v>12</v>
      </c>
      <c r="O184" s="1466">
        <v>220</v>
      </c>
      <c r="P184" s="1467">
        <v>30</v>
      </c>
      <c r="Q184" s="2449" t="s">
        <v>6554</v>
      </c>
      <c r="R184" s="1468">
        <v>12</v>
      </c>
      <c r="S184" s="3466"/>
      <c r="T184" s="3439"/>
      <c r="U184" s="3466"/>
      <c r="V184" s="3439"/>
      <c r="W184" s="3466"/>
      <c r="X184" s="3467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0"/>
        <v>0</v>
      </c>
      <c r="AB184" s="2814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10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3">
        <f t="shared" si="63"/>
        <v>0</v>
      </c>
      <c r="AE184" s="2795"/>
    </row>
    <row r="185" spans="1:31" ht="27.75" customHeight="1" x14ac:dyDescent="0.25">
      <c r="A185" s="2659" t="s">
        <v>1500</v>
      </c>
      <c r="B185" s="2657" t="s">
        <v>1501</v>
      </c>
      <c r="C185" s="2657"/>
      <c r="D185" s="2981"/>
      <c r="E185" s="2657" t="s">
        <v>1502</v>
      </c>
      <c r="F185" s="2655" t="s">
        <v>1503</v>
      </c>
      <c r="G185" s="2650" t="s">
        <v>1504</v>
      </c>
      <c r="H185" s="2646" t="s">
        <v>1505</v>
      </c>
      <c r="I185" s="2126" t="str">
        <f t="shared" si="68"/>
        <v>6-DaHall 1-PDU-11-30-14</v>
      </c>
      <c r="J185" s="2127" t="str">
        <f t="shared" si="69"/>
        <v>6-DaHall 1-PDU-10-30-21</v>
      </c>
      <c r="K185" s="1463">
        <v>220</v>
      </c>
      <c r="L185" s="1464">
        <v>30</v>
      </c>
      <c r="M185" s="2443" t="s">
        <v>6547</v>
      </c>
      <c r="N185" s="1465">
        <v>14</v>
      </c>
      <c r="O185" s="1466">
        <v>220</v>
      </c>
      <c r="P185" s="1467">
        <v>30</v>
      </c>
      <c r="Q185" s="2449" t="s">
        <v>6591</v>
      </c>
      <c r="R185" s="1468">
        <v>21</v>
      </c>
      <c r="S185" s="3466"/>
      <c r="T185" s="2646" t="s">
        <v>1274</v>
      </c>
      <c r="U185" s="3466"/>
      <c r="V185" s="2646" t="s">
        <v>1276</v>
      </c>
      <c r="W185" s="3466"/>
      <c r="X185" s="3467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0"/>
        <v>0</v>
      </c>
      <c r="AB185" s="2814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10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3">
        <f t="shared" si="63"/>
        <v>0</v>
      </c>
      <c r="AE185" s="2795"/>
    </row>
    <row r="186" spans="1:31" ht="27.75" customHeight="1" x14ac:dyDescent="0.25">
      <c r="A186" s="2659" t="s">
        <v>1506</v>
      </c>
      <c r="B186" s="2657" t="s">
        <v>1507</v>
      </c>
      <c r="C186" s="2657"/>
      <c r="D186" s="2981"/>
      <c r="E186" s="2657" t="s">
        <v>1508</v>
      </c>
      <c r="F186" s="2657" t="s">
        <v>1509</v>
      </c>
      <c r="G186" s="2650" t="s">
        <v>1510</v>
      </c>
      <c r="H186" s="2646" t="s">
        <v>1511</v>
      </c>
      <c r="I186" s="2126" t="str">
        <f t="shared" si="68"/>
        <v>6-DaHall 1-PDU-11-30-16</v>
      </c>
      <c r="J186" s="2127" t="str">
        <f t="shared" si="69"/>
        <v>6-DaHall 1-PDU-12-30-16</v>
      </c>
      <c r="K186" s="1463">
        <v>220</v>
      </c>
      <c r="L186" s="1464">
        <v>30</v>
      </c>
      <c r="M186" s="2443" t="s">
        <v>6547</v>
      </c>
      <c r="N186" s="1465">
        <v>16</v>
      </c>
      <c r="O186" s="1466">
        <v>220</v>
      </c>
      <c r="P186" s="1467">
        <v>30</v>
      </c>
      <c r="Q186" s="2449" t="s">
        <v>6554</v>
      </c>
      <c r="R186" s="1468">
        <v>16</v>
      </c>
      <c r="S186" s="3466"/>
      <c r="T186" s="3439" t="s">
        <v>1512</v>
      </c>
      <c r="U186" s="3466"/>
      <c r="V186" s="3439" t="s">
        <v>1513</v>
      </c>
      <c r="W186" s="3466"/>
      <c r="X186" s="3467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0"/>
        <v>0</v>
      </c>
      <c r="AB186" s="2814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10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3">
        <f t="shared" si="63"/>
        <v>0</v>
      </c>
      <c r="AE186" s="2795"/>
    </row>
    <row r="187" spans="1:31" ht="27.75" customHeight="1" thickBot="1" x14ac:dyDescent="0.3">
      <c r="A187" s="2666" t="s">
        <v>1514</v>
      </c>
      <c r="B187" s="2667" t="s">
        <v>1515</v>
      </c>
      <c r="C187" s="2667"/>
      <c r="D187" s="2982"/>
      <c r="E187" s="2667" t="s">
        <v>1516</v>
      </c>
      <c r="F187" s="2667" t="s">
        <v>1517</v>
      </c>
      <c r="G187" s="2652" t="s">
        <v>1518</v>
      </c>
      <c r="H187" s="2647" t="s">
        <v>1519</v>
      </c>
      <c r="I187" s="2128" t="str">
        <f t="shared" si="68"/>
        <v>6-DaHall 1-PDU-11-30-18</v>
      </c>
      <c r="J187" s="2129" t="str">
        <f t="shared" si="69"/>
        <v>6-DaHall 1-PDU-12-30-18</v>
      </c>
      <c r="K187" s="1471">
        <v>220</v>
      </c>
      <c r="L187" s="1472">
        <v>30</v>
      </c>
      <c r="M187" s="2446" t="s">
        <v>6547</v>
      </c>
      <c r="N187" s="1473">
        <v>18</v>
      </c>
      <c r="O187" s="1474">
        <v>220</v>
      </c>
      <c r="P187" s="1475">
        <v>30</v>
      </c>
      <c r="Q187" s="2452" t="s">
        <v>6554</v>
      </c>
      <c r="R187" s="1476">
        <v>18</v>
      </c>
      <c r="S187" s="3475"/>
      <c r="T187" s="3461"/>
      <c r="U187" s="3475"/>
      <c r="V187" s="3461"/>
      <c r="W187" s="3475"/>
      <c r="X187" s="3474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0"/>
        <v>0</v>
      </c>
      <c r="AB187" s="2814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7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08">
        <f t="shared" si="63"/>
        <v>0</v>
      </c>
      <c r="AE187" s="2797"/>
    </row>
    <row r="188" spans="1:31" ht="15" thickTop="1" x14ac:dyDescent="0.25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4"/>
      <c r="J188" s="2125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00"/>
      <c r="AC188" s="2801"/>
      <c r="AD188" s="2809">
        <f t="shared" si="63"/>
        <v>0</v>
      </c>
      <c r="AE188" s="2802" t="s">
        <v>1266</v>
      </c>
    </row>
    <row r="189" spans="1:31" ht="28.8" x14ac:dyDescent="0.25">
      <c r="A189" s="2659" t="s">
        <v>1384</v>
      </c>
      <c r="B189" s="2657" t="s">
        <v>1385</v>
      </c>
      <c r="C189" s="2657"/>
      <c r="D189" s="2981"/>
      <c r="E189" s="2657" t="s">
        <v>1386</v>
      </c>
      <c r="F189" s="2657" t="s">
        <v>1387</v>
      </c>
      <c r="G189" s="2650" t="s">
        <v>1388</v>
      </c>
      <c r="H189" s="2646" t="s">
        <v>1389</v>
      </c>
      <c r="I189" s="2126" t="str">
        <f t="shared" ref="I189:I201" si="71">"6-DaHall 1-PDU-"&amp;M189&amp;"-"&amp;L189&amp;"-"&amp;N189</f>
        <v>6-DaHall 1-PDU-09-30-1</v>
      </c>
      <c r="J189" s="2127" t="str">
        <f t="shared" ref="J189:J201" si="72">"6-DaHall 1-PDU-"&amp;Q189&amp;"-"&amp;P189&amp;"-"&amp;R189</f>
        <v>6-DaHall 1-PDU-10-30-1</v>
      </c>
      <c r="K189" s="1463">
        <v>220</v>
      </c>
      <c r="L189" s="1464">
        <v>30</v>
      </c>
      <c r="M189" s="2443" t="s">
        <v>6590</v>
      </c>
      <c r="N189" s="1465">
        <v>1</v>
      </c>
      <c r="O189" s="1466">
        <v>220</v>
      </c>
      <c r="P189" s="1467">
        <v>30</v>
      </c>
      <c r="Q189" s="2449" t="s">
        <v>6591</v>
      </c>
      <c r="R189" s="1468">
        <v>1</v>
      </c>
      <c r="S189" s="3459" t="s">
        <v>1273</v>
      </c>
      <c r="T189" s="3439" t="s">
        <v>1274</v>
      </c>
      <c r="U189" s="3459" t="s">
        <v>1275</v>
      </c>
      <c r="V189" s="3439" t="s">
        <v>1276</v>
      </c>
      <c r="W189" s="3459" t="s">
        <v>1277</v>
      </c>
      <c r="X189" s="3439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73">SUM(Y189:Z189)</f>
        <v>0</v>
      </c>
      <c r="AB189" s="2689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10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3">
        <f t="shared" si="63"/>
        <v>0</v>
      </c>
      <c r="AE189" s="2795"/>
    </row>
    <row r="190" spans="1:31" ht="28.8" x14ac:dyDescent="0.25">
      <c r="A190" s="2659" t="s">
        <v>1390</v>
      </c>
      <c r="B190" s="2657" t="s">
        <v>1391</v>
      </c>
      <c r="C190" s="2657"/>
      <c r="D190" s="2981"/>
      <c r="E190" s="2657" t="s">
        <v>1392</v>
      </c>
      <c r="F190" s="2657" t="s">
        <v>1393</v>
      </c>
      <c r="G190" s="2650" t="s">
        <v>1394</v>
      </c>
      <c r="H190" s="2646" t="s">
        <v>1395</v>
      </c>
      <c r="I190" s="2126" t="str">
        <f t="shared" si="71"/>
        <v>6-DaHall 1-PDU-09-30-3</v>
      </c>
      <c r="J190" s="2127" t="str">
        <f t="shared" si="72"/>
        <v>6-DaHall 1-PDU-10-30-3</v>
      </c>
      <c r="K190" s="1463">
        <v>220</v>
      </c>
      <c r="L190" s="1464">
        <v>30</v>
      </c>
      <c r="M190" s="2443" t="s">
        <v>6590</v>
      </c>
      <c r="N190" s="1465">
        <v>3</v>
      </c>
      <c r="O190" s="1466">
        <v>220</v>
      </c>
      <c r="P190" s="1467">
        <v>30</v>
      </c>
      <c r="Q190" s="2449" t="s">
        <v>6591</v>
      </c>
      <c r="R190" s="1468">
        <v>3</v>
      </c>
      <c r="S190" s="3466"/>
      <c r="T190" s="3467"/>
      <c r="U190" s="3466"/>
      <c r="V190" s="3467"/>
      <c r="W190" s="3459"/>
      <c r="X190" s="3439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73"/>
        <v>0</v>
      </c>
      <c r="AB190" s="2689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10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3">
        <f t="shared" si="63"/>
        <v>0</v>
      </c>
      <c r="AE190" s="2795"/>
    </row>
    <row r="191" spans="1:31" ht="28.8" x14ac:dyDescent="0.25">
      <c r="A191" s="3433" t="s">
        <v>1396</v>
      </c>
      <c r="B191" s="3430" t="s">
        <v>1397</v>
      </c>
      <c r="C191" s="3430"/>
      <c r="D191" s="2981"/>
      <c r="E191" s="2657" t="s">
        <v>1398</v>
      </c>
      <c r="F191" s="2657" t="s">
        <v>1399</v>
      </c>
      <c r="G191" s="2650" t="s">
        <v>1400</v>
      </c>
      <c r="H191" s="2646" t="s">
        <v>1401</v>
      </c>
      <c r="I191" s="2126" t="str">
        <f t="shared" si="71"/>
        <v>6-DaHall 1-PDU-09-30-5</v>
      </c>
      <c r="J191" s="2127" t="str">
        <f t="shared" si="72"/>
        <v>6-DaHall 1-PDU-10-30-5</v>
      </c>
      <c r="K191" s="1463">
        <v>220</v>
      </c>
      <c r="L191" s="1464">
        <v>30</v>
      </c>
      <c r="M191" s="2443" t="s">
        <v>6590</v>
      </c>
      <c r="N191" s="1465">
        <v>5</v>
      </c>
      <c r="O191" s="1466">
        <v>220</v>
      </c>
      <c r="P191" s="1467">
        <v>30</v>
      </c>
      <c r="Q191" s="2449" t="s">
        <v>6591</v>
      </c>
      <c r="R191" s="1468">
        <v>5</v>
      </c>
      <c r="S191" s="3466"/>
      <c r="T191" s="3467"/>
      <c r="U191" s="3466"/>
      <c r="V191" s="3467"/>
      <c r="W191" s="3459"/>
      <c r="X191" s="3439"/>
      <c r="Y191" s="268">
        <f>SUM('6층_부하량(월간_AVG)'!D86:F86)</f>
        <v>0</v>
      </c>
      <c r="Z191" s="268">
        <f>SUM('6층_부하량(월간_AVG)'!D116:F116)</f>
        <v>0</v>
      </c>
      <c r="AA191" s="3502">
        <f>SUM(Y191:Z193)</f>
        <v>0</v>
      </c>
      <c r="AB191" s="2689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0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1">
        <f t="shared" si="63"/>
        <v>0</v>
      </c>
      <c r="AE191" s="2795"/>
    </row>
    <row r="192" spans="1:31" ht="26.25" customHeight="1" x14ac:dyDescent="0.25">
      <c r="A192" s="3434"/>
      <c r="B192" s="3430"/>
      <c r="C192" s="3430"/>
      <c r="D192" s="2981"/>
      <c r="E192" s="2657" t="s">
        <v>1402</v>
      </c>
      <c r="F192" s="2657" t="s">
        <v>1403</v>
      </c>
      <c r="G192" s="2650" t="s">
        <v>1404</v>
      </c>
      <c r="H192" s="2646" t="s">
        <v>1405</v>
      </c>
      <c r="I192" s="2126" t="str">
        <f t="shared" si="71"/>
        <v>6-DaHall 1-PDU-13-30-32</v>
      </c>
      <c r="J192" s="2127" t="str">
        <f t="shared" si="72"/>
        <v>6-DaHall 1-PDU-14-30-34</v>
      </c>
      <c r="K192" s="1463">
        <v>220</v>
      </c>
      <c r="L192" s="1464">
        <v>30</v>
      </c>
      <c r="M192" s="2443" t="s">
        <v>6548</v>
      </c>
      <c r="N192" s="1465">
        <v>32</v>
      </c>
      <c r="O192" s="1469">
        <v>220</v>
      </c>
      <c r="P192" s="1470">
        <v>30</v>
      </c>
      <c r="Q192" s="2449" t="s">
        <v>6555</v>
      </c>
      <c r="R192" s="1468">
        <v>34</v>
      </c>
      <c r="S192" s="3459" t="s">
        <v>1406</v>
      </c>
      <c r="T192" s="3439" t="s">
        <v>1407</v>
      </c>
      <c r="U192" s="3459" t="s">
        <v>1408</v>
      </c>
      <c r="V192" s="3439" t="s">
        <v>1409</v>
      </c>
      <c r="W192" s="3459"/>
      <c r="X192" s="3439"/>
      <c r="Y192" s="268">
        <f>SUM('6층_부하량(월간_AVG)'!L35:N35)</f>
        <v>0</v>
      </c>
      <c r="Z192" s="268">
        <f>SUM('6층_부하량(월간_AVG)'!L68:N68)</f>
        <v>0</v>
      </c>
      <c r="AA192" s="3502"/>
      <c r="AB192" s="2689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0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1">
        <f t="shared" si="63"/>
        <v>0</v>
      </c>
      <c r="AE192" s="2795"/>
    </row>
    <row r="193" spans="1:32" ht="26.25" customHeight="1" x14ac:dyDescent="0.25">
      <c r="A193" s="3435"/>
      <c r="B193" s="3430"/>
      <c r="C193" s="3430"/>
      <c r="D193" s="2981"/>
      <c r="E193" s="2657" t="s">
        <v>1410</v>
      </c>
      <c r="F193" s="2657" t="s">
        <v>1411</v>
      </c>
      <c r="G193" s="2650" t="s">
        <v>1412</v>
      </c>
      <c r="H193" s="2646" t="s">
        <v>1413</v>
      </c>
      <c r="I193" s="2126" t="str">
        <f t="shared" si="71"/>
        <v>6-DaHall 1-PDU-13-30-30</v>
      </c>
      <c r="J193" s="2127" t="str">
        <f t="shared" si="72"/>
        <v>6-DaHall 1-PDU-14-30-30</v>
      </c>
      <c r="K193" s="1463">
        <v>220</v>
      </c>
      <c r="L193" s="1464">
        <v>30</v>
      </c>
      <c r="M193" s="2443" t="s">
        <v>6548</v>
      </c>
      <c r="N193" s="1465">
        <v>30</v>
      </c>
      <c r="O193" s="1466">
        <v>220</v>
      </c>
      <c r="P193" s="1467">
        <v>30</v>
      </c>
      <c r="Q193" s="2449" t="s">
        <v>6555</v>
      </c>
      <c r="R193" s="1468">
        <v>30</v>
      </c>
      <c r="S193" s="3466"/>
      <c r="T193" s="3467"/>
      <c r="U193" s="3466"/>
      <c r="V193" s="3467"/>
      <c r="W193" s="3459"/>
      <c r="X193" s="3439"/>
      <c r="Y193" s="268">
        <f>SUM('6층_부하량(월간_AVG)'!L34:N34)</f>
        <v>0</v>
      </c>
      <c r="Z193" s="268">
        <f>SUM('6층_부하량(월간_AVG)'!L66:M66)</f>
        <v>0</v>
      </c>
      <c r="AA193" s="3502"/>
      <c r="AB193" s="2689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0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1">
        <f t="shared" si="63"/>
        <v>0</v>
      </c>
      <c r="AE193" s="2795"/>
    </row>
    <row r="194" spans="1:32" ht="54" customHeight="1" x14ac:dyDescent="0.25">
      <c r="A194" s="3428" t="s">
        <v>316</v>
      </c>
      <c r="B194" s="3430" t="s">
        <v>1414</v>
      </c>
      <c r="C194" s="3430"/>
      <c r="D194" s="2981"/>
      <c r="E194" s="2657" t="s">
        <v>1415</v>
      </c>
      <c r="F194" s="2657" t="s">
        <v>1416</v>
      </c>
      <c r="G194" s="2650" t="s">
        <v>1417</v>
      </c>
      <c r="H194" s="2646" t="s">
        <v>1418</v>
      </c>
      <c r="I194" s="2126" t="str">
        <f t="shared" si="71"/>
        <v>6-DaHall 1-PDU-09-30-7</v>
      </c>
      <c r="J194" s="2127" t="str">
        <f t="shared" si="72"/>
        <v>6-DaHall 1-PDU-10-30-7</v>
      </c>
      <c r="K194" s="1463">
        <v>220</v>
      </c>
      <c r="L194" s="1464">
        <v>30</v>
      </c>
      <c r="M194" s="2443" t="s">
        <v>6590</v>
      </c>
      <c r="N194" s="1465">
        <v>7</v>
      </c>
      <c r="O194" s="1466">
        <v>220</v>
      </c>
      <c r="P194" s="1467">
        <v>30</v>
      </c>
      <c r="Q194" s="2449" t="s">
        <v>6591</v>
      </c>
      <c r="R194" s="1468">
        <v>7</v>
      </c>
      <c r="S194" s="2650" t="s">
        <v>1273</v>
      </c>
      <c r="T194" s="2646" t="s">
        <v>1274</v>
      </c>
      <c r="U194" s="2650" t="s">
        <v>1275</v>
      </c>
      <c r="V194" s="2646" t="s">
        <v>1276</v>
      </c>
      <c r="W194" s="3459"/>
      <c r="X194" s="3439"/>
      <c r="Y194" s="268">
        <f>SUM('6층_부하량(월간_AVG)'!D87:F87)</f>
        <v>0</v>
      </c>
      <c r="Z194" s="268">
        <f>SUM('6층_부하량(월간_AVG)'!D117:F117)</f>
        <v>0</v>
      </c>
      <c r="AA194" s="3502">
        <f>SUM(Y194:Z196)</f>
        <v>0</v>
      </c>
      <c r="AB194" s="2689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0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498">
        <f>SUM(AB194:AC196)</f>
        <v>0</v>
      </c>
      <c r="AE194" s="2795"/>
    </row>
    <row r="195" spans="1:32" ht="27" customHeight="1" x14ac:dyDescent="0.25">
      <c r="A195" s="3428"/>
      <c r="B195" s="3430"/>
      <c r="C195" s="3430"/>
      <c r="D195" s="2981"/>
      <c r="E195" s="2657" t="s">
        <v>1419</v>
      </c>
      <c r="F195" s="2657" t="s">
        <v>1420</v>
      </c>
      <c r="G195" s="2650" t="s">
        <v>1421</v>
      </c>
      <c r="H195" s="2646" t="s">
        <v>1422</v>
      </c>
      <c r="I195" s="2126" t="str">
        <f t="shared" si="71"/>
        <v>6-DaHall 1-PDU-13-30-34</v>
      </c>
      <c r="J195" s="2127" t="str">
        <f t="shared" si="72"/>
        <v>6-DaHall 1-PDU-14-30-32</v>
      </c>
      <c r="K195" s="1463">
        <v>220</v>
      </c>
      <c r="L195" s="1464">
        <v>30</v>
      </c>
      <c r="M195" s="2443" t="s">
        <v>6548</v>
      </c>
      <c r="N195" s="1465">
        <v>34</v>
      </c>
      <c r="O195" s="1466">
        <v>220</v>
      </c>
      <c r="P195" s="1467">
        <v>30</v>
      </c>
      <c r="Q195" s="2449" t="s">
        <v>6555</v>
      </c>
      <c r="R195" s="1468">
        <v>32</v>
      </c>
      <c r="S195" s="3459" t="s">
        <v>1406</v>
      </c>
      <c r="T195" s="3439" t="s">
        <v>1407</v>
      </c>
      <c r="U195" s="3459" t="s">
        <v>1408</v>
      </c>
      <c r="V195" s="3439" t="s">
        <v>1409</v>
      </c>
      <c r="W195" s="3459"/>
      <c r="X195" s="3439"/>
      <c r="Y195" s="268">
        <f>SUM('6층_부하량(월간_AVG)'!L36:N36)</f>
        <v>0</v>
      </c>
      <c r="Z195" s="268">
        <f>SUM('6층_부하량(월간_AVG)'!L67:N67)</f>
        <v>0</v>
      </c>
      <c r="AA195" s="3502"/>
      <c r="AB195" s="2812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0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516"/>
      <c r="AE195" s="2795"/>
    </row>
    <row r="196" spans="1:32" ht="27" customHeight="1" x14ac:dyDescent="0.25">
      <c r="A196" s="3428"/>
      <c r="B196" s="3430"/>
      <c r="C196" s="3430"/>
      <c r="D196" s="2981"/>
      <c r="E196" s="2657" t="s">
        <v>1423</v>
      </c>
      <c r="F196" s="2657" t="s">
        <v>1424</v>
      </c>
      <c r="G196" s="2650" t="s">
        <v>1425</v>
      </c>
      <c r="H196" s="2646" t="s">
        <v>1426</v>
      </c>
      <c r="I196" s="2126" t="str">
        <f t="shared" si="71"/>
        <v>6-DaHall 1-PDU-13-30-28</v>
      </c>
      <c r="J196" s="2127" t="str">
        <f t="shared" si="72"/>
        <v>6-DaHall 1-PDU-14-30-28</v>
      </c>
      <c r="K196" s="1463">
        <v>220</v>
      </c>
      <c r="L196" s="1464">
        <v>30</v>
      </c>
      <c r="M196" s="2443" t="s">
        <v>6548</v>
      </c>
      <c r="N196" s="1465">
        <v>28</v>
      </c>
      <c r="O196" s="1466">
        <v>220</v>
      </c>
      <c r="P196" s="1467">
        <v>30</v>
      </c>
      <c r="Q196" s="2449" t="s">
        <v>6555</v>
      </c>
      <c r="R196" s="1468">
        <v>28</v>
      </c>
      <c r="S196" s="3466"/>
      <c r="T196" s="3467"/>
      <c r="U196" s="3466"/>
      <c r="V196" s="3467"/>
      <c r="W196" s="3459"/>
      <c r="X196" s="3439"/>
      <c r="Y196" s="268">
        <f>SUM('6층_부하량(월간_AVG)'!L33:N33)</f>
        <v>0</v>
      </c>
      <c r="Z196" s="268">
        <f>SUM('6층_부하량(월간_AVG)'!L65:N65)</f>
        <v>0</v>
      </c>
      <c r="AA196" s="3502"/>
      <c r="AB196" s="2813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0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499"/>
      <c r="AE196" s="2795"/>
    </row>
    <row r="197" spans="1:32" ht="28.8" x14ac:dyDescent="0.25">
      <c r="A197" s="2659" t="s">
        <v>310</v>
      </c>
      <c r="B197" s="2657" t="s">
        <v>1427</v>
      </c>
      <c r="C197" s="2657"/>
      <c r="D197" s="2981"/>
      <c r="E197" s="2657" t="s">
        <v>1428</v>
      </c>
      <c r="F197" s="2657" t="s">
        <v>1429</v>
      </c>
      <c r="G197" s="2650" t="s">
        <v>1430</v>
      </c>
      <c r="H197" s="2646" t="s">
        <v>1431</v>
      </c>
      <c r="I197" s="2126" t="str">
        <f t="shared" si="71"/>
        <v>6-DaHall 1-PDU-09-30-9</v>
      </c>
      <c r="J197" s="2127" t="str">
        <f t="shared" si="72"/>
        <v>6-DaHall 1-PDU-10-30-9</v>
      </c>
      <c r="K197" s="1463">
        <v>220</v>
      </c>
      <c r="L197" s="1464">
        <v>30</v>
      </c>
      <c r="M197" s="2443" t="s">
        <v>6590</v>
      </c>
      <c r="N197" s="1465">
        <v>9</v>
      </c>
      <c r="O197" s="1466">
        <v>220</v>
      </c>
      <c r="P197" s="1467">
        <v>30</v>
      </c>
      <c r="Q197" s="2449" t="s">
        <v>6591</v>
      </c>
      <c r="R197" s="1468">
        <v>9</v>
      </c>
      <c r="S197" s="3459" t="s">
        <v>1273</v>
      </c>
      <c r="T197" s="3439" t="s">
        <v>1274</v>
      </c>
      <c r="U197" s="3459" t="s">
        <v>1275</v>
      </c>
      <c r="V197" s="3439" t="s">
        <v>1276</v>
      </c>
      <c r="W197" s="3459"/>
      <c r="X197" s="3439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74">SUM(Y197:Z197)</f>
        <v>0</v>
      </c>
      <c r="AB197" s="2689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10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3">
        <f>SUM(AB197:AC197)</f>
        <v>0</v>
      </c>
      <c r="AE197" s="2483" t="s">
        <v>1432</v>
      </c>
    </row>
    <row r="198" spans="1:32" ht="27.75" customHeight="1" x14ac:dyDescent="0.25">
      <c r="A198" s="2659" t="s">
        <v>1433</v>
      </c>
      <c r="B198" s="2657" t="s">
        <v>1434</v>
      </c>
      <c r="C198" s="2657"/>
      <c r="D198" s="2981"/>
      <c r="E198" s="2657" t="s">
        <v>1435</v>
      </c>
      <c r="F198" s="2657" t="s">
        <v>1436</v>
      </c>
      <c r="G198" s="2650" t="s">
        <v>1437</v>
      </c>
      <c r="H198" s="2646" t="s">
        <v>1438</v>
      </c>
      <c r="I198" s="2126" t="str">
        <f t="shared" si="71"/>
        <v>6-DaHall 1-PDU-09-30-11</v>
      </c>
      <c r="J198" s="2127" t="str">
        <f t="shared" si="72"/>
        <v>6-DaHall 1-PDU-10-30-11</v>
      </c>
      <c r="K198" s="1463">
        <v>220</v>
      </c>
      <c r="L198" s="1464">
        <v>30</v>
      </c>
      <c r="M198" s="2443" t="s">
        <v>6590</v>
      </c>
      <c r="N198" s="1465">
        <v>11</v>
      </c>
      <c r="O198" s="1466">
        <v>220</v>
      </c>
      <c r="P198" s="1467">
        <v>30</v>
      </c>
      <c r="Q198" s="2449" t="s">
        <v>6591</v>
      </c>
      <c r="R198" s="1468">
        <v>11</v>
      </c>
      <c r="S198" s="3466"/>
      <c r="T198" s="3467"/>
      <c r="U198" s="3466"/>
      <c r="V198" s="3439"/>
      <c r="W198" s="3459"/>
      <c r="X198" s="3439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74"/>
        <v>0</v>
      </c>
      <c r="AB198" s="2689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10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3">
        <f>SUM(AB198:AC198)</f>
        <v>0</v>
      </c>
      <c r="AE198" s="2795"/>
    </row>
    <row r="199" spans="1:32" ht="27.75" customHeight="1" x14ac:dyDescent="0.25">
      <c r="A199" s="2659" t="s">
        <v>1439</v>
      </c>
      <c r="B199" s="2657" t="s">
        <v>1440</v>
      </c>
      <c r="C199" s="2657"/>
      <c r="D199" s="2981"/>
      <c r="E199" s="2657" t="s">
        <v>1441</v>
      </c>
      <c r="F199" s="2657" t="s">
        <v>1442</v>
      </c>
      <c r="G199" s="2650" t="s">
        <v>1443</v>
      </c>
      <c r="H199" s="2646" t="s">
        <v>1444</v>
      </c>
      <c r="I199" s="2126" t="str">
        <f t="shared" si="71"/>
        <v>6-DaHall 1-PDU-09-30-13</v>
      </c>
      <c r="J199" s="2127" t="str">
        <f t="shared" si="72"/>
        <v>6-DaHall 1-PDU-10-30-13</v>
      </c>
      <c r="K199" s="1463">
        <v>220</v>
      </c>
      <c r="L199" s="1464">
        <v>30</v>
      </c>
      <c r="M199" s="2443" t="s">
        <v>6590</v>
      </c>
      <c r="N199" s="1465">
        <v>13</v>
      </c>
      <c r="O199" s="1466">
        <v>220</v>
      </c>
      <c r="P199" s="1467">
        <v>30</v>
      </c>
      <c r="Q199" s="2449" t="s">
        <v>6591</v>
      </c>
      <c r="R199" s="1468">
        <v>13</v>
      </c>
      <c r="S199" s="3466"/>
      <c r="T199" s="3467"/>
      <c r="U199" s="3466"/>
      <c r="V199" s="3439"/>
      <c r="W199" s="3459"/>
      <c r="X199" s="3439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74"/>
        <v>0</v>
      </c>
      <c r="AB199" s="2689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10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3">
        <f>SUM(AB199:AC199)</f>
        <v>0</v>
      </c>
      <c r="AE199" s="2795"/>
    </row>
    <row r="200" spans="1:32" ht="27.75" customHeight="1" x14ac:dyDescent="0.25">
      <c r="A200" s="2659" t="s">
        <v>1445</v>
      </c>
      <c r="B200" s="2657" t="s">
        <v>1446</v>
      </c>
      <c r="C200" s="2657"/>
      <c r="D200" s="2981"/>
      <c r="E200" s="2657" t="s">
        <v>1447</v>
      </c>
      <c r="F200" s="2657" t="s">
        <v>1448</v>
      </c>
      <c r="G200" s="2650" t="s">
        <v>1449</v>
      </c>
      <c r="H200" s="2646" t="s">
        <v>1450</v>
      </c>
      <c r="I200" s="2126" t="str">
        <f t="shared" si="71"/>
        <v>6-DaHall 1-PDU-09-30-15</v>
      </c>
      <c r="J200" s="2127" t="str">
        <f t="shared" si="72"/>
        <v>6-DaHall 1-PDU-10-30-15</v>
      </c>
      <c r="K200" s="1463">
        <v>220</v>
      </c>
      <c r="L200" s="1464">
        <v>30</v>
      </c>
      <c r="M200" s="2443" t="s">
        <v>6590</v>
      </c>
      <c r="N200" s="1465">
        <v>15</v>
      </c>
      <c r="O200" s="1466">
        <v>220</v>
      </c>
      <c r="P200" s="1467">
        <v>30</v>
      </c>
      <c r="Q200" s="2449" t="s">
        <v>6591</v>
      </c>
      <c r="R200" s="1468">
        <v>15</v>
      </c>
      <c r="S200" s="3466"/>
      <c r="T200" s="3467"/>
      <c r="U200" s="3466"/>
      <c r="V200" s="3439"/>
      <c r="W200" s="3459"/>
      <c r="X200" s="3439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74"/>
        <v>0</v>
      </c>
      <c r="AB200" s="2689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10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3">
        <f>SUM(AB200:AC200)</f>
        <v>0</v>
      </c>
      <c r="AE200" s="2795"/>
    </row>
    <row r="201" spans="1:32" ht="27.75" customHeight="1" thickBot="1" x14ac:dyDescent="0.3">
      <c r="A201" s="2666" t="s">
        <v>1451</v>
      </c>
      <c r="B201" s="2667" t="s">
        <v>1452</v>
      </c>
      <c r="C201" s="2667"/>
      <c r="D201" s="2982"/>
      <c r="E201" s="2667" t="s">
        <v>1453</v>
      </c>
      <c r="F201" s="2667" t="s">
        <v>1454</v>
      </c>
      <c r="G201" s="2652" t="s">
        <v>1455</v>
      </c>
      <c r="H201" s="2647" t="s">
        <v>1456</v>
      </c>
      <c r="I201" s="2126" t="str">
        <f t="shared" si="71"/>
        <v>6-DaHall 1-PDU-09-30-17</v>
      </c>
      <c r="J201" s="2127" t="str">
        <f t="shared" si="72"/>
        <v>6-DaHall 1-PDU-10-30-17</v>
      </c>
      <c r="K201" s="1471">
        <v>220</v>
      </c>
      <c r="L201" s="1472">
        <v>30</v>
      </c>
      <c r="M201" s="2446" t="s">
        <v>6590</v>
      </c>
      <c r="N201" s="1473">
        <v>17</v>
      </c>
      <c r="O201" s="1474">
        <v>220</v>
      </c>
      <c r="P201" s="1475">
        <v>30</v>
      </c>
      <c r="Q201" s="2452" t="s">
        <v>6591</v>
      </c>
      <c r="R201" s="1476">
        <v>17</v>
      </c>
      <c r="S201" s="3475"/>
      <c r="T201" s="3474"/>
      <c r="U201" s="3475"/>
      <c r="V201" s="3461"/>
      <c r="W201" s="3460"/>
      <c r="X201" s="3461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74"/>
        <v>0</v>
      </c>
      <c r="AB201" s="2689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7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08">
        <f>SUM(AB201:AC201)</f>
        <v>0</v>
      </c>
      <c r="AE201" s="2797"/>
    </row>
    <row r="202" spans="1:32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4"/>
      <c r="J202" s="2125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00"/>
      <c r="AC202" s="2801"/>
      <c r="AD202" s="2809">
        <f t="shared" ref="AD202:AD211" si="75">SUM(AB202:AC202)</f>
        <v>0</v>
      </c>
      <c r="AE202" s="2802" t="s">
        <v>1266</v>
      </c>
    </row>
    <row r="203" spans="1:32" ht="27.75" customHeight="1" x14ac:dyDescent="0.25">
      <c r="A203" s="2659" t="s">
        <v>1327</v>
      </c>
      <c r="B203" s="2657" t="s">
        <v>1328</v>
      </c>
      <c r="C203" s="2657"/>
      <c r="D203" s="2981"/>
      <c r="E203" s="2657" t="s">
        <v>1329</v>
      </c>
      <c r="F203" s="2657" t="s">
        <v>1330</v>
      </c>
      <c r="G203" s="2650" t="s">
        <v>1331</v>
      </c>
      <c r="H203" s="2646" t="s">
        <v>1332</v>
      </c>
      <c r="I203" s="2126" t="str">
        <f t="shared" ref="I203:I211" si="76">"6-DaHall 1-PDU-"&amp;M203&amp;"-"&amp;L203&amp;"-"&amp;N203</f>
        <v>6-DaHall 1-PDU-09-30-2</v>
      </c>
      <c r="J203" s="2127" t="str">
        <f t="shared" ref="J203:J211" si="77">"6-DaHall 1-PDU-"&amp;Q203&amp;"-"&amp;P203&amp;"-"&amp;R203</f>
        <v>6-DaHall 1-PDU-10-30-2</v>
      </c>
      <c r="K203" s="1463">
        <v>220</v>
      </c>
      <c r="L203" s="1464">
        <v>30</v>
      </c>
      <c r="M203" s="2443" t="s">
        <v>6590</v>
      </c>
      <c r="N203" s="1465">
        <v>2</v>
      </c>
      <c r="O203" s="1466">
        <v>220</v>
      </c>
      <c r="P203" s="1467">
        <v>30</v>
      </c>
      <c r="Q203" s="2449" t="s">
        <v>6591</v>
      </c>
      <c r="R203" s="1468">
        <v>2</v>
      </c>
      <c r="S203" s="3459" t="s">
        <v>1273</v>
      </c>
      <c r="T203" s="3439" t="s">
        <v>1274</v>
      </c>
      <c r="U203" s="3459" t="s">
        <v>1275</v>
      </c>
      <c r="V203" s="3439" t="s">
        <v>1276</v>
      </c>
      <c r="W203" s="3459" t="s">
        <v>1277</v>
      </c>
      <c r="X203" s="3439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78">SUM(Y203:Z203)</f>
        <v>0</v>
      </c>
      <c r="AB203" s="2689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10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3">
        <f t="shared" si="75"/>
        <v>0</v>
      </c>
      <c r="AE203" s="2795"/>
    </row>
    <row r="204" spans="1:32" ht="27.75" customHeight="1" x14ac:dyDescent="0.25">
      <c r="A204" s="2659" t="s">
        <v>1333</v>
      </c>
      <c r="B204" s="2657" t="s">
        <v>1334</v>
      </c>
      <c r="C204" s="2657"/>
      <c r="D204" s="2981"/>
      <c r="E204" s="2657" t="s">
        <v>1335</v>
      </c>
      <c r="F204" s="2657" t="s">
        <v>1336</v>
      </c>
      <c r="G204" s="2650" t="s">
        <v>1337</v>
      </c>
      <c r="H204" s="2646" t="s">
        <v>1338</v>
      </c>
      <c r="I204" s="2126" t="str">
        <f t="shared" si="76"/>
        <v>6-DaHall 1-PDU-09-30-4</v>
      </c>
      <c r="J204" s="2127" t="str">
        <f t="shared" si="77"/>
        <v>6-DaHall 1-PDU-10-30-4</v>
      </c>
      <c r="K204" s="1463">
        <v>220</v>
      </c>
      <c r="L204" s="1464">
        <v>30</v>
      </c>
      <c r="M204" s="2443" t="s">
        <v>6590</v>
      </c>
      <c r="N204" s="1465">
        <v>4</v>
      </c>
      <c r="O204" s="1466">
        <v>220</v>
      </c>
      <c r="P204" s="1467">
        <v>30</v>
      </c>
      <c r="Q204" s="2449" t="s">
        <v>6591</v>
      </c>
      <c r="R204" s="1468">
        <v>4</v>
      </c>
      <c r="S204" s="3459"/>
      <c r="T204" s="3467"/>
      <c r="U204" s="3466"/>
      <c r="V204" s="3467"/>
      <c r="W204" s="3466"/>
      <c r="X204" s="3467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78"/>
        <v>0</v>
      </c>
      <c r="AB204" s="2689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10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3">
        <f t="shared" si="75"/>
        <v>0</v>
      </c>
      <c r="AE204" s="2795"/>
    </row>
    <row r="205" spans="1:32" ht="27.75" customHeight="1" x14ac:dyDescent="0.25">
      <c r="A205" s="2659" t="s">
        <v>1339</v>
      </c>
      <c r="B205" s="2657" t="s">
        <v>1340</v>
      </c>
      <c r="C205" s="2657"/>
      <c r="D205" s="2981"/>
      <c r="E205" s="2657" t="s">
        <v>1341</v>
      </c>
      <c r="F205" s="2657" t="s">
        <v>1342</v>
      </c>
      <c r="G205" s="2650" t="s">
        <v>1343</v>
      </c>
      <c r="H205" s="2646" t="s">
        <v>1344</v>
      </c>
      <c r="I205" s="2126" t="str">
        <f t="shared" si="76"/>
        <v>6-DaHall 1-PDU-09-30-6</v>
      </c>
      <c r="J205" s="2127" t="str">
        <f t="shared" si="77"/>
        <v>6-DaHall 1-PDU-10-30-6</v>
      </c>
      <c r="K205" s="1463">
        <v>220</v>
      </c>
      <c r="L205" s="1464">
        <v>30</v>
      </c>
      <c r="M205" s="2443" t="s">
        <v>6590</v>
      </c>
      <c r="N205" s="1465">
        <v>6</v>
      </c>
      <c r="O205" s="1466">
        <v>220</v>
      </c>
      <c r="P205" s="1467">
        <v>30</v>
      </c>
      <c r="Q205" s="2449" t="s">
        <v>6591</v>
      </c>
      <c r="R205" s="1468">
        <v>6</v>
      </c>
      <c r="S205" s="3459"/>
      <c r="T205" s="3467"/>
      <c r="U205" s="3466"/>
      <c r="V205" s="3467"/>
      <c r="W205" s="3466"/>
      <c r="X205" s="3467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78"/>
        <v>0</v>
      </c>
      <c r="AB205" s="2689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10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3">
        <f t="shared" si="75"/>
        <v>0</v>
      </c>
      <c r="AE205" s="2795"/>
    </row>
    <row r="206" spans="1:32" ht="27.75" customHeight="1" x14ac:dyDescent="0.25">
      <c r="A206" s="2659" t="s">
        <v>1345</v>
      </c>
      <c r="B206" s="2660" t="s">
        <v>1346</v>
      </c>
      <c r="C206" s="2657"/>
      <c r="D206" s="2981"/>
      <c r="E206" s="2657" t="s">
        <v>1347</v>
      </c>
      <c r="F206" s="2657" t="s">
        <v>1348</v>
      </c>
      <c r="G206" s="2650" t="s">
        <v>1349</v>
      </c>
      <c r="H206" s="2646" t="s">
        <v>1350</v>
      </c>
      <c r="I206" s="2126" t="str">
        <f t="shared" si="76"/>
        <v>6-DaHall 1-PDU-09-30-8</v>
      </c>
      <c r="J206" s="2127" t="str">
        <f t="shared" si="77"/>
        <v>6-DaHall 1-PDU-10-30-8</v>
      </c>
      <c r="K206" s="1463">
        <v>220</v>
      </c>
      <c r="L206" s="1464">
        <v>30</v>
      </c>
      <c r="M206" s="2443" t="s">
        <v>6590</v>
      </c>
      <c r="N206" s="1465">
        <v>8</v>
      </c>
      <c r="O206" s="1466">
        <v>220</v>
      </c>
      <c r="P206" s="1467">
        <v>30</v>
      </c>
      <c r="Q206" s="2449" t="s">
        <v>6591</v>
      </c>
      <c r="R206" s="1468">
        <v>8</v>
      </c>
      <c r="S206" s="3459"/>
      <c r="T206" s="3467"/>
      <c r="U206" s="3466"/>
      <c r="V206" s="3467"/>
      <c r="W206" s="3466"/>
      <c r="X206" s="3467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78"/>
        <v>0</v>
      </c>
      <c r="AB206" s="2689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10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3">
        <f t="shared" si="75"/>
        <v>0</v>
      </c>
      <c r="AE206" s="2795"/>
      <c r="AF206" s="2068" t="s">
        <v>1351</v>
      </c>
    </row>
    <row r="207" spans="1:32" ht="27.75" customHeight="1" x14ac:dyDescent="0.25">
      <c r="A207" s="2659" t="s">
        <v>1352</v>
      </c>
      <c r="B207" s="2660" t="s">
        <v>1353</v>
      </c>
      <c r="C207" s="2657"/>
      <c r="D207" s="2981"/>
      <c r="E207" s="2657" t="s">
        <v>1354</v>
      </c>
      <c r="F207" s="2657" t="s">
        <v>1355</v>
      </c>
      <c r="G207" s="2650" t="s">
        <v>1356</v>
      </c>
      <c r="H207" s="2646" t="s">
        <v>1357</v>
      </c>
      <c r="I207" s="2126" t="str">
        <f t="shared" si="76"/>
        <v>6-DaHall 1-PDU-09-30-10</v>
      </c>
      <c r="J207" s="2127" t="str">
        <f t="shared" si="77"/>
        <v>6-DaHall 1-PDU-10-30-10</v>
      </c>
      <c r="K207" s="1463">
        <v>220</v>
      </c>
      <c r="L207" s="1464">
        <v>30</v>
      </c>
      <c r="M207" s="2443" t="s">
        <v>6590</v>
      </c>
      <c r="N207" s="1465">
        <v>10</v>
      </c>
      <c r="O207" s="1466">
        <v>220</v>
      </c>
      <c r="P207" s="1467">
        <v>30</v>
      </c>
      <c r="Q207" s="2449" t="s">
        <v>6591</v>
      </c>
      <c r="R207" s="1468">
        <v>10</v>
      </c>
      <c r="S207" s="3459"/>
      <c r="T207" s="3467"/>
      <c r="U207" s="3466"/>
      <c r="V207" s="3467"/>
      <c r="W207" s="3466"/>
      <c r="X207" s="3467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78"/>
        <v>0</v>
      </c>
      <c r="AB207" s="2689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10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3">
        <f t="shared" si="75"/>
        <v>0</v>
      </c>
      <c r="AE207" s="2795"/>
      <c r="AF207" s="2068" t="s">
        <v>1351</v>
      </c>
    </row>
    <row r="208" spans="1:32" ht="27.75" customHeight="1" x14ac:dyDescent="0.25">
      <c r="A208" s="2659" t="s">
        <v>1358</v>
      </c>
      <c r="B208" s="2660" t="s">
        <v>1359</v>
      </c>
      <c r="C208" s="2657"/>
      <c r="D208" s="2981"/>
      <c r="E208" s="2657" t="s">
        <v>1360</v>
      </c>
      <c r="F208" s="2657" t="s">
        <v>1361</v>
      </c>
      <c r="G208" s="2650" t="s">
        <v>1362</v>
      </c>
      <c r="H208" s="2646" t="s">
        <v>1363</v>
      </c>
      <c r="I208" s="2126" t="str">
        <f t="shared" si="76"/>
        <v>6-DaHall 1-PDU-09-30-12</v>
      </c>
      <c r="J208" s="2127" t="str">
        <f t="shared" si="77"/>
        <v>6-DaHall 1-PDU-10-30-12</v>
      </c>
      <c r="K208" s="1463">
        <v>220</v>
      </c>
      <c r="L208" s="1464">
        <v>30</v>
      </c>
      <c r="M208" s="2443" t="s">
        <v>6590</v>
      </c>
      <c r="N208" s="1465">
        <v>12</v>
      </c>
      <c r="O208" s="1466">
        <v>220</v>
      </c>
      <c r="P208" s="1467">
        <v>30</v>
      </c>
      <c r="Q208" s="2449" t="s">
        <v>6591</v>
      </c>
      <c r="R208" s="1468">
        <v>12</v>
      </c>
      <c r="S208" s="3459"/>
      <c r="T208" s="3467"/>
      <c r="U208" s="3466"/>
      <c r="V208" s="3467"/>
      <c r="W208" s="3466"/>
      <c r="X208" s="3467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78"/>
        <v>0</v>
      </c>
      <c r="AB208" s="2689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10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3">
        <f t="shared" si="75"/>
        <v>0</v>
      </c>
      <c r="AE208" s="2795"/>
      <c r="AF208" s="2068" t="s">
        <v>1351</v>
      </c>
    </row>
    <row r="209" spans="1:33" ht="27.75" customHeight="1" x14ac:dyDescent="0.25">
      <c r="A209" s="2659" t="s">
        <v>1364</v>
      </c>
      <c r="B209" s="2657" t="s">
        <v>1365</v>
      </c>
      <c r="C209" s="2657"/>
      <c r="D209" s="2981"/>
      <c r="E209" s="2657" t="s">
        <v>1366</v>
      </c>
      <c r="F209" s="2657" t="s">
        <v>1367</v>
      </c>
      <c r="G209" s="2650" t="s">
        <v>1368</v>
      </c>
      <c r="H209" s="2646" t="s">
        <v>1369</v>
      </c>
      <c r="I209" s="2126" t="str">
        <f t="shared" si="76"/>
        <v>6-DaHall 1-PDU-09-30-14</v>
      </c>
      <c r="J209" s="2127" t="str">
        <f t="shared" si="77"/>
        <v>6-DaHall 1-PDU-10-30-14</v>
      </c>
      <c r="K209" s="1463">
        <v>220</v>
      </c>
      <c r="L209" s="1464">
        <v>30</v>
      </c>
      <c r="M209" s="2443" t="s">
        <v>6590</v>
      </c>
      <c r="N209" s="1465">
        <v>14</v>
      </c>
      <c r="O209" s="1466">
        <v>220</v>
      </c>
      <c r="P209" s="1467">
        <v>30</v>
      </c>
      <c r="Q209" s="2449" t="s">
        <v>6591</v>
      </c>
      <c r="R209" s="1468">
        <v>14</v>
      </c>
      <c r="S209" s="3459"/>
      <c r="T209" s="3467"/>
      <c r="U209" s="3466"/>
      <c r="V209" s="3467"/>
      <c r="W209" s="3466"/>
      <c r="X209" s="3467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78"/>
        <v>0</v>
      </c>
      <c r="AB209" s="2689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10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3">
        <f t="shared" si="75"/>
        <v>0</v>
      </c>
      <c r="AE209" s="2795"/>
    </row>
    <row r="210" spans="1:33" ht="27.75" customHeight="1" x14ac:dyDescent="0.25">
      <c r="A210" s="2659" t="s">
        <v>1370</v>
      </c>
      <c r="B210" s="2657" t="s">
        <v>1371</v>
      </c>
      <c r="C210" s="2657"/>
      <c r="D210" s="2981"/>
      <c r="E210" s="2657" t="s">
        <v>1372</v>
      </c>
      <c r="F210" s="2657" t="s">
        <v>1373</v>
      </c>
      <c r="G210" s="2650" t="s">
        <v>1374</v>
      </c>
      <c r="H210" s="2646" t="s">
        <v>1375</v>
      </c>
      <c r="I210" s="2126" t="str">
        <f t="shared" si="76"/>
        <v>6-DaHall 1-PDU-09-30-16</v>
      </c>
      <c r="J210" s="2127" t="str">
        <f t="shared" si="77"/>
        <v>6-DaHall 1-PDU-10-30-16</v>
      </c>
      <c r="K210" s="1463">
        <v>220</v>
      </c>
      <c r="L210" s="1464">
        <v>30</v>
      </c>
      <c r="M210" s="2443" t="s">
        <v>6590</v>
      </c>
      <c r="N210" s="1465">
        <v>16</v>
      </c>
      <c r="O210" s="1466">
        <v>220</v>
      </c>
      <c r="P210" s="1467">
        <v>30</v>
      </c>
      <c r="Q210" s="2449" t="s">
        <v>6591</v>
      </c>
      <c r="R210" s="1468">
        <v>16</v>
      </c>
      <c r="S210" s="3459"/>
      <c r="T210" s="3467"/>
      <c r="U210" s="3466"/>
      <c r="V210" s="3467"/>
      <c r="W210" s="3466"/>
      <c r="X210" s="3467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78"/>
        <v>0</v>
      </c>
      <c r="AB210" s="2689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10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3">
        <f t="shared" si="75"/>
        <v>0</v>
      </c>
      <c r="AE210" s="2795" t="s">
        <v>1376</v>
      </c>
    </row>
    <row r="211" spans="1:33" ht="27.75" customHeight="1" thickBot="1" x14ac:dyDescent="0.3">
      <c r="A211" s="2666" t="s">
        <v>1377</v>
      </c>
      <c r="B211" s="2667" t="s">
        <v>1378</v>
      </c>
      <c r="C211" s="2667"/>
      <c r="D211" s="2982"/>
      <c r="E211" s="2667" t="s">
        <v>1379</v>
      </c>
      <c r="F211" s="2667" t="s">
        <v>1380</v>
      </c>
      <c r="G211" s="2652" t="s">
        <v>1381</v>
      </c>
      <c r="H211" s="2647" t="s">
        <v>1382</v>
      </c>
      <c r="I211" s="2126" t="str">
        <f t="shared" si="76"/>
        <v>6-DaHall 1-PDU-09-30-18</v>
      </c>
      <c r="J211" s="2127" t="str">
        <f t="shared" si="77"/>
        <v>6-DaHall 1-PDU-10-30-18</v>
      </c>
      <c r="K211" s="1471">
        <v>220</v>
      </c>
      <c r="L211" s="1472">
        <v>30</v>
      </c>
      <c r="M211" s="2446" t="s">
        <v>6590</v>
      </c>
      <c r="N211" s="1473">
        <v>18</v>
      </c>
      <c r="O211" s="1474">
        <v>220</v>
      </c>
      <c r="P211" s="1475">
        <v>30</v>
      </c>
      <c r="Q211" s="2452" t="s">
        <v>6591</v>
      </c>
      <c r="R211" s="1476">
        <v>18</v>
      </c>
      <c r="S211" s="3460"/>
      <c r="T211" s="3474"/>
      <c r="U211" s="3475"/>
      <c r="V211" s="3474"/>
      <c r="W211" s="3475"/>
      <c r="X211" s="3474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78"/>
        <v>0</v>
      </c>
      <c r="AB211" s="2689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7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08">
        <f t="shared" si="75"/>
        <v>0</v>
      </c>
      <c r="AE211" s="2797" t="s">
        <v>1376</v>
      </c>
    </row>
    <row r="212" spans="1:33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4"/>
      <c r="J212" s="2125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00"/>
      <c r="AC212" s="2801"/>
      <c r="AD212" s="2489">
        <f t="shared" ref="AD212:AD221" si="79">SUM(AB212:AC212)</f>
        <v>0</v>
      </c>
      <c r="AE212" s="2802" t="s">
        <v>1266</v>
      </c>
    </row>
    <row r="213" spans="1:33" ht="27.75" customHeight="1" x14ac:dyDescent="0.25">
      <c r="A213" s="2659" t="s">
        <v>1267</v>
      </c>
      <c r="B213" s="2657" t="s">
        <v>1268</v>
      </c>
      <c r="C213" s="2657"/>
      <c r="D213" s="2981"/>
      <c r="E213" s="2657" t="s">
        <v>1269</v>
      </c>
      <c r="F213" s="2657" t="s">
        <v>1270</v>
      </c>
      <c r="G213" s="2650" t="s">
        <v>1271</v>
      </c>
      <c r="H213" s="2646" t="s">
        <v>1272</v>
      </c>
      <c r="I213" s="2126" t="str">
        <f t="shared" ref="I213:I221" si="80">"6-DaHall 1-PDU-"&amp;M213&amp;"-"&amp;L213&amp;"-"&amp;N213</f>
        <v>6-DaHall 1-PDU-09-30-20</v>
      </c>
      <c r="J213" s="2127" t="str">
        <f t="shared" ref="J213:J221" si="81">"6-DaHall 1-PDU-"&amp;Q213&amp;"-"&amp;P213&amp;"-"&amp;R213</f>
        <v>6-DaHall 1-PDU-10-30-20</v>
      </c>
      <c r="K213" s="1463">
        <v>220</v>
      </c>
      <c r="L213" s="1464">
        <v>30</v>
      </c>
      <c r="M213" s="2443" t="s">
        <v>6590</v>
      </c>
      <c r="N213" s="1465">
        <v>20</v>
      </c>
      <c r="O213" s="1466">
        <v>220</v>
      </c>
      <c r="P213" s="1467">
        <v>30</v>
      </c>
      <c r="Q213" s="2449" t="s">
        <v>6591</v>
      </c>
      <c r="R213" s="1468">
        <v>20</v>
      </c>
      <c r="S213" s="3459" t="s">
        <v>1273</v>
      </c>
      <c r="T213" s="3439" t="s">
        <v>1274</v>
      </c>
      <c r="U213" s="3459" t="s">
        <v>1275</v>
      </c>
      <c r="V213" s="3439" t="s">
        <v>1276</v>
      </c>
      <c r="W213" s="3459" t="s">
        <v>1277</v>
      </c>
      <c r="X213" s="3439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82">SUM(Y213:Z213)</f>
        <v>0</v>
      </c>
      <c r="AB213" s="2689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10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3">
        <f t="shared" si="79"/>
        <v>0</v>
      </c>
      <c r="AE213" s="2795"/>
    </row>
    <row r="214" spans="1:33" ht="27.75" customHeight="1" x14ac:dyDescent="0.25">
      <c r="A214" s="2659" t="s">
        <v>1279</v>
      </c>
      <c r="B214" s="2657" t="s">
        <v>1280</v>
      </c>
      <c r="C214" s="2657"/>
      <c r="D214" s="2981"/>
      <c r="E214" s="2657" t="s">
        <v>1281</v>
      </c>
      <c r="F214" s="2657" t="s">
        <v>1282</v>
      </c>
      <c r="G214" s="2650" t="s">
        <v>1283</v>
      </c>
      <c r="H214" s="2646" t="s">
        <v>1284</v>
      </c>
      <c r="I214" s="2126" t="str">
        <f t="shared" si="80"/>
        <v>6-DaHall 1-PDU-09-30-22</v>
      </c>
      <c r="J214" s="2127" t="str">
        <f t="shared" si="81"/>
        <v>6-DaHall 1-PDU-10-30-22</v>
      </c>
      <c r="K214" s="1463">
        <v>220</v>
      </c>
      <c r="L214" s="1464">
        <v>30</v>
      </c>
      <c r="M214" s="2443" t="s">
        <v>6590</v>
      </c>
      <c r="N214" s="1465">
        <v>22</v>
      </c>
      <c r="O214" s="1466">
        <v>220</v>
      </c>
      <c r="P214" s="1467">
        <v>30</v>
      </c>
      <c r="Q214" s="2449" t="s">
        <v>6591</v>
      </c>
      <c r="R214" s="1468">
        <v>22</v>
      </c>
      <c r="S214" s="3459"/>
      <c r="T214" s="3467"/>
      <c r="U214" s="3466"/>
      <c r="V214" s="3467"/>
      <c r="W214" s="3466"/>
      <c r="X214" s="3467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82"/>
        <v>0</v>
      </c>
      <c r="AB214" s="2689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10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3">
        <f t="shared" si="79"/>
        <v>0</v>
      </c>
      <c r="AE214" s="2795"/>
    </row>
    <row r="215" spans="1:33" ht="27.75" customHeight="1" x14ac:dyDescent="0.25">
      <c r="A215" s="2659" t="s">
        <v>1285</v>
      </c>
      <c r="B215" s="2657" t="s">
        <v>1286</v>
      </c>
      <c r="C215" s="2657"/>
      <c r="D215" s="2981"/>
      <c r="E215" s="2657" t="s">
        <v>1287</v>
      </c>
      <c r="F215" s="2657" t="s">
        <v>1288</v>
      </c>
      <c r="G215" s="2650" t="s">
        <v>1289</v>
      </c>
      <c r="H215" s="2646" t="s">
        <v>1290</v>
      </c>
      <c r="I215" s="2126" t="str">
        <f t="shared" si="80"/>
        <v>6-DaHall 1-PDU-09-30-24</v>
      </c>
      <c r="J215" s="2127" t="str">
        <f t="shared" si="81"/>
        <v>6-DaHall 1-PDU-10-30-48</v>
      </c>
      <c r="K215" s="1463">
        <v>220</v>
      </c>
      <c r="L215" s="1464">
        <v>30</v>
      </c>
      <c r="M215" s="2443" t="s">
        <v>6590</v>
      </c>
      <c r="N215" s="1465">
        <v>24</v>
      </c>
      <c r="O215" s="1469">
        <v>220</v>
      </c>
      <c r="P215" s="1470">
        <v>30</v>
      </c>
      <c r="Q215" s="2449" t="s">
        <v>6591</v>
      </c>
      <c r="R215" s="1468">
        <v>48</v>
      </c>
      <c r="S215" s="3459"/>
      <c r="T215" s="3467"/>
      <c r="U215" s="3466"/>
      <c r="V215" s="3467"/>
      <c r="W215" s="3466"/>
      <c r="X215" s="3467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82"/>
        <v>0</v>
      </c>
      <c r="AB215" s="2689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10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3">
        <f t="shared" si="79"/>
        <v>0</v>
      </c>
      <c r="AE215" s="2483"/>
      <c r="AG215" t="s">
        <v>8742</v>
      </c>
    </row>
    <row r="216" spans="1:33" ht="27.75" customHeight="1" x14ac:dyDescent="0.25">
      <c r="A216" s="2659" t="s">
        <v>1291</v>
      </c>
      <c r="B216" s="2657" t="s">
        <v>1292</v>
      </c>
      <c r="C216" s="2657"/>
      <c r="D216" s="2981"/>
      <c r="E216" s="2657" t="s">
        <v>1293</v>
      </c>
      <c r="F216" s="2657" t="s">
        <v>1294</v>
      </c>
      <c r="G216" s="2650" t="s">
        <v>1295</v>
      </c>
      <c r="H216" s="2646" t="s">
        <v>1296</v>
      </c>
      <c r="I216" s="2126" t="str">
        <f t="shared" si="80"/>
        <v>6-DaHall 1-PDU-09-30-26</v>
      </c>
      <c r="J216" s="2127" t="str">
        <f t="shared" si="81"/>
        <v>6-DaHall 1-PDU-10-30-26</v>
      </c>
      <c r="K216" s="1463">
        <v>220</v>
      </c>
      <c r="L216" s="1464">
        <v>30</v>
      </c>
      <c r="M216" s="2443" t="s">
        <v>6590</v>
      </c>
      <c r="N216" s="1465">
        <v>26</v>
      </c>
      <c r="O216" s="1466">
        <v>220</v>
      </c>
      <c r="P216" s="1467">
        <v>30</v>
      </c>
      <c r="Q216" s="2449" t="s">
        <v>6591</v>
      </c>
      <c r="R216" s="1468">
        <v>26</v>
      </c>
      <c r="S216" s="3459"/>
      <c r="T216" s="3467"/>
      <c r="U216" s="3466"/>
      <c r="V216" s="3467"/>
      <c r="W216" s="3466"/>
      <c r="X216" s="3467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82"/>
        <v>0</v>
      </c>
      <c r="AB216" s="2689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10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3">
        <f t="shared" si="79"/>
        <v>0</v>
      </c>
      <c r="AE216" s="2804"/>
    </row>
    <row r="217" spans="1:33" ht="27.75" customHeight="1" x14ac:dyDescent="0.25">
      <c r="A217" s="2659" t="s">
        <v>1297</v>
      </c>
      <c r="B217" s="2657" t="s">
        <v>1298</v>
      </c>
      <c r="C217" s="2657"/>
      <c r="D217" s="2981"/>
      <c r="E217" s="2657" t="s">
        <v>1299</v>
      </c>
      <c r="F217" s="2657" t="s">
        <v>1300</v>
      </c>
      <c r="G217" s="2650" t="s">
        <v>1301</v>
      </c>
      <c r="H217" s="2646" t="s">
        <v>1302</v>
      </c>
      <c r="I217" s="2126" t="str">
        <f t="shared" si="80"/>
        <v>6-DaHall 1-PDU-09-30-28</v>
      </c>
      <c r="J217" s="2127" t="str">
        <f t="shared" si="81"/>
        <v>6-DaHall 1-PDU-10-30-28</v>
      </c>
      <c r="K217" s="1463">
        <v>220</v>
      </c>
      <c r="L217" s="1464">
        <v>30</v>
      </c>
      <c r="M217" s="2443" t="s">
        <v>6590</v>
      </c>
      <c r="N217" s="1465">
        <v>28</v>
      </c>
      <c r="O217" s="1466">
        <v>220</v>
      </c>
      <c r="P217" s="1467">
        <v>30</v>
      </c>
      <c r="Q217" s="2449" t="s">
        <v>6591</v>
      </c>
      <c r="R217" s="1468">
        <v>28</v>
      </c>
      <c r="S217" s="3459"/>
      <c r="T217" s="3467"/>
      <c r="U217" s="3466"/>
      <c r="V217" s="3467"/>
      <c r="W217" s="3466"/>
      <c r="X217" s="3467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82"/>
        <v>0</v>
      </c>
      <c r="AB217" s="2689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10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3">
        <f t="shared" si="79"/>
        <v>0</v>
      </c>
      <c r="AE217" s="2805"/>
    </row>
    <row r="218" spans="1:33" ht="27.75" customHeight="1" x14ac:dyDescent="0.25">
      <c r="A218" s="2659" t="s">
        <v>1303</v>
      </c>
      <c r="B218" s="2657" t="s">
        <v>1304</v>
      </c>
      <c r="C218" s="2657"/>
      <c r="D218" s="2981"/>
      <c r="E218" s="2657" t="s">
        <v>1305</v>
      </c>
      <c r="F218" s="2657" t="s">
        <v>1306</v>
      </c>
      <c r="G218" s="2650" t="s">
        <v>1307</v>
      </c>
      <c r="H218" s="2646" t="s">
        <v>1308</v>
      </c>
      <c r="I218" s="2126" t="str">
        <f t="shared" si="80"/>
        <v>6-DaHall 1-PDU-09-30-30</v>
      </c>
      <c r="J218" s="2127" t="str">
        <f t="shared" si="81"/>
        <v>6-DaHall 1-PDU-10-30-30</v>
      </c>
      <c r="K218" s="1463">
        <v>220</v>
      </c>
      <c r="L218" s="1464">
        <v>30</v>
      </c>
      <c r="M218" s="2443" t="s">
        <v>6590</v>
      </c>
      <c r="N218" s="1465">
        <v>30</v>
      </c>
      <c r="O218" s="1466">
        <v>220</v>
      </c>
      <c r="P218" s="1467">
        <v>30</v>
      </c>
      <c r="Q218" s="2449" t="s">
        <v>6591</v>
      </c>
      <c r="R218" s="1468">
        <v>30</v>
      </c>
      <c r="S218" s="3459"/>
      <c r="T218" s="3467"/>
      <c r="U218" s="3466"/>
      <c r="V218" s="3467"/>
      <c r="W218" s="3466"/>
      <c r="X218" s="3467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82"/>
        <v>0</v>
      </c>
      <c r="AB218" s="2689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10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3">
        <f t="shared" si="79"/>
        <v>0</v>
      </c>
      <c r="AE218" s="2806"/>
    </row>
    <row r="219" spans="1:33" ht="27.75" customHeight="1" x14ac:dyDescent="0.25">
      <c r="A219" s="2659" t="s">
        <v>1309</v>
      </c>
      <c r="B219" s="2657" t="s">
        <v>1310</v>
      </c>
      <c r="C219" s="2657"/>
      <c r="D219" s="2981"/>
      <c r="E219" s="2657" t="s">
        <v>1311</v>
      </c>
      <c r="F219" s="2657" t="s">
        <v>1312</v>
      </c>
      <c r="G219" s="2650" t="s">
        <v>1313</v>
      </c>
      <c r="H219" s="2646" t="s">
        <v>1314</v>
      </c>
      <c r="I219" s="2126" t="str">
        <f t="shared" si="80"/>
        <v>6-DaHall 1-PDU-09-30-32</v>
      </c>
      <c r="J219" s="2127" t="str">
        <f t="shared" si="81"/>
        <v>6-DaHall 1-PDU-10-30-32</v>
      </c>
      <c r="K219" s="1463">
        <v>220</v>
      </c>
      <c r="L219" s="1464">
        <v>30</v>
      </c>
      <c r="M219" s="2443" t="s">
        <v>6590</v>
      </c>
      <c r="N219" s="1465">
        <v>32</v>
      </c>
      <c r="O219" s="1466">
        <v>220</v>
      </c>
      <c r="P219" s="1467">
        <v>30</v>
      </c>
      <c r="Q219" s="2449" t="s">
        <v>6591</v>
      </c>
      <c r="R219" s="1468">
        <v>32</v>
      </c>
      <c r="S219" s="3459"/>
      <c r="T219" s="3467"/>
      <c r="U219" s="3466"/>
      <c r="V219" s="3467"/>
      <c r="W219" s="3466"/>
      <c r="X219" s="3467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82"/>
        <v>0</v>
      </c>
      <c r="AB219" s="2689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10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3">
        <f t="shared" si="79"/>
        <v>0</v>
      </c>
      <c r="AE219" s="2795"/>
    </row>
    <row r="220" spans="1:33" ht="27.75" customHeight="1" x14ac:dyDescent="0.25">
      <c r="A220" s="2659" t="s">
        <v>1315</v>
      </c>
      <c r="B220" s="2657" t="s">
        <v>1316</v>
      </c>
      <c r="C220" s="2657"/>
      <c r="D220" s="2981"/>
      <c r="E220" s="2657" t="s">
        <v>1317</v>
      </c>
      <c r="F220" s="2657" t="s">
        <v>1318</v>
      </c>
      <c r="G220" s="2650" t="s">
        <v>1319</v>
      </c>
      <c r="H220" s="2646" t="s">
        <v>1320</v>
      </c>
      <c r="I220" s="2126" t="str">
        <f t="shared" si="80"/>
        <v>6-DaHall 1-PDU-09-30-34</v>
      </c>
      <c r="J220" s="2127" t="str">
        <f t="shared" si="81"/>
        <v>6-DaHall 1-PDU-10-30-34</v>
      </c>
      <c r="K220" s="1463">
        <v>220</v>
      </c>
      <c r="L220" s="1464">
        <v>30</v>
      </c>
      <c r="M220" s="2443" t="s">
        <v>6590</v>
      </c>
      <c r="N220" s="1465">
        <v>34</v>
      </c>
      <c r="O220" s="1466">
        <v>220</v>
      </c>
      <c r="P220" s="1467">
        <v>30</v>
      </c>
      <c r="Q220" s="2449" t="s">
        <v>6591</v>
      </c>
      <c r="R220" s="1468">
        <v>34</v>
      </c>
      <c r="S220" s="3459"/>
      <c r="T220" s="3467"/>
      <c r="U220" s="3466"/>
      <c r="V220" s="3467"/>
      <c r="W220" s="3466"/>
      <c r="X220" s="3467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82"/>
        <v>0</v>
      </c>
      <c r="AB220" s="2689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10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3">
        <f t="shared" si="79"/>
        <v>0</v>
      </c>
      <c r="AE220" s="2795"/>
    </row>
    <row r="221" spans="1:33" ht="27.75" customHeight="1" thickBot="1" x14ac:dyDescent="0.3">
      <c r="A221" s="2666" t="s">
        <v>1321</v>
      </c>
      <c r="B221" s="2667" t="s">
        <v>1322</v>
      </c>
      <c r="C221" s="2667"/>
      <c r="D221" s="2982"/>
      <c r="E221" s="2667" t="s">
        <v>1323</v>
      </c>
      <c r="F221" s="2667" t="s">
        <v>1324</v>
      </c>
      <c r="G221" s="2652" t="s">
        <v>1325</v>
      </c>
      <c r="H221" s="2647" t="s">
        <v>1326</v>
      </c>
      <c r="I221" s="2126" t="str">
        <f t="shared" si="80"/>
        <v>6-DaHall 1-PDU-09-30-36</v>
      </c>
      <c r="J221" s="2127" t="str">
        <f t="shared" si="81"/>
        <v>6-DaHall 1-PDU-10-30-36</v>
      </c>
      <c r="K221" s="1471">
        <v>220</v>
      </c>
      <c r="L221" s="1472">
        <v>30</v>
      </c>
      <c r="M221" s="2446" t="s">
        <v>6590</v>
      </c>
      <c r="N221" s="1473">
        <v>36</v>
      </c>
      <c r="O221" s="1474">
        <v>220</v>
      </c>
      <c r="P221" s="1475">
        <v>30</v>
      </c>
      <c r="Q221" s="2452" t="s">
        <v>6591</v>
      </c>
      <c r="R221" s="1476">
        <v>36</v>
      </c>
      <c r="S221" s="3460"/>
      <c r="T221" s="3474"/>
      <c r="U221" s="3475"/>
      <c r="V221" s="3474"/>
      <c r="W221" s="3475"/>
      <c r="X221" s="3474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82"/>
        <v>0</v>
      </c>
      <c r="AB221" s="2689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7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08">
        <f t="shared" si="79"/>
        <v>0</v>
      </c>
      <c r="AE221" s="2797"/>
    </row>
    <row r="222" spans="1:33" ht="28.5" hidden="1" customHeight="1" x14ac:dyDescent="0.25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49" t="s">
        <v>2341</v>
      </c>
      <c r="H222" s="2651" t="s">
        <v>2342</v>
      </c>
      <c r="I222" s="2133" t="str">
        <f t="shared" ref="I222:I244" si="83">"6-DaHall 1-PDU-"&amp;M222&amp;"-"&amp;L222&amp;"-"&amp;N222</f>
        <v>6-DaHall 1-PDU-01-30-17</v>
      </c>
      <c r="J222" s="2134" t="str">
        <f t="shared" ref="J222:J242" si="84">"6-DaHall 1-PDU-"&amp;Q222&amp;"-"&amp;P222&amp;"-"&amp;R222</f>
        <v>6-DaHall 1-PDU-02-30-17</v>
      </c>
      <c r="K222" s="1506">
        <v>220</v>
      </c>
      <c r="L222" s="1507">
        <v>30</v>
      </c>
      <c r="M222" s="2445" t="s">
        <v>6503</v>
      </c>
      <c r="N222" s="1488">
        <v>17</v>
      </c>
      <c r="O222" s="1508">
        <v>220</v>
      </c>
      <c r="P222" s="1509">
        <v>30</v>
      </c>
      <c r="Q222" s="2451" t="s">
        <v>6499</v>
      </c>
      <c r="R222" s="1491">
        <v>17</v>
      </c>
      <c r="S222" s="3458" t="s">
        <v>1695</v>
      </c>
      <c r="T222" s="3463" t="s">
        <v>1696</v>
      </c>
      <c r="U222" s="3458" t="s">
        <v>1697</v>
      </c>
      <c r="V222" s="3463" t="s">
        <v>1698</v>
      </c>
      <c r="W222" s="3458" t="s">
        <v>1277</v>
      </c>
      <c r="X222" s="3463" t="s">
        <v>1882</v>
      </c>
      <c r="Y222" s="1094"/>
      <c r="Z222" s="1094"/>
      <c r="AA222" s="2470"/>
      <c r="AB222" s="2838"/>
      <c r="AC222" s="2839"/>
      <c r="AD222" s="2840">
        <f t="shared" ref="AD222:AD231" si="85">SUM(AB222:AC222)</f>
        <v>0</v>
      </c>
      <c r="AE222" s="2841"/>
      <c r="AF222" s="3514" t="s">
        <v>2343</v>
      </c>
    </row>
    <row r="223" spans="1:33" ht="28.5" hidden="1" customHeight="1" x14ac:dyDescent="0.25">
      <c r="A223" s="1086"/>
      <c r="B223" s="2657" t="s">
        <v>2344</v>
      </c>
      <c r="C223" s="2657"/>
      <c r="D223" s="2981"/>
      <c r="E223" s="2657" t="s">
        <v>2345</v>
      </c>
      <c r="F223" s="2657" t="s">
        <v>2346</v>
      </c>
      <c r="G223" s="2650" t="s">
        <v>2347</v>
      </c>
      <c r="H223" s="2646" t="s">
        <v>2348</v>
      </c>
      <c r="I223" s="2126" t="str">
        <f t="shared" si="83"/>
        <v>6-DaHall 1-PDU-01-30-15</v>
      </c>
      <c r="J223" s="2127" t="str">
        <f t="shared" si="84"/>
        <v>6-DaHall 1-PDU-02-30-15</v>
      </c>
      <c r="K223" s="1477">
        <v>220</v>
      </c>
      <c r="L223" s="1478">
        <v>30</v>
      </c>
      <c r="M223" s="2443" t="s">
        <v>6503</v>
      </c>
      <c r="N223" s="1465">
        <v>15</v>
      </c>
      <c r="O223" s="1469">
        <v>220</v>
      </c>
      <c r="P223" s="1470">
        <v>30</v>
      </c>
      <c r="Q223" s="2449" t="s">
        <v>6499</v>
      </c>
      <c r="R223" s="1468">
        <v>15</v>
      </c>
      <c r="S223" s="3459"/>
      <c r="T223" s="3439"/>
      <c r="U223" s="3459"/>
      <c r="V223" s="3439"/>
      <c r="W223" s="3459"/>
      <c r="X223" s="3439"/>
      <c r="Y223" s="1095"/>
      <c r="Z223" s="1095"/>
      <c r="AA223" s="2471"/>
      <c r="AB223" s="2838"/>
      <c r="AC223" s="2839"/>
      <c r="AD223" s="2842">
        <f t="shared" si="85"/>
        <v>0</v>
      </c>
      <c r="AE223" s="2843"/>
      <c r="AF223" s="3515"/>
    </row>
    <row r="224" spans="1:33" ht="28.5" hidden="1" customHeight="1" x14ac:dyDescent="0.25">
      <c r="A224" s="1086"/>
      <c r="B224" s="2657" t="s">
        <v>2349</v>
      </c>
      <c r="C224" s="2657"/>
      <c r="D224" s="2981"/>
      <c r="E224" s="2657" t="s">
        <v>2350</v>
      </c>
      <c r="F224" s="2657" t="s">
        <v>2351</v>
      </c>
      <c r="G224" s="2650" t="s">
        <v>2352</v>
      </c>
      <c r="H224" s="2646" t="s">
        <v>2353</v>
      </c>
      <c r="I224" s="2126" t="str">
        <f t="shared" si="83"/>
        <v>6-DaHall 1-PDU-01-30-13</v>
      </c>
      <c r="J224" s="2127" t="str">
        <f t="shared" si="84"/>
        <v>6-DaHall 1-PDU-02-30-13</v>
      </c>
      <c r="K224" s="1477">
        <v>220</v>
      </c>
      <c r="L224" s="1478">
        <v>30</v>
      </c>
      <c r="M224" s="2443" t="s">
        <v>6503</v>
      </c>
      <c r="N224" s="1465">
        <v>13</v>
      </c>
      <c r="O224" s="1469">
        <v>220</v>
      </c>
      <c r="P224" s="1470">
        <v>30</v>
      </c>
      <c r="Q224" s="2449" t="s">
        <v>6499</v>
      </c>
      <c r="R224" s="1468">
        <v>13</v>
      </c>
      <c r="S224" s="3459"/>
      <c r="T224" s="3439"/>
      <c r="U224" s="3459"/>
      <c r="V224" s="3439"/>
      <c r="W224" s="3459"/>
      <c r="X224" s="3439"/>
      <c r="Y224" s="1095"/>
      <c r="Z224" s="1095"/>
      <c r="AA224" s="2471"/>
      <c r="AB224" s="2838"/>
      <c r="AC224" s="2839"/>
      <c r="AD224" s="2842">
        <f t="shared" si="85"/>
        <v>0</v>
      </c>
      <c r="AE224" s="2843"/>
      <c r="AF224" s="3515"/>
    </row>
    <row r="225" spans="1:32" ht="28.5" hidden="1" customHeight="1" x14ac:dyDescent="0.25">
      <c r="A225" s="1086"/>
      <c r="B225" s="2657" t="s">
        <v>2354</v>
      </c>
      <c r="C225" s="2657"/>
      <c r="D225" s="2981"/>
      <c r="E225" s="2657" t="s">
        <v>2355</v>
      </c>
      <c r="F225" s="2657" t="s">
        <v>2356</v>
      </c>
      <c r="G225" s="2650" t="s">
        <v>2357</v>
      </c>
      <c r="H225" s="2646" t="s">
        <v>2358</v>
      </c>
      <c r="I225" s="2126" t="str">
        <f t="shared" si="83"/>
        <v>6-DaHall 1-PDU-01-30-11</v>
      </c>
      <c r="J225" s="2127" t="str">
        <f t="shared" si="84"/>
        <v>6-DaHall 1-PDU-02-30-11</v>
      </c>
      <c r="K225" s="1477">
        <v>220</v>
      </c>
      <c r="L225" s="1478">
        <v>30</v>
      </c>
      <c r="M225" s="2443" t="s">
        <v>6503</v>
      </c>
      <c r="N225" s="1465">
        <v>11</v>
      </c>
      <c r="O225" s="1469">
        <v>220</v>
      </c>
      <c r="P225" s="1470">
        <v>30</v>
      </c>
      <c r="Q225" s="2449" t="s">
        <v>6499</v>
      </c>
      <c r="R225" s="1468">
        <v>11</v>
      </c>
      <c r="S225" s="3459"/>
      <c r="T225" s="3439"/>
      <c r="U225" s="3459"/>
      <c r="V225" s="3439"/>
      <c r="W225" s="3459"/>
      <c r="X225" s="3439"/>
      <c r="Y225" s="1095"/>
      <c r="Z225" s="1095"/>
      <c r="AA225" s="2471"/>
      <c r="AB225" s="2838"/>
      <c r="AC225" s="2839"/>
      <c r="AD225" s="2842">
        <f t="shared" si="85"/>
        <v>0</v>
      </c>
      <c r="AE225" s="2843"/>
      <c r="AF225" s="3515"/>
    </row>
    <row r="226" spans="1:32" ht="28.5" hidden="1" customHeight="1" x14ac:dyDescent="0.25">
      <c r="A226" s="1086"/>
      <c r="B226" s="2657" t="s">
        <v>2359</v>
      </c>
      <c r="C226" s="2657"/>
      <c r="D226" s="2981"/>
      <c r="E226" s="2657" t="s">
        <v>2360</v>
      </c>
      <c r="F226" s="2657" t="s">
        <v>2361</v>
      </c>
      <c r="G226" s="2650" t="s">
        <v>2362</v>
      </c>
      <c r="H226" s="2646" t="s">
        <v>2363</v>
      </c>
      <c r="I226" s="2126" t="str">
        <f t="shared" si="83"/>
        <v>6-DaHall 1-PDU-01-30-9</v>
      </c>
      <c r="J226" s="2127" t="str">
        <f t="shared" si="84"/>
        <v>6-DaHall 1-PDU-02-30-9</v>
      </c>
      <c r="K226" s="1477">
        <v>220</v>
      </c>
      <c r="L226" s="1478">
        <v>30</v>
      </c>
      <c r="M226" s="2443" t="s">
        <v>6503</v>
      </c>
      <c r="N226" s="1465">
        <v>9</v>
      </c>
      <c r="O226" s="1469">
        <v>220</v>
      </c>
      <c r="P226" s="1470">
        <v>30</v>
      </c>
      <c r="Q226" s="2449" t="s">
        <v>6499</v>
      </c>
      <c r="R226" s="1468">
        <v>9</v>
      </c>
      <c r="S226" s="3459"/>
      <c r="T226" s="3439"/>
      <c r="U226" s="3459"/>
      <c r="V226" s="3439"/>
      <c r="W226" s="3459"/>
      <c r="X226" s="3439"/>
      <c r="Y226" s="1095"/>
      <c r="Z226" s="1095"/>
      <c r="AA226" s="2471"/>
      <c r="AB226" s="2838"/>
      <c r="AC226" s="2839"/>
      <c r="AD226" s="2842">
        <f t="shared" si="85"/>
        <v>0</v>
      </c>
      <c r="AE226" s="2843"/>
      <c r="AF226" s="3515"/>
    </row>
    <row r="227" spans="1:32" ht="28.5" hidden="1" customHeight="1" x14ac:dyDescent="0.25">
      <c r="A227" s="1086"/>
      <c r="B227" s="2657" t="s">
        <v>2364</v>
      </c>
      <c r="C227" s="2657"/>
      <c r="D227" s="2981"/>
      <c r="E227" s="2657" t="s">
        <v>2365</v>
      </c>
      <c r="F227" s="2657" t="s">
        <v>2366</v>
      </c>
      <c r="G227" s="2650" t="s">
        <v>2367</v>
      </c>
      <c r="H227" s="2646" t="s">
        <v>2368</v>
      </c>
      <c r="I227" s="2126" t="str">
        <f t="shared" si="83"/>
        <v>6-DaHall 1-PDU-01-30-7</v>
      </c>
      <c r="J227" s="2127" t="str">
        <f t="shared" si="84"/>
        <v>6-DaHall 1-PDU-02-30-7</v>
      </c>
      <c r="K227" s="1477">
        <v>220</v>
      </c>
      <c r="L227" s="1478">
        <v>30</v>
      </c>
      <c r="M227" s="2443" t="s">
        <v>6503</v>
      </c>
      <c r="N227" s="1465">
        <v>7</v>
      </c>
      <c r="O227" s="1469">
        <v>220</v>
      </c>
      <c r="P227" s="1470">
        <v>30</v>
      </c>
      <c r="Q227" s="2449" t="s">
        <v>6499</v>
      </c>
      <c r="R227" s="1468">
        <v>7</v>
      </c>
      <c r="S227" s="3459"/>
      <c r="T227" s="3439"/>
      <c r="U227" s="3459"/>
      <c r="V227" s="3439"/>
      <c r="W227" s="3459"/>
      <c r="X227" s="3439"/>
      <c r="Y227" s="1095"/>
      <c r="Z227" s="1095"/>
      <c r="AA227" s="2471"/>
      <c r="AB227" s="2838"/>
      <c r="AC227" s="2839"/>
      <c r="AD227" s="2842">
        <f t="shared" si="85"/>
        <v>0</v>
      </c>
      <c r="AE227" s="2843"/>
      <c r="AF227" s="3515"/>
    </row>
    <row r="228" spans="1:32" ht="15" hidden="1" customHeight="1" x14ac:dyDescent="0.25">
      <c r="A228" s="1086"/>
      <c r="B228" s="2685" t="s">
        <v>2369</v>
      </c>
      <c r="C228" s="2685"/>
      <c r="D228" s="2987"/>
      <c r="E228" s="2685"/>
      <c r="F228" s="2685"/>
      <c r="G228" s="2683"/>
      <c r="H228" s="2680"/>
      <c r="I228" s="2135" t="str">
        <f t="shared" si="83"/>
        <v>6-DaHall 1-PDU--30-</v>
      </c>
      <c r="J228" s="2136" t="str">
        <f t="shared" si="84"/>
        <v>6-DaHall 1-PDU--30-</v>
      </c>
      <c r="K228" s="1492">
        <v>220</v>
      </c>
      <c r="L228" s="1493">
        <v>30</v>
      </c>
      <c r="M228" s="2683"/>
      <c r="N228" s="1494"/>
      <c r="O228" s="1495">
        <v>220</v>
      </c>
      <c r="P228" s="1496">
        <v>30</v>
      </c>
      <c r="Q228" s="2680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86">SUM(Y228:Z228)</f>
        <v>0</v>
      </c>
      <c r="AB228" s="2844"/>
      <c r="AC228" s="2845"/>
      <c r="AD228" s="2821">
        <f t="shared" si="85"/>
        <v>0</v>
      </c>
      <c r="AE228" s="2822" t="s">
        <v>1266</v>
      </c>
      <c r="AF228" s="3515"/>
    </row>
    <row r="229" spans="1:32" ht="15" hidden="1" customHeight="1" x14ac:dyDescent="0.25">
      <c r="A229" s="1086"/>
      <c r="B229" s="2685" t="s">
        <v>2370</v>
      </c>
      <c r="C229" s="2685"/>
      <c r="D229" s="2987"/>
      <c r="E229" s="2685"/>
      <c r="F229" s="2685"/>
      <c r="G229" s="2683"/>
      <c r="H229" s="2680"/>
      <c r="I229" s="2135" t="str">
        <f t="shared" si="83"/>
        <v>6-DaHall 1-PDU--30-</v>
      </c>
      <c r="J229" s="2136" t="str">
        <f t="shared" si="84"/>
        <v>6-DaHall 1-PDU--30-</v>
      </c>
      <c r="K229" s="1492">
        <v>220</v>
      </c>
      <c r="L229" s="1493">
        <v>30</v>
      </c>
      <c r="M229" s="2683"/>
      <c r="N229" s="1494"/>
      <c r="O229" s="1495">
        <v>220</v>
      </c>
      <c r="P229" s="1496">
        <v>30</v>
      </c>
      <c r="Q229" s="2680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86"/>
        <v>0</v>
      </c>
      <c r="AB229" s="2844"/>
      <c r="AC229" s="2845"/>
      <c r="AD229" s="2821">
        <f t="shared" si="85"/>
        <v>0</v>
      </c>
      <c r="AE229" s="2822" t="s">
        <v>1266</v>
      </c>
      <c r="AF229" s="3515"/>
    </row>
    <row r="230" spans="1:32" ht="15" hidden="1" customHeight="1" x14ac:dyDescent="0.25">
      <c r="A230" s="1087"/>
      <c r="B230" s="839" t="s">
        <v>2371</v>
      </c>
      <c r="C230" s="839"/>
      <c r="D230" s="839"/>
      <c r="E230" s="839"/>
      <c r="F230" s="839"/>
      <c r="G230" s="2684"/>
      <c r="H230" s="2681"/>
      <c r="I230" s="2131" t="str">
        <f t="shared" si="83"/>
        <v>6-DaHall 1-PDU--30-</v>
      </c>
      <c r="J230" s="2132" t="str">
        <f t="shared" si="84"/>
        <v>6-DaHall 1-PDU--30-</v>
      </c>
      <c r="K230" s="1480">
        <v>220</v>
      </c>
      <c r="L230" s="1481">
        <v>30</v>
      </c>
      <c r="M230" s="2684"/>
      <c r="N230" s="1482"/>
      <c r="O230" s="1483">
        <v>220</v>
      </c>
      <c r="P230" s="1484">
        <v>30</v>
      </c>
      <c r="Q230" s="2681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86"/>
        <v>0</v>
      </c>
      <c r="AB230" s="2844"/>
      <c r="AC230" s="2846"/>
      <c r="AD230" s="2808">
        <f t="shared" si="85"/>
        <v>0</v>
      </c>
      <c r="AE230" s="2847" t="s">
        <v>1266</v>
      </c>
      <c r="AF230" s="3515"/>
    </row>
    <row r="231" spans="1:32" ht="27.75" customHeight="1" thickTop="1" x14ac:dyDescent="0.25">
      <c r="A231" s="1084" t="s">
        <v>2372</v>
      </c>
      <c r="B231" s="996" t="s">
        <v>2373</v>
      </c>
      <c r="C231" s="2959" t="s">
        <v>2381</v>
      </c>
      <c r="D231" s="3078">
        <v>2.2000000000000002</v>
      </c>
      <c r="E231" s="327" t="s">
        <v>2374</v>
      </c>
      <c r="F231" s="327" t="s">
        <v>2375</v>
      </c>
      <c r="G231" s="2649" t="s">
        <v>2376</v>
      </c>
      <c r="H231" s="2651" t="s">
        <v>2377</v>
      </c>
      <c r="I231" s="2133" t="str">
        <f t="shared" si="83"/>
        <v>6-DaHall 1-PDU-01-30-2</v>
      </c>
      <c r="J231" s="2134" t="str">
        <f t="shared" si="84"/>
        <v>6-DaHall 1-PDU-02-30-2</v>
      </c>
      <c r="K231" s="1486">
        <v>220</v>
      </c>
      <c r="L231" s="1487">
        <v>30</v>
      </c>
      <c r="M231" s="2445" t="s">
        <v>6503</v>
      </c>
      <c r="N231" s="1488">
        <v>2</v>
      </c>
      <c r="O231" s="1489">
        <v>220</v>
      </c>
      <c r="P231" s="1490">
        <v>30</v>
      </c>
      <c r="Q231" s="2451" t="s">
        <v>6499</v>
      </c>
      <c r="R231" s="1491">
        <v>2</v>
      </c>
      <c r="S231" s="3458" t="s">
        <v>1695</v>
      </c>
      <c r="T231" s="3463" t="s">
        <v>1696</v>
      </c>
      <c r="U231" s="3458" t="s">
        <v>1697</v>
      </c>
      <c r="V231" s="3463" t="s">
        <v>1698</v>
      </c>
      <c r="W231" s="3458" t="s">
        <v>1881</v>
      </c>
      <c r="X231" s="3463" t="s">
        <v>1278</v>
      </c>
      <c r="Y231" s="328">
        <f>SUM('6층_부하량(월간_AVG)'!L202:N202)</f>
        <v>1.907298680444345</v>
      </c>
      <c r="Z231" s="328">
        <f>SUM('6층_부하량(월간_AVG)'!L232:N232)</f>
        <v>1.4396973769962196</v>
      </c>
      <c r="AA231" s="2848">
        <f>SUM(Y231:Z231)</f>
        <v>3.3469960574405646</v>
      </c>
      <c r="AB231" s="2849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236.8</v>
      </c>
      <c r="AC231" s="2850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167.9</v>
      </c>
      <c r="AD231" s="2826">
        <f t="shared" si="85"/>
        <v>404.70000000000005</v>
      </c>
      <c r="AE231" s="2851" t="s">
        <v>2378</v>
      </c>
      <c r="AF231" s="851"/>
    </row>
    <row r="232" spans="1:32" ht="27" customHeight="1" x14ac:dyDescent="0.25">
      <c r="A232" s="3428" t="s">
        <v>2379</v>
      </c>
      <c r="B232" s="3442" t="s">
        <v>2380</v>
      </c>
      <c r="C232" s="3464" t="s">
        <v>2381</v>
      </c>
      <c r="D232" s="3427">
        <v>2.2000000000000002</v>
      </c>
      <c r="E232" s="853" t="s">
        <v>2382</v>
      </c>
      <c r="F232" s="853" t="s">
        <v>2383</v>
      </c>
      <c r="G232" s="2650" t="s">
        <v>2384</v>
      </c>
      <c r="H232" s="2646" t="s">
        <v>2385</v>
      </c>
      <c r="I232" s="2126" t="str">
        <f t="shared" si="83"/>
        <v>6-DaHall 1-PDU-01-30-36</v>
      </c>
      <c r="J232" s="2127" t="str">
        <f t="shared" si="84"/>
        <v>6-DaHall 1-PDU-02-30-36</v>
      </c>
      <c r="K232" s="1463">
        <v>220</v>
      </c>
      <c r="L232" s="1464">
        <v>30</v>
      </c>
      <c r="M232" s="2443" t="s">
        <v>6503</v>
      </c>
      <c r="N232" s="1465">
        <v>36</v>
      </c>
      <c r="O232" s="1466">
        <v>220</v>
      </c>
      <c r="P232" s="1467">
        <v>30</v>
      </c>
      <c r="Q232" s="2449" t="s">
        <v>6499</v>
      </c>
      <c r="R232" s="1468">
        <v>36</v>
      </c>
      <c r="S232" s="3459"/>
      <c r="T232" s="3439"/>
      <c r="U232" s="3459"/>
      <c r="V232" s="3439"/>
      <c r="W232" s="3459"/>
      <c r="X232" s="3439"/>
      <c r="Y232" s="253">
        <f>SUM('6층_부하량(월간_AVG)'!L219:N219)</f>
        <v>1.005290877986426</v>
      </c>
      <c r="Z232" s="253">
        <f>SUM('6층_부하량(월간_AVG)'!L249:N249)</f>
        <v>1.5560287422390295</v>
      </c>
      <c r="AA232" s="3502">
        <f>SUM(Y232:Z233)</f>
        <v>2.5613196202254556</v>
      </c>
      <c r="AB232" s="2689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145.30000000000001</v>
      </c>
      <c r="AC232" s="2820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197</v>
      </c>
      <c r="AD232" s="3498">
        <f>SUM(AB232:AC233)</f>
        <v>342.3</v>
      </c>
      <c r="AE232" s="2852" t="s">
        <v>2386</v>
      </c>
    </row>
    <row r="233" spans="1:32" ht="27" customHeight="1" x14ac:dyDescent="0.25">
      <c r="A233" s="3428"/>
      <c r="B233" s="3442"/>
      <c r="C233" s="3465"/>
      <c r="D233" s="3427"/>
      <c r="E233" s="2039" t="s">
        <v>2387</v>
      </c>
      <c r="F233" s="853" t="s">
        <v>2388</v>
      </c>
      <c r="G233" s="2683" t="s">
        <v>2389</v>
      </c>
      <c r="H233" s="2646" t="s">
        <v>2390</v>
      </c>
      <c r="I233" s="2135" t="str">
        <f t="shared" si="83"/>
        <v>6-DaHall 1-PDU-01-30-38</v>
      </c>
      <c r="J233" s="2127" t="str">
        <f t="shared" si="84"/>
        <v>6-DaHall 1-PDU-02-30-38</v>
      </c>
      <c r="K233" s="1463">
        <v>220</v>
      </c>
      <c r="L233" s="1464">
        <v>30</v>
      </c>
      <c r="M233" s="2443" t="s">
        <v>6503</v>
      </c>
      <c r="N233" s="1465">
        <v>38</v>
      </c>
      <c r="O233" s="1466">
        <v>220</v>
      </c>
      <c r="P233" s="1467">
        <v>30</v>
      </c>
      <c r="Q233" s="2449" t="s">
        <v>6499</v>
      </c>
      <c r="R233" s="1468">
        <v>38</v>
      </c>
      <c r="S233" s="3459"/>
      <c r="T233" s="3439"/>
      <c r="U233" s="3459"/>
      <c r="V233" s="3439"/>
      <c r="W233" s="3459"/>
      <c r="X233" s="3439"/>
      <c r="Y233" s="834">
        <f>SUM('6층_부하량(월간_AVG)'!L220:N220)</f>
        <v>0</v>
      </c>
      <c r="Z233" s="253">
        <f>SUM('6층_부하량(월간_AVG)'!L250:N250)</f>
        <v>0</v>
      </c>
      <c r="AA233" s="3502"/>
      <c r="AB233" s="2689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0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499"/>
      <c r="AE233" s="2795" t="s">
        <v>2391</v>
      </c>
    </row>
    <row r="234" spans="1:32" ht="29.4" thickBot="1" x14ac:dyDescent="0.3">
      <c r="A234" s="2666" t="s">
        <v>2392</v>
      </c>
      <c r="B234" s="2667" t="s">
        <v>2393</v>
      </c>
      <c r="C234" s="2961" t="s">
        <v>2381</v>
      </c>
      <c r="D234" s="3078">
        <v>2.2000000000000002</v>
      </c>
      <c r="E234" s="2667" t="s">
        <v>2394</v>
      </c>
      <c r="F234" s="2667" t="s">
        <v>2395</v>
      </c>
      <c r="G234" s="2652" t="s">
        <v>2396</v>
      </c>
      <c r="H234" s="2647" t="s">
        <v>2397</v>
      </c>
      <c r="I234" s="2128" t="str">
        <f t="shared" si="83"/>
        <v>6-DaHall 1-PDU-01-30-4</v>
      </c>
      <c r="J234" s="2129" t="str">
        <f t="shared" si="84"/>
        <v>6-DaHall 1-PDU-02-30-4</v>
      </c>
      <c r="K234" s="1471">
        <v>220</v>
      </c>
      <c r="L234" s="1472">
        <v>30</v>
      </c>
      <c r="M234" s="2446" t="s">
        <v>6503</v>
      </c>
      <c r="N234" s="1473">
        <v>4</v>
      </c>
      <c r="O234" s="1474">
        <v>220</v>
      </c>
      <c r="P234" s="1475">
        <v>30</v>
      </c>
      <c r="Q234" s="2452" t="s">
        <v>6499</v>
      </c>
      <c r="R234" s="1476">
        <v>4</v>
      </c>
      <c r="S234" s="3460"/>
      <c r="T234" s="3461"/>
      <c r="U234" s="3460"/>
      <c r="V234" s="3461"/>
      <c r="W234" s="3460"/>
      <c r="X234" s="3461"/>
      <c r="Y234" s="329">
        <f>SUM('6층_부하량(월간_AVG)'!L203:N203)</f>
        <v>3.3293088239796162</v>
      </c>
      <c r="Z234" s="329">
        <f>SUM('6층_부하량(월간_AVG)'!L233:N233)</f>
        <v>2.2967714008920455</v>
      </c>
      <c r="AA234" s="2853">
        <f>SUM(Y234:Z234)</f>
        <v>5.6260802248716617</v>
      </c>
      <c r="AB234" s="2836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508</v>
      </c>
      <c r="AC234" s="2837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358.2</v>
      </c>
      <c r="AD234" s="2808">
        <f t="shared" ref="AD234:AD250" si="87">SUM(AB234:AC234)</f>
        <v>866.2</v>
      </c>
      <c r="AE234" s="2797" t="s">
        <v>2398</v>
      </c>
    </row>
    <row r="235" spans="1:32" ht="43.8" thickTop="1" x14ac:dyDescent="0.25">
      <c r="A235" s="1084" t="s">
        <v>2399</v>
      </c>
      <c r="B235" s="996" t="s">
        <v>2400</v>
      </c>
      <c r="C235" s="2957" t="s">
        <v>9255</v>
      </c>
      <c r="D235" s="3078">
        <v>2.2000000000000002</v>
      </c>
      <c r="E235" s="327" t="s">
        <v>2401</v>
      </c>
      <c r="F235" s="327" t="s">
        <v>2402</v>
      </c>
      <c r="G235" s="2649" t="s">
        <v>2403</v>
      </c>
      <c r="H235" s="2651" t="s">
        <v>2404</v>
      </c>
      <c r="I235" s="2133" t="str">
        <f t="shared" si="83"/>
        <v>6-DaHall 1-PDU-01-30-6</v>
      </c>
      <c r="J235" s="2134" t="str">
        <f t="shared" si="84"/>
        <v>6-DaHall 1-PDU-02-30-6</v>
      </c>
      <c r="K235" s="1486">
        <v>220</v>
      </c>
      <c r="L235" s="1487">
        <v>30</v>
      </c>
      <c r="M235" s="2445" t="s">
        <v>6503</v>
      </c>
      <c r="N235" s="1488">
        <v>6</v>
      </c>
      <c r="O235" s="1489">
        <v>220</v>
      </c>
      <c r="P235" s="1490">
        <v>30</v>
      </c>
      <c r="Q235" s="2451" t="s">
        <v>6499</v>
      </c>
      <c r="R235" s="1491">
        <v>6</v>
      </c>
      <c r="S235" s="3458" t="s">
        <v>1695</v>
      </c>
      <c r="T235" s="3463" t="s">
        <v>1696</v>
      </c>
      <c r="U235" s="3458" t="s">
        <v>1697</v>
      </c>
      <c r="V235" s="3463" t="s">
        <v>1698</v>
      </c>
      <c r="W235" s="3458" t="s">
        <v>1881</v>
      </c>
      <c r="X235" s="3463" t="s">
        <v>1278</v>
      </c>
      <c r="Y235" s="328">
        <f>SUM('6층_부하량(월간_AVG)'!L204:N204)</f>
        <v>2.9358648142160551</v>
      </c>
      <c r="Z235" s="328">
        <f>SUM('6층_부하량(월간_AVG)'!L234:N234)</f>
        <v>5.0404860064726611</v>
      </c>
      <c r="AA235" s="2854">
        <f t="shared" ref="AA235:AA249" si="88">SUM(Y235:Z235)</f>
        <v>7.9763508206887161</v>
      </c>
      <c r="AB235" s="2849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403.2</v>
      </c>
      <c r="AC235" s="2850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739.6</v>
      </c>
      <c r="AD235" s="2826">
        <f t="shared" si="87"/>
        <v>1142.8</v>
      </c>
      <c r="AE235" s="2799"/>
    </row>
    <row r="236" spans="1:32" ht="43.2" x14ac:dyDescent="0.25">
      <c r="A236" s="2659" t="s">
        <v>2405</v>
      </c>
      <c r="B236" s="2660" t="s">
        <v>2406</v>
      </c>
      <c r="C236" s="2959" t="s">
        <v>9255</v>
      </c>
      <c r="D236" s="3078">
        <v>2.2000000000000002</v>
      </c>
      <c r="E236" s="2657" t="s">
        <v>2407</v>
      </c>
      <c r="F236" s="2657" t="s">
        <v>2408</v>
      </c>
      <c r="G236" s="2650" t="s">
        <v>2409</v>
      </c>
      <c r="H236" s="2646" t="s">
        <v>2410</v>
      </c>
      <c r="I236" s="2126" t="str">
        <f t="shared" si="83"/>
        <v>6-DaHall 1-PDU-01-30-8</v>
      </c>
      <c r="J236" s="2127" t="str">
        <f t="shared" si="84"/>
        <v>6-DaHall 1-PDU-02-30-8</v>
      </c>
      <c r="K236" s="1463">
        <v>220</v>
      </c>
      <c r="L236" s="1464">
        <v>30</v>
      </c>
      <c r="M236" s="2443" t="s">
        <v>6503</v>
      </c>
      <c r="N236" s="1465">
        <v>8</v>
      </c>
      <c r="O236" s="1466">
        <v>220</v>
      </c>
      <c r="P236" s="1467">
        <v>30</v>
      </c>
      <c r="Q236" s="2449" t="s">
        <v>6499</v>
      </c>
      <c r="R236" s="1468">
        <v>8</v>
      </c>
      <c r="S236" s="3459"/>
      <c r="T236" s="3439"/>
      <c r="U236" s="3459"/>
      <c r="V236" s="3439"/>
      <c r="W236" s="3459"/>
      <c r="X236" s="3439"/>
      <c r="Y236" s="253">
        <f>SUM('6층_부하량(월간_AVG)'!L205:N205)</f>
        <v>4.6095625932976416</v>
      </c>
      <c r="Z236" s="253">
        <f>SUM('6층_부하량(월간_AVG)'!L235:N235)</f>
        <v>3.1140513282483524</v>
      </c>
      <c r="AA236" s="2474">
        <f t="shared" si="88"/>
        <v>7.7236139215459936</v>
      </c>
      <c r="AB236" s="2689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698.1</v>
      </c>
      <c r="AC236" s="2820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423.4</v>
      </c>
      <c r="AD236" s="2803">
        <f t="shared" si="87"/>
        <v>1121.5</v>
      </c>
      <c r="AE236" s="2795"/>
    </row>
    <row r="237" spans="1:32" ht="43.2" x14ac:dyDescent="0.25">
      <c r="A237" s="2659" t="s">
        <v>2411</v>
      </c>
      <c r="B237" s="2660" t="s">
        <v>2412</v>
      </c>
      <c r="C237" s="2959" t="s">
        <v>9255</v>
      </c>
      <c r="D237" s="3078">
        <v>2.2000000000000002</v>
      </c>
      <c r="E237" s="2657" t="s">
        <v>2413</v>
      </c>
      <c r="F237" s="2657" t="s">
        <v>2414</v>
      </c>
      <c r="G237" s="2650" t="s">
        <v>2415</v>
      </c>
      <c r="H237" s="2646" t="s">
        <v>2416</v>
      </c>
      <c r="I237" s="2126" t="str">
        <f t="shared" si="83"/>
        <v>6-DaHall 1-PDU-01-30-10</v>
      </c>
      <c r="J237" s="2127" t="str">
        <f t="shared" si="84"/>
        <v>6-DaHall 1-PDU-02-30-10</v>
      </c>
      <c r="K237" s="1463">
        <v>220</v>
      </c>
      <c r="L237" s="1464">
        <v>30</v>
      </c>
      <c r="M237" s="2443" t="s">
        <v>6503</v>
      </c>
      <c r="N237" s="1465">
        <v>10</v>
      </c>
      <c r="O237" s="1466">
        <v>220</v>
      </c>
      <c r="P237" s="1467">
        <v>30</v>
      </c>
      <c r="Q237" s="2449" t="s">
        <v>6499</v>
      </c>
      <c r="R237" s="1468">
        <v>10</v>
      </c>
      <c r="S237" s="3459"/>
      <c r="T237" s="3439"/>
      <c r="U237" s="3459"/>
      <c r="V237" s="3439"/>
      <c r="W237" s="3459"/>
      <c r="X237" s="3439"/>
      <c r="Y237" s="253">
        <f>SUM('6층_부하량(월간_AVG)'!L206:N206)</f>
        <v>7.6266907262624706</v>
      </c>
      <c r="Z237" s="253">
        <f>SUM('6층_부하량(월간_AVG)'!L236:N236)</f>
        <v>7.3765551791748383</v>
      </c>
      <c r="AA237" s="2474">
        <f t="shared" si="88"/>
        <v>15.003245905437309</v>
      </c>
      <c r="AB237" s="2689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1222.8</v>
      </c>
      <c r="AC237" s="2820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1180.2</v>
      </c>
      <c r="AD237" s="2803">
        <f t="shared" si="87"/>
        <v>2403</v>
      </c>
      <c r="AE237" s="2795"/>
    </row>
    <row r="238" spans="1:32" ht="43.2" x14ac:dyDescent="0.25">
      <c r="A238" s="2659" t="s">
        <v>2417</v>
      </c>
      <c r="B238" s="2660" t="s">
        <v>2418</v>
      </c>
      <c r="C238" s="2959" t="s">
        <v>9255</v>
      </c>
      <c r="D238" s="3078">
        <v>2.2000000000000002</v>
      </c>
      <c r="E238" s="2657" t="s">
        <v>2419</v>
      </c>
      <c r="F238" s="2657" t="s">
        <v>2420</v>
      </c>
      <c r="G238" s="2650" t="s">
        <v>2421</v>
      </c>
      <c r="H238" s="2646" t="s">
        <v>2422</v>
      </c>
      <c r="I238" s="2126" t="str">
        <f t="shared" si="83"/>
        <v>6-DaHall 1-PDU-01-30-12</v>
      </c>
      <c r="J238" s="2127" t="str">
        <f t="shared" si="84"/>
        <v>6-DaHall 1-PDU-02-30-12</v>
      </c>
      <c r="K238" s="1477">
        <v>220</v>
      </c>
      <c r="L238" s="1478">
        <v>30</v>
      </c>
      <c r="M238" s="2443" t="s">
        <v>6503</v>
      </c>
      <c r="N238" s="1465">
        <v>12</v>
      </c>
      <c r="O238" s="1469">
        <v>220</v>
      </c>
      <c r="P238" s="1470">
        <v>30</v>
      </c>
      <c r="Q238" s="2449" t="s">
        <v>6499</v>
      </c>
      <c r="R238" s="1468">
        <v>12</v>
      </c>
      <c r="S238" s="3459"/>
      <c r="T238" s="3439"/>
      <c r="U238" s="3459"/>
      <c r="V238" s="3439"/>
      <c r="W238" s="3459"/>
      <c r="X238" s="3439"/>
      <c r="Y238" s="253">
        <f>SUM('6층_부하량(월간_AVG)'!L207:N207)</f>
        <v>7.1786149600343618</v>
      </c>
      <c r="Z238" s="253">
        <f>SUM('6층_부하량(월간_AVG)'!L237:N237)</f>
        <v>9.1769779842151404</v>
      </c>
      <c r="AA238" s="2474">
        <f t="shared" si="88"/>
        <v>16.355592944249501</v>
      </c>
      <c r="AB238" s="2689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1161.9000000000001</v>
      </c>
      <c r="AC238" s="2820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1497.4</v>
      </c>
      <c r="AD238" s="2803">
        <f t="shared" si="87"/>
        <v>2659.3</v>
      </c>
      <c r="AE238" s="2795"/>
    </row>
    <row r="239" spans="1:32" ht="43.2" x14ac:dyDescent="0.25">
      <c r="A239" s="2659" t="s">
        <v>2423</v>
      </c>
      <c r="B239" s="2660" t="s">
        <v>2424</v>
      </c>
      <c r="C239" s="2959" t="s">
        <v>9255</v>
      </c>
      <c r="D239" s="3078">
        <v>2.2000000000000002</v>
      </c>
      <c r="E239" s="2657" t="s">
        <v>2425</v>
      </c>
      <c r="F239" s="2657" t="s">
        <v>2426</v>
      </c>
      <c r="G239" s="2650" t="s">
        <v>2427</v>
      </c>
      <c r="H239" s="2646" t="s">
        <v>2428</v>
      </c>
      <c r="I239" s="2126" t="str">
        <f t="shared" si="83"/>
        <v>6-DaHall 1-PDU-01-30-14</v>
      </c>
      <c r="J239" s="2127" t="str">
        <f t="shared" si="84"/>
        <v>6-DaHall 1-PDU-02-30-14</v>
      </c>
      <c r="K239" s="1477">
        <v>220</v>
      </c>
      <c r="L239" s="1478">
        <v>30</v>
      </c>
      <c r="M239" s="2443" t="s">
        <v>6503</v>
      </c>
      <c r="N239" s="1465">
        <v>14</v>
      </c>
      <c r="O239" s="1469">
        <v>220</v>
      </c>
      <c r="P239" s="1470">
        <v>30</v>
      </c>
      <c r="Q239" s="2449" t="s">
        <v>6499</v>
      </c>
      <c r="R239" s="1468">
        <v>14</v>
      </c>
      <c r="S239" s="3459"/>
      <c r="T239" s="3439"/>
      <c r="U239" s="3459"/>
      <c r="V239" s="3439"/>
      <c r="W239" s="3459"/>
      <c r="X239" s="3439"/>
      <c r="Y239" s="253">
        <f>SUM('6층_부하량(월간_AVG)'!L208:N208)</f>
        <v>4.7420468905701325</v>
      </c>
      <c r="Z239" s="253">
        <f>SUM('6층_부하량(월간_AVG)'!L238:N238)</f>
        <v>5.9325574433902402</v>
      </c>
      <c r="AA239" s="2474">
        <f t="shared" si="88"/>
        <v>10.674604333960373</v>
      </c>
      <c r="AB239" s="2689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821</v>
      </c>
      <c r="AC239" s="2820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1102.4000000000001</v>
      </c>
      <c r="AD239" s="2803">
        <f t="shared" si="87"/>
        <v>1923.4</v>
      </c>
      <c r="AE239" s="2795"/>
    </row>
    <row r="240" spans="1:32" ht="43.2" x14ac:dyDescent="0.25">
      <c r="A240" s="2659" t="s">
        <v>2429</v>
      </c>
      <c r="B240" s="2660" t="s">
        <v>2430</v>
      </c>
      <c r="C240" s="2959" t="s">
        <v>9255</v>
      </c>
      <c r="D240" s="3078">
        <v>2.2000000000000002</v>
      </c>
      <c r="E240" s="2657" t="s">
        <v>2431</v>
      </c>
      <c r="F240" s="2657" t="s">
        <v>2432</v>
      </c>
      <c r="G240" s="2650" t="s">
        <v>2433</v>
      </c>
      <c r="H240" s="2646" t="s">
        <v>2434</v>
      </c>
      <c r="I240" s="2126" t="str">
        <f t="shared" si="83"/>
        <v>6-DaHall 1-PDU-01-30-16</v>
      </c>
      <c r="J240" s="2127" t="str">
        <f t="shared" si="84"/>
        <v>6-DaHall 1-PDU-02-30-16</v>
      </c>
      <c r="K240" s="1463">
        <v>220</v>
      </c>
      <c r="L240" s="1464">
        <v>30</v>
      </c>
      <c r="M240" s="2443" t="s">
        <v>6503</v>
      </c>
      <c r="N240" s="1465">
        <v>16</v>
      </c>
      <c r="O240" s="1466">
        <v>220</v>
      </c>
      <c r="P240" s="1467">
        <v>30</v>
      </c>
      <c r="Q240" s="2449" t="s">
        <v>6499</v>
      </c>
      <c r="R240" s="1468">
        <v>16</v>
      </c>
      <c r="S240" s="3459"/>
      <c r="T240" s="3439"/>
      <c r="U240" s="3459"/>
      <c r="V240" s="3439"/>
      <c r="W240" s="3459"/>
      <c r="X240" s="3439"/>
      <c r="Y240" s="253">
        <f>SUM('6층_부하량(월간_AVG)'!L209:N209)</f>
        <v>4.3581945749479329</v>
      </c>
      <c r="Z240" s="253">
        <f>SUM('6층_부하량(월간_AVG)'!L239:N239)</f>
        <v>4.3998679984519287</v>
      </c>
      <c r="AA240" s="2474">
        <f t="shared" si="88"/>
        <v>8.7580625733998616</v>
      </c>
      <c r="AB240" s="2689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721.6</v>
      </c>
      <c r="AC240" s="2820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744.1</v>
      </c>
      <c r="AD240" s="2803">
        <f t="shared" si="87"/>
        <v>1465.7</v>
      </c>
      <c r="AE240" s="2795"/>
    </row>
    <row r="241" spans="1:31" ht="27" customHeight="1" x14ac:dyDescent="0.25">
      <c r="A241" s="2659" t="s">
        <v>2435</v>
      </c>
      <c r="B241" s="2660" t="s">
        <v>2436</v>
      </c>
      <c r="C241" s="2959" t="s">
        <v>9255</v>
      </c>
      <c r="D241" s="3078">
        <v>2.2000000000000002</v>
      </c>
      <c r="E241" s="2657" t="s">
        <v>2437</v>
      </c>
      <c r="F241" s="2657" t="s">
        <v>2438</v>
      </c>
      <c r="G241" s="2650" t="s">
        <v>2439</v>
      </c>
      <c r="H241" s="2646" t="s">
        <v>2440</v>
      </c>
      <c r="I241" s="2126" t="str">
        <f t="shared" si="83"/>
        <v>6-DaHall 1-PDU-11-30-19</v>
      </c>
      <c r="J241" s="2127" t="str">
        <f t="shared" si="84"/>
        <v>6-DaHall 1-PDU-12-30-19</v>
      </c>
      <c r="K241" s="1463">
        <v>220</v>
      </c>
      <c r="L241" s="1464">
        <v>30</v>
      </c>
      <c r="M241" s="2443" t="s">
        <v>6547</v>
      </c>
      <c r="N241" s="1465">
        <v>19</v>
      </c>
      <c r="O241" s="1466">
        <v>220</v>
      </c>
      <c r="P241" s="1467">
        <v>30</v>
      </c>
      <c r="Q241" s="2449" t="s">
        <v>6554</v>
      </c>
      <c r="R241" s="1468">
        <v>19</v>
      </c>
      <c r="S241" s="3459" t="s">
        <v>2441</v>
      </c>
      <c r="T241" s="3439" t="s">
        <v>1512</v>
      </c>
      <c r="U241" s="3459" t="s">
        <v>2442</v>
      </c>
      <c r="V241" s="3439" t="s">
        <v>1513</v>
      </c>
      <c r="W241" s="3459"/>
      <c r="X241" s="3439"/>
      <c r="Y241" s="253">
        <f>SUM('6층_부하량(월간_AVG)'!D153:F153)</f>
        <v>5.1987570786322541</v>
      </c>
      <c r="Z241" s="253">
        <f>SUM('6층_부하량(월간_AVG)'!D182:F182)</f>
        <v>5.1819486238272292</v>
      </c>
      <c r="AA241" s="2474">
        <f t="shared" si="88"/>
        <v>10.380705702459483</v>
      </c>
      <c r="AB241" s="2689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0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802.3</v>
      </c>
      <c r="AD241" s="2803">
        <f t="shared" si="87"/>
        <v>1608.3</v>
      </c>
      <c r="AE241" s="2795"/>
    </row>
    <row r="242" spans="1:31" ht="25.5" customHeight="1" thickBot="1" x14ac:dyDescent="0.3">
      <c r="A242" s="2666" t="s">
        <v>2443</v>
      </c>
      <c r="B242" s="2667" t="s">
        <v>2444</v>
      </c>
      <c r="C242" s="2667"/>
      <c r="D242" s="3079">
        <v>2.2000000000000002</v>
      </c>
      <c r="E242" s="2667" t="s">
        <v>2445</v>
      </c>
      <c r="F242" s="2667" t="s">
        <v>2446</v>
      </c>
      <c r="G242" s="2652" t="s">
        <v>2447</v>
      </c>
      <c r="H242" s="2647" t="s">
        <v>2448</v>
      </c>
      <c r="I242" s="2128" t="str">
        <f t="shared" si="83"/>
        <v>6-DaHall 1-PDU-11-30-44</v>
      </c>
      <c r="J242" s="2129" t="str">
        <f t="shared" si="84"/>
        <v>6-DaHall 1-PDU-12-30-44</v>
      </c>
      <c r="K242" s="1471">
        <v>220</v>
      </c>
      <c r="L242" s="1472">
        <v>30</v>
      </c>
      <c r="M242" s="2446" t="s">
        <v>6547</v>
      </c>
      <c r="N242" s="1473">
        <v>44</v>
      </c>
      <c r="O242" s="1474">
        <v>220</v>
      </c>
      <c r="P242" s="1475">
        <v>30</v>
      </c>
      <c r="Q242" s="2452" t="s">
        <v>6554</v>
      </c>
      <c r="R242" s="1476">
        <v>44</v>
      </c>
      <c r="S242" s="3460"/>
      <c r="T242" s="3461"/>
      <c r="U242" s="3460"/>
      <c r="V242" s="3461"/>
      <c r="W242" s="3460"/>
      <c r="X242" s="3461"/>
      <c r="Y242" s="329">
        <f>SUM('6층_부하량(월간_AVG)'!L165:N165)</f>
        <v>0</v>
      </c>
      <c r="Z242" s="329">
        <f>SUM('6층_부하량(월간_AVG)'!L194:N194)</f>
        <v>0</v>
      </c>
      <c r="AA242" s="2853">
        <f t="shared" si="88"/>
        <v>0</v>
      </c>
      <c r="AB242" s="2855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6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08">
        <f t="shared" si="87"/>
        <v>0</v>
      </c>
      <c r="AE242" s="2481" t="s">
        <v>2449</v>
      </c>
    </row>
    <row r="243" spans="1:31" ht="25.5" customHeight="1" thickTop="1" x14ac:dyDescent="0.25">
      <c r="A243" s="1356"/>
      <c r="B243" s="327" t="s">
        <v>2450</v>
      </c>
      <c r="C243" s="3505" t="s">
        <v>2451</v>
      </c>
      <c r="D243" s="2983"/>
      <c r="E243" s="327" t="s">
        <v>2452</v>
      </c>
      <c r="F243" s="1357"/>
      <c r="G243" s="2649" t="s">
        <v>2453</v>
      </c>
      <c r="H243" s="2642"/>
      <c r="I243" s="2133" t="str">
        <f t="shared" si="83"/>
        <v>6-DaHall 1-PDU-13-30-2</v>
      </c>
      <c r="J243" s="2137"/>
      <c r="K243" s="1486">
        <v>220</v>
      </c>
      <c r="L243" s="1487">
        <v>30</v>
      </c>
      <c r="M243" s="2445" t="s">
        <v>6548</v>
      </c>
      <c r="N243" s="1488">
        <v>2</v>
      </c>
      <c r="O243" s="1510"/>
      <c r="P243" s="1511"/>
      <c r="Q243" s="2642"/>
      <c r="R243" s="1512"/>
      <c r="S243" s="3458" t="s">
        <v>1406</v>
      </c>
      <c r="T243" s="3508"/>
      <c r="U243" s="3449" t="s">
        <v>1408</v>
      </c>
      <c r="V243" s="3508"/>
      <c r="W243" s="3449" t="s">
        <v>1277</v>
      </c>
      <c r="X243" s="3508"/>
      <c r="Y243" s="328">
        <f>SUM('6층_부하량(월간_AVG)'!L20:N20)</f>
        <v>0</v>
      </c>
      <c r="Z243" s="848"/>
      <c r="AA243" s="2474">
        <f t="shared" si="88"/>
        <v>0</v>
      </c>
      <c r="AB243" s="2857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58"/>
      <c r="AD243" s="2859">
        <f t="shared" si="87"/>
        <v>0</v>
      </c>
      <c r="AE243" s="2482" t="s">
        <v>2454</v>
      </c>
    </row>
    <row r="244" spans="1:31" ht="25.5" customHeight="1" x14ac:dyDescent="0.25">
      <c r="A244" s="1356"/>
      <c r="B244" s="2657" t="s">
        <v>2455</v>
      </c>
      <c r="C244" s="3506"/>
      <c r="D244" s="2984"/>
      <c r="E244" s="2657" t="s">
        <v>2456</v>
      </c>
      <c r="F244" s="1358"/>
      <c r="G244" s="2650" t="s">
        <v>2457</v>
      </c>
      <c r="H244" s="2643"/>
      <c r="I244" s="2126" t="str">
        <f t="shared" si="83"/>
        <v>6-DaHall 1-PDU-13-30-4</v>
      </c>
      <c r="J244" s="2138"/>
      <c r="K244" s="1463">
        <v>220</v>
      </c>
      <c r="L244" s="1464">
        <v>30</v>
      </c>
      <c r="M244" s="2443" t="s">
        <v>6548</v>
      </c>
      <c r="N244" s="1465">
        <v>4</v>
      </c>
      <c r="O244" s="1513"/>
      <c r="P244" s="1514"/>
      <c r="Q244" s="2643"/>
      <c r="R244" s="1515"/>
      <c r="S244" s="3459"/>
      <c r="T244" s="3509"/>
      <c r="U244" s="3462"/>
      <c r="V244" s="3509"/>
      <c r="W244" s="3462"/>
      <c r="X244" s="3509"/>
      <c r="Y244" s="253">
        <f>SUM('6층_부하량(월간_AVG)'!L21:N21)</f>
        <v>0</v>
      </c>
      <c r="Z244" s="252"/>
      <c r="AA244" s="2474">
        <f t="shared" si="88"/>
        <v>0</v>
      </c>
      <c r="AB244" s="2860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1"/>
      <c r="AD244" s="2862">
        <f t="shared" si="87"/>
        <v>0</v>
      </c>
      <c r="AE244" s="2483" t="s">
        <v>2458</v>
      </c>
    </row>
    <row r="245" spans="1:31" ht="25.5" customHeight="1" x14ac:dyDescent="0.25">
      <c r="A245" s="1356"/>
      <c r="B245" s="2657" t="s">
        <v>2459</v>
      </c>
      <c r="C245" s="3506"/>
      <c r="D245" s="2984"/>
      <c r="E245" s="1358"/>
      <c r="F245" s="2657" t="s">
        <v>2460</v>
      </c>
      <c r="G245" s="2644"/>
      <c r="H245" s="2646" t="s">
        <v>2461</v>
      </c>
      <c r="I245" s="2139"/>
      <c r="J245" s="2127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49" t="s">
        <v>6555</v>
      </c>
      <c r="R245" s="1468">
        <v>2</v>
      </c>
      <c r="S245" s="3510"/>
      <c r="T245" s="3439" t="s">
        <v>1407</v>
      </c>
      <c r="U245" s="3512"/>
      <c r="V245" s="3443" t="s">
        <v>1409</v>
      </c>
      <c r="W245" s="3512"/>
      <c r="X245" s="3443" t="s">
        <v>1278</v>
      </c>
      <c r="Y245" s="252"/>
      <c r="Z245" s="253">
        <f>SUM('6층_부하량(월간_AVG)'!L52:N52)</f>
        <v>0</v>
      </c>
      <c r="AA245" s="2474">
        <f t="shared" si="88"/>
        <v>0</v>
      </c>
      <c r="AB245" s="2860"/>
      <c r="AC245" s="2861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2">
        <f t="shared" si="87"/>
        <v>0</v>
      </c>
      <c r="AE245" s="2483" t="s">
        <v>2458</v>
      </c>
    </row>
    <row r="246" spans="1:31" ht="25.5" customHeight="1" thickBot="1" x14ac:dyDescent="0.3">
      <c r="A246" s="1356"/>
      <c r="B246" s="2667" t="s">
        <v>2462</v>
      </c>
      <c r="C246" s="3507"/>
      <c r="D246" s="2985"/>
      <c r="E246" s="1354"/>
      <c r="F246" s="2667" t="s">
        <v>2463</v>
      </c>
      <c r="G246" s="2645"/>
      <c r="H246" s="2647" t="s">
        <v>2464</v>
      </c>
      <c r="I246" s="2140"/>
      <c r="J246" s="2129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2" t="s">
        <v>6555</v>
      </c>
      <c r="R246" s="1476">
        <v>4</v>
      </c>
      <c r="S246" s="3511"/>
      <c r="T246" s="3461"/>
      <c r="U246" s="3513"/>
      <c r="V246" s="3445"/>
      <c r="W246" s="3513"/>
      <c r="X246" s="3445"/>
      <c r="Y246" s="1355"/>
      <c r="Z246" s="329">
        <f>SUM('6층_부하량(월간_AVG)'!L53:N53)</f>
        <v>0</v>
      </c>
      <c r="AA246" s="2474">
        <f t="shared" si="88"/>
        <v>0</v>
      </c>
      <c r="AB246" s="2863"/>
      <c r="AC246" s="2864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5">
        <f t="shared" si="87"/>
        <v>0</v>
      </c>
      <c r="AE246" s="2481" t="s">
        <v>2458</v>
      </c>
    </row>
    <row r="247" spans="1:31" ht="43.8" thickTop="1" x14ac:dyDescent="0.25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1" t="s">
        <v>2466</v>
      </c>
      <c r="I247" s="2141"/>
      <c r="J247" s="2134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1" t="s">
        <v>6555</v>
      </c>
      <c r="R247" s="1491">
        <v>20</v>
      </c>
      <c r="S247" s="974"/>
      <c r="T247" s="2651" t="s">
        <v>1407</v>
      </c>
      <c r="U247" s="974"/>
      <c r="V247" s="2651" t="s">
        <v>1409</v>
      </c>
      <c r="W247" s="974"/>
      <c r="X247" s="2651" t="s">
        <v>1278</v>
      </c>
      <c r="Y247" s="328"/>
      <c r="Z247" s="328">
        <f>SUM('6층_부하량(월간_AVG)'!L61:N61)</f>
        <v>0</v>
      </c>
      <c r="AA247" s="2854">
        <f t="shared" si="88"/>
        <v>0</v>
      </c>
      <c r="AB247" s="2813"/>
      <c r="AC247" s="2866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6">
        <f t="shared" si="87"/>
        <v>0</v>
      </c>
      <c r="AE247" s="2482"/>
    </row>
    <row r="248" spans="1:31" s="56" customFormat="1" ht="43.2" x14ac:dyDescent="0.25">
      <c r="A248" s="1096"/>
      <c r="B248" s="2677" t="s">
        <v>2467</v>
      </c>
      <c r="C248" s="2669"/>
      <c r="D248" s="2986"/>
      <c r="E248" s="2669" t="s">
        <v>2468</v>
      </c>
      <c r="F248" s="886"/>
      <c r="G248" s="2650" t="s">
        <v>2469</v>
      </c>
      <c r="H248" s="886"/>
      <c r="I248" s="2126" t="str">
        <f>"6-DaHall 1-PDU-"&amp;M248&amp;"-"&amp;L248&amp;"-"&amp;N248</f>
        <v>6-DaHall 1-PDU-13-30-40</v>
      </c>
      <c r="J248" s="2142"/>
      <c r="K248" s="1463">
        <v>220</v>
      </c>
      <c r="L248" s="1464">
        <v>30</v>
      </c>
      <c r="M248" s="2443" t="s">
        <v>6548</v>
      </c>
      <c r="N248" s="1465">
        <v>40</v>
      </c>
      <c r="O248" s="1523"/>
      <c r="P248" s="1524"/>
      <c r="Q248" s="886"/>
      <c r="R248" s="1525"/>
      <c r="S248" s="2650" t="s">
        <v>1406</v>
      </c>
      <c r="T248" s="886"/>
      <c r="U248" s="2650" t="s">
        <v>1408</v>
      </c>
      <c r="V248" s="886"/>
      <c r="W248" s="3459" t="s">
        <v>1277</v>
      </c>
      <c r="X248" s="886"/>
      <c r="Y248" s="852">
        <f>SUM('6층_부하량(월간_AVG)'!L39:N39)</f>
        <v>0</v>
      </c>
      <c r="Z248" s="886"/>
      <c r="AA248" s="2472">
        <f t="shared" si="88"/>
        <v>0</v>
      </c>
      <c r="AB248" s="2689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7"/>
      <c r="AD248" s="2868">
        <f t="shared" si="87"/>
        <v>0</v>
      </c>
      <c r="AE248" s="2515"/>
    </row>
    <row r="249" spans="1:31" ht="58.2" thickBot="1" x14ac:dyDescent="0.3">
      <c r="A249" s="2666"/>
      <c r="B249" s="2678" t="s">
        <v>2470</v>
      </c>
      <c r="C249" s="2679"/>
      <c r="D249" s="2961"/>
      <c r="E249" s="2667"/>
      <c r="F249" s="975"/>
      <c r="G249" s="2652" t="s">
        <v>2471</v>
      </c>
      <c r="H249" s="975"/>
      <c r="I249" s="2143" t="str">
        <f>"6-DaHall 1-PDU-"&amp;M249&amp;"-"&amp;L249&amp;"-"&amp;N249</f>
        <v>6-DaHall 1-PDU-01-30-50</v>
      </c>
      <c r="J249" s="2144"/>
      <c r="K249" s="1526">
        <v>220</v>
      </c>
      <c r="L249" s="1527">
        <v>30</v>
      </c>
      <c r="M249" s="2447" t="s">
        <v>6503</v>
      </c>
      <c r="N249" s="1528">
        <v>50</v>
      </c>
      <c r="O249" s="1529"/>
      <c r="P249" s="1530"/>
      <c r="Q249" s="1531"/>
      <c r="R249" s="1532"/>
      <c r="S249" s="2652" t="s">
        <v>1695</v>
      </c>
      <c r="T249" s="975"/>
      <c r="U249" s="2652" t="s">
        <v>1697</v>
      </c>
      <c r="V249" s="975"/>
      <c r="W249" s="3460"/>
      <c r="X249" s="975"/>
      <c r="Y249" s="329">
        <f>SUM('6층_부하량(월간_AVG)'!L226:N226)</f>
        <v>0</v>
      </c>
      <c r="Z249" s="975"/>
      <c r="AA249" s="2853">
        <f t="shared" si="88"/>
        <v>0</v>
      </c>
      <c r="AB249" s="2836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7"/>
      <c r="AD249" s="2808">
        <f t="shared" si="87"/>
        <v>0</v>
      </c>
      <c r="AE249" s="2481"/>
    </row>
    <row r="250" spans="1:31" ht="58.8" thickTop="1" thickBot="1" x14ac:dyDescent="0.3">
      <c r="A250" s="2292" t="s">
        <v>9395</v>
      </c>
      <c r="B250" s="2293" t="s">
        <v>2472</v>
      </c>
      <c r="C250" s="1120"/>
      <c r="D250" s="3081">
        <v>2.2000000000000002</v>
      </c>
      <c r="E250" s="1098"/>
      <c r="F250" s="1120"/>
      <c r="G250" s="2294"/>
      <c r="H250" s="1120"/>
      <c r="I250" s="2295" t="str">
        <f>"6-DaHall 1-PDU-"&amp;M250&amp;"-"&amp;L250&amp;"-"&amp;N250</f>
        <v>6-DaHall 1-PDU-01-30-46</v>
      </c>
      <c r="J250" s="2296"/>
      <c r="K250" s="2297">
        <v>220</v>
      </c>
      <c r="L250" s="2298">
        <v>30</v>
      </c>
      <c r="M250" s="2448" t="s">
        <v>6503</v>
      </c>
      <c r="N250" s="2299">
        <v>46</v>
      </c>
      <c r="O250" s="2300"/>
      <c r="P250" s="2301"/>
      <c r="Q250" s="2302"/>
      <c r="R250" s="2303"/>
      <c r="S250" s="2294" t="s">
        <v>1695</v>
      </c>
      <c r="T250" s="2302"/>
      <c r="U250" s="2294" t="s">
        <v>1697</v>
      </c>
      <c r="V250" s="2302"/>
      <c r="W250" s="2294"/>
      <c r="X250" s="1120"/>
      <c r="Y250" s="1123">
        <f>SUM('6층_부하량(월간_AVG)'!L224:N224)</f>
        <v>1.1849497888297433</v>
      </c>
      <c r="Z250" s="2302"/>
      <c r="AA250" s="2869">
        <f t="shared" ref="AA250" si="89">SUM(Y250:Z250)</f>
        <v>1.1849497888297433</v>
      </c>
      <c r="AB250" s="2870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75.099999999999994</v>
      </c>
      <c r="AC250" s="2846"/>
      <c r="AD250" s="2871">
        <f t="shared" si="87"/>
        <v>75.099999999999994</v>
      </c>
      <c r="AE250" s="2872"/>
    </row>
    <row r="251" spans="1:31" ht="15" thickTop="1" x14ac:dyDescent="0.25"/>
    <row r="252" spans="1:31" x14ac:dyDescent="0.25">
      <c r="AA252" s="249">
        <f>SUM(AA5:AA250)</f>
        <v>496.49370029289457</v>
      </c>
      <c r="AB252" s="1359">
        <f>SUM(AB5:AB249)/1000</f>
        <v>28.783999999999992</v>
      </c>
      <c r="AC252" s="1359"/>
      <c r="AD252" s="1359"/>
    </row>
    <row r="253" spans="1:31" x14ac:dyDescent="0.25">
      <c r="Z253" s="249" t="s">
        <v>2473</v>
      </c>
      <c r="AA253" s="249" t="e">
        <f>AA252-#REF!</f>
        <v>#REF!</v>
      </c>
    </row>
  </sheetData>
  <mergeCells count="305">
    <mergeCell ref="AE129:AE130"/>
    <mergeCell ref="AE131:AE132"/>
    <mergeCell ref="AE133:AE134"/>
    <mergeCell ref="X213:X221"/>
    <mergeCell ref="AA232:AA233"/>
    <mergeCell ref="X179:X187"/>
    <mergeCell ref="AA133:AA134"/>
    <mergeCell ref="AF222:AF230"/>
    <mergeCell ref="T158:T162"/>
    <mergeCell ref="T110:T115"/>
    <mergeCell ref="T95:T105"/>
    <mergeCell ref="U95:U105"/>
    <mergeCell ref="T74:T81"/>
    <mergeCell ref="X189:X201"/>
    <mergeCell ref="AD194:AD196"/>
    <mergeCell ref="AA126:AA128"/>
    <mergeCell ref="AD133:AD134"/>
    <mergeCell ref="X158:X166"/>
    <mergeCell ref="X176:X177"/>
    <mergeCell ref="X136:X144"/>
    <mergeCell ref="X147:X156"/>
    <mergeCell ref="AD126:AD128"/>
    <mergeCell ref="AD129:AD130"/>
    <mergeCell ref="AD131:AD132"/>
    <mergeCell ref="AA191:AA193"/>
    <mergeCell ref="AA194:AA196"/>
    <mergeCell ref="W179:W187"/>
    <mergeCell ref="AD85:AD86"/>
    <mergeCell ref="AD88:AD89"/>
    <mergeCell ref="AD122:AD124"/>
    <mergeCell ref="AE126:AE128"/>
    <mergeCell ref="X222:X227"/>
    <mergeCell ref="S222:S227"/>
    <mergeCell ref="T222:T227"/>
    <mergeCell ref="W203:W211"/>
    <mergeCell ref="X203:X211"/>
    <mergeCell ref="X243:X244"/>
    <mergeCell ref="AD59:AD60"/>
    <mergeCell ref="AD61:AD62"/>
    <mergeCell ref="AD75:AD76"/>
    <mergeCell ref="AD77:AD78"/>
    <mergeCell ref="AD232:AD233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W235:W242"/>
    <mergeCell ref="X235:X242"/>
    <mergeCell ref="W243:W244"/>
    <mergeCell ref="W231:W234"/>
    <mergeCell ref="T170:T174"/>
    <mergeCell ref="T176:T177"/>
    <mergeCell ref="T179:T184"/>
    <mergeCell ref="S203:S211"/>
    <mergeCell ref="S213:S221"/>
    <mergeCell ref="T213:T221"/>
    <mergeCell ref="W169:W177"/>
    <mergeCell ref="X169:X174"/>
    <mergeCell ref="S235:S240"/>
    <mergeCell ref="V35:V38"/>
    <mergeCell ref="U35:U38"/>
    <mergeCell ref="V95:V105"/>
    <mergeCell ref="V158:V162"/>
    <mergeCell ref="U163:U166"/>
    <mergeCell ref="V107:V108"/>
    <mergeCell ref="V163:V166"/>
    <mergeCell ref="U222:U227"/>
    <mergeCell ref="V222:V227"/>
    <mergeCell ref="V110:V115"/>
    <mergeCell ref="U158:U162"/>
    <mergeCell ref="U170:U177"/>
    <mergeCell ref="U213:U221"/>
    <mergeCell ref="W147:W156"/>
    <mergeCell ref="W158:W166"/>
    <mergeCell ref="W136:W144"/>
    <mergeCell ref="V65:V71"/>
    <mergeCell ref="V74:V81"/>
    <mergeCell ref="V42:V50"/>
    <mergeCell ref="V213:V221"/>
    <mergeCell ref="W213:W221"/>
    <mergeCell ref="W189:W201"/>
    <mergeCell ref="V170:V174"/>
    <mergeCell ref="V186:V187"/>
    <mergeCell ref="V179:V184"/>
    <mergeCell ref="V176:V177"/>
    <mergeCell ref="V203:V211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W107:W115"/>
    <mergeCell ref="X107:X115"/>
    <mergeCell ref="AA44:AA45"/>
    <mergeCell ref="AA129:AA130"/>
    <mergeCell ref="AA131:AA132"/>
    <mergeCell ref="W74:W81"/>
    <mergeCell ref="W65:W71"/>
    <mergeCell ref="X65:X71"/>
    <mergeCell ref="AA57:AA58"/>
    <mergeCell ref="AA61:AA62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X35:X40"/>
    <mergeCell ref="U27:U30"/>
    <mergeCell ref="V27:V30"/>
    <mergeCell ref="AD42:AD43"/>
    <mergeCell ref="AD44:AD45"/>
    <mergeCell ref="AD57:AD58"/>
    <mergeCell ref="W35:W40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</mergeCells>
  <phoneticPr fontId="12" type="noConversion"/>
  <conditionalFormatting sqref="AA197:AA232 AA5:AA191">
    <cfRule type="cellIs" dxfId="10" priority="3" operator="greaterThan">
      <formula>12</formula>
    </cfRule>
  </conditionalFormatting>
  <conditionalFormatting sqref="AA194 AA125:AA126 AA129 AA131 AA133 AA44 AA46:AA57 AA59 AA61">
    <cfRule type="cellIs" dxfId="9" priority="6" operator="greaterThan">
      <formula>12</formula>
    </cfRule>
  </conditionalFormatting>
  <conditionalFormatting sqref="AA63:AA77">
    <cfRule type="cellIs" dxfId="8" priority="5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7"/>
  <sheetViews>
    <sheetView workbookViewId="0">
      <pane xSplit="8" ySplit="4" topLeftCell="I309" activePane="bottomRight" state="frozen"/>
      <selection pane="topRight" activeCell="I1" sqref="I1"/>
      <selection pane="bottomLeft" activeCell="A5" sqref="A5"/>
      <selection pane="bottomRight" activeCell="J320" sqref="J320"/>
    </sheetView>
  </sheetViews>
  <sheetFormatPr defaultRowHeight="14.4" x14ac:dyDescent="0.25"/>
  <cols>
    <col min="1" max="1" width="8.8984375" style="1083"/>
    <col min="2" max="2" width="11.3984375" style="3336" customWidth="1"/>
    <col min="3" max="4" width="12.69921875" style="3000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8.8984375" style="249"/>
    <col min="30" max="30" width="16.796875" style="249" customWidth="1"/>
  </cols>
  <sheetData>
    <row r="1" spans="1:35" ht="25.8" x14ac:dyDescent="0.25">
      <c r="A1" s="3012"/>
      <c r="B1" s="3138" t="s">
        <v>8730</v>
      </c>
      <c r="C1" s="3138"/>
      <c r="D1" s="3138"/>
      <c r="E1" s="3138"/>
      <c r="F1" s="3138"/>
      <c r="G1" s="3138"/>
      <c r="H1" s="3138"/>
      <c r="I1" s="3138"/>
      <c r="J1" s="3138"/>
      <c r="K1" s="3138"/>
      <c r="L1" s="3138"/>
      <c r="M1" s="3138"/>
      <c r="N1" s="3138"/>
      <c r="O1" s="3138"/>
      <c r="P1" s="3138"/>
      <c r="Q1" s="3138"/>
      <c r="R1" s="3138"/>
      <c r="S1" s="3138"/>
      <c r="T1" s="3138"/>
      <c r="U1" s="3138"/>
      <c r="V1" s="3138"/>
      <c r="W1" s="3138"/>
      <c r="X1" s="3138"/>
      <c r="Y1" s="3138"/>
      <c r="Z1" s="3138"/>
      <c r="AA1" s="3138"/>
      <c r="AB1" s="3138"/>
      <c r="AC1" s="3138"/>
      <c r="AD1" s="3138"/>
      <c r="AE1" s="3138"/>
    </row>
    <row r="2" spans="1:35" ht="15" thickBot="1" x14ac:dyDescent="0.3">
      <c r="AD2" s="3095" t="s">
        <v>9398</v>
      </c>
      <c r="AE2" s="251"/>
    </row>
    <row r="3" spans="1:35" ht="13.5" customHeight="1" thickTop="1" x14ac:dyDescent="0.25">
      <c r="A3" s="3468" t="s">
        <v>1205</v>
      </c>
      <c r="B3" s="3209" t="s">
        <v>1206</v>
      </c>
      <c r="C3" s="3206" t="s">
        <v>1207</v>
      </c>
      <c r="D3" s="3053" t="s">
        <v>9272</v>
      </c>
      <c r="E3" s="3143" t="s">
        <v>2474</v>
      </c>
      <c r="F3" s="3134"/>
      <c r="G3" s="3144" t="s">
        <v>1209</v>
      </c>
      <c r="H3" s="3145"/>
      <c r="I3" s="3150" t="s">
        <v>6637</v>
      </c>
      <c r="J3" s="3151"/>
      <c r="K3" s="3150" t="s">
        <v>7</v>
      </c>
      <c r="L3" s="3152"/>
      <c r="M3" s="3152"/>
      <c r="N3" s="3152"/>
      <c r="O3" s="3152"/>
      <c r="P3" s="3152"/>
      <c r="Q3" s="3152"/>
      <c r="R3" s="3151"/>
      <c r="S3" s="3144" t="s">
        <v>1210</v>
      </c>
      <c r="T3" s="3145"/>
      <c r="U3" s="3208" t="s">
        <v>13</v>
      </c>
      <c r="V3" s="3208"/>
      <c r="W3" s="3208" t="s">
        <v>14</v>
      </c>
      <c r="X3" s="3208"/>
      <c r="Y3" s="3146" t="s">
        <v>8728</v>
      </c>
      <c r="Z3" s="3147"/>
      <c r="AA3" s="3147"/>
      <c r="AB3" s="3139" t="s">
        <v>8729</v>
      </c>
      <c r="AC3" s="3140"/>
      <c r="AD3" s="3148" t="s">
        <v>6638</v>
      </c>
      <c r="AE3" s="3141" t="s">
        <v>1211</v>
      </c>
    </row>
    <row r="4" spans="1:35" ht="15" thickBot="1" x14ac:dyDescent="0.3">
      <c r="A4" s="3522"/>
      <c r="B4" s="3210"/>
      <c r="C4" s="3207"/>
      <c r="D4" s="3054" t="s">
        <v>9273</v>
      </c>
      <c r="E4" s="3210" t="s">
        <v>19</v>
      </c>
      <c r="F4" s="3210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153" t="s">
        <v>19</v>
      </c>
      <c r="L4" s="3154"/>
      <c r="M4" s="3154"/>
      <c r="N4" s="3155"/>
      <c r="O4" s="3156" t="s">
        <v>20</v>
      </c>
      <c r="P4" s="3156"/>
      <c r="Q4" s="3156"/>
      <c r="R4" s="315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8" t="s">
        <v>23</v>
      </c>
      <c r="AB4" s="2697" t="s">
        <v>19</v>
      </c>
      <c r="AC4" s="2698" t="s">
        <v>20</v>
      </c>
      <c r="AD4" s="3149"/>
      <c r="AE4" s="3142"/>
    </row>
    <row r="5" spans="1:35" ht="35.4" customHeight="1" thickTop="1" x14ac:dyDescent="0.25">
      <c r="A5" s="1084" t="s">
        <v>2475</v>
      </c>
      <c r="B5" s="996" t="s">
        <v>2476</v>
      </c>
      <c r="C5" s="2992" t="s">
        <v>9193</v>
      </c>
      <c r="D5" s="3061">
        <v>2.2000000000000002</v>
      </c>
      <c r="E5" s="2995" t="s">
        <v>2477</v>
      </c>
      <c r="F5" s="822" t="s">
        <v>2478</v>
      </c>
      <c r="G5" s="3217" t="s">
        <v>2479</v>
      </c>
      <c r="H5" s="3218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6" t="s">
        <v>6547</v>
      </c>
      <c r="N5" s="1537">
        <v>3</v>
      </c>
      <c r="O5" s="1538">
        <v>220</v>
      </c>
      <c r="P5" s="1539">
        <v>30</v>
      </c>
      <c r="Q5" s="2431" t="s">
        <v>6554</v>
      </c>
      <c r="R5" s="1540">
        <v>3</v>
      </c>
      <c r="S5" s="3217" t="s">
        <v>2481</v>
      </c>
      <c r="T5" s="3218" t="s">
        <v>2482</v>
      </c>
      <c r="U5" s="3217" t="s">
        <v>2483</v>
      </c>
      <c r="V5" s="3218" t="s">
        <v>2484</v>
      </c>
      <c r="W5" s="3217" t="s">
        <v>2485</v>
      </c>
      <c r="X5" s="3218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699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00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7">
        <f>SUM(AB5:AC5)</f>
        <v>0</v>
      </c>
      <c r="AE5" s="2477"/>
      <c r="AI5" s="2375"/>
    </row>
    <row r="6" spans="1:35" ht="28.8" x14ac:dyDescent="0.25">
      <c r="A6" s="2659" t="s">
        <v>2487</v>
      </c>
      <c r="B6" s="2122" t="s">
        <v>2488</v>
      </c>
      <c r="C6" s="3037"/>
      <c r="D6" s="3062"/>
      <c r="E6" s="2996" t="s">
        <v>2490</v>
      </c>
      <c r="F6" s="823" t="s">
        <v>2491</v>
      </c>
      <c r="G6" s="3211" t="s">
        <v>2492</v>
      </c>
      <c r="H6" s="3213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4" t="s">
        <v>6547</v>
      </c>
      <c r="N6" s="1543">
        <v>5</v>
      </c>
      <c r="O6" s="1544">
        <v>220</v>
      </c>
      <c r="P6" s="1545">
        <v>30</v>
      </c>
      <c r="Q6" s="2429" t="s">
        <v>6554</v>
      </c>
      <c r="R6" s="1546">
        <v>5</v>
      </c>
      <c r="S6" s="3212"/>
      <c r="T6" s="3213"/>
      <c r="U6" s="3212"/>
      <c r="V6" s="3213"/>
      <c r="W6" s="3212"/>
      <c r="X6" s="3214"/>
      <c r="Y6" s="253">
        <f>SUM('5층_부하량(월간_AVG)'!D318:F318)</f>
        <v>4.9924401204648445</v>
      </c>
      <c r="Z6" s="253">
        <f>SUM('5층_부하량(월간_AVG)'!D377:F377)</f>
        <v>2.799854626215434</v>
      </c>
      <c r="AA6" s="2460">
        <f t="shared" ref="AA6" si="2">SUM(Y6:Z6)</f>
        <v>7.7922947466802785</v>
      </c>
      <c r="AB6" s="2701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02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5">
        <f>SUM(AB6:AC6)</f>
        <v>0</v>
      </c>
      <c r="AE6" s="2475"/>
      <c r="AI6" s="2375"/>
    </row>
    <row r="7" spans="1:35" ht="28.8" customHeight="1" x14ac:dyDescent="0.25">
      <c r="A7" s="3428" t="s">
        <v>2494</v>
      </c>
      <c r="B7" s="3047" t="s">
        <v>2495</v>
      </c>
      <c r="C7" s="3037" t="s">
        <v>9226</v>
      </c>
      <c r="D7" s="3161">
        <v>2.2000000000000002</v>
      </c>
      <c r="E7" s="2997" t="s">
        <v>2496</v>
      </c>
      <c r="F7" s="3214" t="s">
        <v>2497</v>
      </c>
      <c r="G7" s="3211" t="s">
        <v>2498</v>
      </c>
      <c r="H7" s="3213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4" t="s">
        <v>6547</v>
      </c>
      <c r="N7" s="1543">
        <v>9</v>
      </c>
      <c r="O7" s="1544">
        <v>220</v>
      </c>
      <c r="P7" s="1545">
        <v>20</v>
      </c>
      <c r="Q7" s="2429" t="s">
        <v>6554</v>
      </c>
      <c r="R7" s="1546">
        <v>26</v>
      </c>
      <c r="S7" s="3212"/>
      <c r="T7" s="3213"/>
      <c r="U7" s="3212"/>
      <c r="V7" s="3213"/>
      <c r="W7" s="3212"/>
      <c r="X7" s="3214"/>
      <c r="Y7" s="824">
        <f>SUM('5층_부하량(월간_AVG)'!D320:F320)</f>
        <v>5.0853502061996734</v>
      </c>
      <c r="Z7" s="824">
        <f>SUM('5층_부하량(월간_AVG)'!N387:P387)</f>
        <v>4.8527476483333292</v>
      </c>
      <c r="AA7" s="3221">
        <f>SUM(Y7:Z8)</f>
        <v>21.217117994869682</v>
      </c>
      <c r="AB7" s="2703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800.3</v>
      </c>
      <c r="AC7" s="2704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767.5</v>
      </c>
      <c r="AD7" s="3241">
        <f>SUM(AB7:AC8)</f>
        <v>3413.8</v>
      </c>
      <c r="AE7" s="2521"/>
      <c r="AI7" s="2375"/>
    </row>
    <row r="8" spans="1:35" ht="28.8" x14ac:dyDescent="0.25">
      <c r="A8" s="3428"/>
      <c r="B8" s="3047"/>
      <c r="C8" s="3037"/>
      <c r="D8" s="3161"/>
      <c r="E8" s="2997" t="s">
        <v>2500</v>
      </c>
      <c r="F8" s="3214" t="s">
        <v>2501</v>
      </c>
      <c r="G8" s="3211" t="s">
        <v>2502</v>
      </c>
      <c r="H8" s="3213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4" t="s">
        <v>6547</v>
      </c>
      <c r="N8" s="1543">
        <v>26</v>
      </c>
      <c r="O8" s="1544">
        <v>220</v>
      </c>
      <c r="P8" s="1545">
        <v>20</v>
      </c>
      <c r="Q8" s="2429" t="s">
        <v>6554</v>
      </c>
      <c r="R8" s="1546">
        <v>30</v>
      </c>
      <c r="S8" s="3212"/>
      <c r="T8" s="3213"/>
      <c r="U8" s="3212"/>
      <c r="V8" s="3213"/>
      <c r="W8" s="3212"/>
      <c r="X8" s="3214"/>
      <c r="Y8" s="824">
        <f>SUM('5층_부하량(월간_AVG)'!N328:P328)</f>
        <v>4.9259202539429046</v>
      </c>
      <c r="Z8" s="824">
        <f>SUM('5층_부하량(월간_AVG)'!N389:P389)</f>
        <v>6.3530998863937738</v>
      </c>
      <c r="AA8" s="3222"/>
      <c r="AB8" s="2703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841</v>
      </c>
      <c r="AC8" s="2704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1005</v>
      </c>
      <c r="AD8" s="3242"/>
      <c r="AE8" s="2521"/>
      <c r="AI8" s="2375"/>
    </row>
    <row r="9" spans="1:35" ht="28.8" customHeight="1" x14ac:dyDescent="0.25">
      <c r="A9" s="3428" t="s">
        <v>270</v>
      </c>
      <c r="B9" s="3114" t="s">
        <v>2504</v>
      </c>
      <c r="C9" s="3037" t="s">
        <v>9226</v>
      </c>
      <c r="D9" s="3161">
        <v>2.2000000000000002</v>
      </c>
      <c r="E9" s="2996" t="s">
        <v>2505</v>
      </c>
      <c r="F9" s="823" t="s">
        <v>2506</v>
      </c>
      <c r="G9" s="3211" t="s">
        <v>2507</v>
      </c>
      <c r="H9" s="3213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4" t="s">
        <v>6547</v>
      </c>
      <c r="N9" s="1543">
        <v>11</v>
      </c>
      <c r="O9" s="1544">
        <v>220</v>
      </c>
      <c r="P9" s="1545">
        <v>30</v>
      </c>
      <c r="Q9" s="2429" t="s">
        <v>6554</v>
      </c>
      <c r="R9" s="1546">
        <v>9</v>
      </c>
      <c r="S9" s="3212"/>
      <c r="T9" s="3213"/>
      <c r="U9" s="3212"/>
      <c r="V9" s="3213"/>
      <c r="W9" s="3212"/>
      <c r="X9" s="3214"/>
      <c r="Y9" s="268">
        <f>SUM('5층_부하량(월간_AVG)'!D321:F321)</f>
        <v>2.4235004967175358</v>
      </c>
      <c r="Z9" s="253">
        <f>SUM('5층_부하량(월간_AVG)'!D379:F379)</f>
        <v>2.8494497411514725</v>
      </c>
      <c r="AA9" s="3158">
        <f>SUM(Y9:Z10)</f>
        <v>11.572710126164687</v>
      </c>
      <c r="AB9" s="2705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06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441.3</v>
      </c>
      <c r="AD9" s="3243">
        <f>SUM(AB9:AC10)</f>
        <v>735</v>
      </c>
      <c r="AE9" s="2475"/>
      <c r="AI9" s="2375"/>
    </row>
    <row r="10" spans="1:35" ht="28.8" x14ac:dyDescent="0.25">
      <c r="A10" s="3428"/>
      <c r="B10" s="3114"/>
      <c r="C10" s="3037"/>
      <c r="D10" s="3161"/>
      <c r="E10" s="2996" t="s">
        <v>2509</v>
      </c>
      <c r="F10" s="823" t="s">
        <v>2510</v>
      </c>
      <c r="G10" s="3211" t="s">
        <v>2511</v>
      </c>
      <c r="H10" s="3213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4" t="s">
        <v>6547</v>
      </c>
      <c r="N10" s="1543">
        <v>13</v>
      </c>
      <c r="O10" s="1544">
        <v>220</v>
      </c>
      <c r="P10" s="1545">
        <v>30</v>
      </c>
      <c r="Q10" s="2429" t="s">
        <v>6554</v>
      </c>
      <c r="R10" s="1546">
        <v>11</v>
      </c>
      <c r="S10" s="3212"/>
      <c r="T10" s="3213"/>
      <c r="U10" s="3212"/>
      <c r="V10" s="3213"/>
      <c r="W10" s="3212"/>
      <c r="X10" s="3214"/>
      <c r="Y10" s="268">
        <f>SUM('5층_부하량(월간_AVG)'!D322:F322)</f>
        <v>1.8986408671650949</v>
      </c>
      <c r="Z10" s="253">
        <f>SUM('5층_부하량(월간_AVG)'!D380:F380)</f>
        <v>4.401119021130584</v>
      </c>
      <c r="AA10" s="3159"/>
      <c r="AB10" s="2705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293.7</v>
      </c>
      <c r="AC10" s="2706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244"/>
      <c r="AE10" s="2475"/>
      <c r="AI10" s="2375"/>
    </row>
    <row r="11" spans="1:35" ht="34.799999999999997" customHeight="1" x14ac:dyDescent="0.25">
      <c r="A11" s="2659" t="s">
        <v>266</v>
      </c>
      <c r="B11" s="3114" t="s">
        <v>2513</v>
      </c>
      <c r="C11" s="3037" t="s">
        <v>9226</v>
      </c>
      <c r="D11" s="3161">
        <v>2.2000000000000002</v>
      </c>
      <c r="E11" s="2996" t="s">
        <v>2514</v>
      </c>
      <c r="F11" s="823" t="s">
        <v>2515</v>
      </c>
      <c r="G11" s="3211" t="s">
        <v>2516</v>
      </c>
      <c r="H11" s="3213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4" t="s">
        <v>6498</v>
      </c>
      <c r="N11" s="1543">
        <v>1</v>
      </c>
      <c r="O11" s="1544">
        <v>220</v>
      </c>
      <c r="P11" s="1545">
        <v>30</v>
      </c>
      <c r="Q11" s="2429" t="s">
        <v>6510</v>
      </c>
      <c r="R11" s="1546">
        <v>7</v>
      </c>
      <c r="S11" s="3211" t="s">
        <v>2518</v>
      </c>
      <c r="T11" s="3213" t="s">
        <v>2519</v>
      </c>
      <c r="U11" s="3211" t="s">
        <v>2520</v>
      </c>
      <c r="V11" s="3213" t="s">
        <v>2521</v>
      </c>
      <c r="W11" s="3212"/>
      <c r="X11" s="3214"/>
      <c r="Y11" s="268">
        <f>SUM('5층_부하량(월간_AVG)'!D226:F226)</f>
        <v>7.7743273114788369</v>
      </c>
      <c r="Z11" s="253">
        <f>SUM('5층_부하량(월간_AVG)'!D274:F274)</f>
        <v>5.2714145237634762</v>
      </c>
      <c r="AA11" s="2460">
        <f t="shared" ref="AA11:AA13" si="3">SUM(Y11:Z11)</f>
        <v>13.045741835242314</v>
      </c>
      <c r="AB11" s="2701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1196.9000000000001</v>
      </c>
      <c r="AC11" s="2702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776.2</v>
      </c>
      <c r="AD11" s="2485">
        <f>SUM(AB11:AC11)</f>
        <v>1973.1000000000001</v>
      </c>
      <c r="AE11" s="2475"/>
      <c r="AI11" s="2375"/>
    </row>
    <row r="12" spans="1:35" ht="34.799999999999997" x14ac:dyDescent="0.25">
      <c r="A12" s="2659" t="s">
        <v>2522</v>
      </c>
      <c r="B12" s="3114" t="s">
        <v>2523</v>
      </c>
      <c r="C12" s="3037" t="s">
        <v>9226</v>
      </c>
      <c r="D12" s="3161">
        <v>2.2000000000000002</v>
      </c>
      <c r="E12" s="2996" t="s">
        <v>2524</v>
      </c>
      <c r="F12" s="823" t="s">
        <v>2525</v>
      </c>
      <c r="G12" s="3211" t="s">
        <v>2526</v>
      </c>
      <c r="H12" s="3213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4" t="s">
        <v>6498</v>
      </c>
      <c r="N12" s="1543">
        <v>3</v>
      </c>
      <c r="O12" s="1544">
        <v>220</v>
      </c>
      <c r="P12" s="1545">
        <v>30</v>
      </c>
      <c r="Q12" s="2429" t="s">
        <v>6510</v>
      </c>
      <c r="R12" s="1546">
        <v>3</v>
      </c>
      <c r="S12" s="3212"/>
      <c r="T12" s="3214"/>
      <c r="U12" s="3212"/>
      <c r="V12" s="3213"/>
      <c r="W12" s="3212"/>
      <c r="X12" s="3214"/>
      <c r="Y12" s="268">
        <f>SUM('5층_부하량(월간_AVG)'!D227:F227)</f>
        <v>1.0895728840439027</v>
      </c>
      <c r="Z12" s="253">
        <f>SUM('5층_부하량(월간_AVG)'!D272:F272)</f>
        <v>1.3680977581037836</v>
      </c>
      <c r="AA12" s="2460">
        <f t="shared" si="3"/>
        <v>2.4576706421476864</v>
      </c>
      <c r="AB12" s="2701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101.4</v>
      </c>
      <c r="AC12" s="2702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120.2</v>
      </c>
      <c r="AD12" s="2485">
        <f t="shared" ref="AD12:AD13" si="4">SUM(AB12:AC12)</f>
        <v>221.60000000000002</v>
      </c>
      <c r="AE12" s="2475"/>
      <c r="AI12" s="2375"/>
    </row>
    <row r="13" spans="1:35" ht="34.799999999999997" x14ac:dyDescent="0.25">
      <c r="A13" s="2659" t="s">
        <v>2528</v>
      </c>
      <c r="B13" s="3114" t="s">
        <v>2529</v>
      </c>
      <c r="C13" s="3037" t="s">
        <v>9226</v>
      </c>
      <c r="D13" s="3161">
        <v>2.2000000000000002</v>
      </c>
      <c r="E13" s="2996" t="s">
        <v>2530</v>
      </c>
      <c r="F13" s="823" t="s">
        <v>2531</v>
      </c>
      <c r="G13" s="3211" t="s">
        <v>2532</v>
      </c>
      <c r="H13" s="3213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4" t="s">
        <v>6498</v>
      </c>
      <c r="N13" s="1543">
        <v>5</v>
      </c>
      <c r="O13" s="1544">
        <v>220</v>
      </c>
      <c r="P13" s="1545">
        <v>30</v>
      </c>
      <c r="Q13" s="2429" t="s">
        <v>6510</v>
      </c>
      <c r="R13" s="1546">
        <v>5</v>
      </c>
      <c r="S13" s="3212"/>
      <c r="T13" s="3214"/>
      <c r="U13" s="3212"/>
      <c r="V13" s="3213"/>
      <c r="W13" s="3212"/>
      <c r="X13" s="3214"/>
      <c r="Y13" s="268">
        <f>SUM('5층_부하량(월간_AVG)'!D228:F228)</f>
        <v>0.39038097446002878</v>
      </c>
      <c r="Z13" s="253">
        <f>SUM('5층_부하량(월간_AVG)'!D273:F273)</f>
        <v>0</v>
      </c>
      <c r="AA13" s="2460">
        <f t="shared" si="3"/>
        <v>0.39038097446002878</v>
      </c>
      <c r="AB13" s="2701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54.9</v>
      </c>
      <c r="AC13" s="2702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5">
        <f t="shared" si="4"/>
        <v>54.9</v>
      </c>
      <c r="AE13" s="2475"/>
      <c r="AI13" s="2375"/>
    </row>
    <row r="14" spans="1:35" ht="28.8" customHeight="1" x14ac:dyDescent="0.25">
      <c r="A14" s="3428" t="s">
        <v>2534</v>
      </c>
      <c r="B14" s="3114" t="s">
        <v>2535</v>
      </c>
      <c r="C14" s="3037" t="s">
        <v>9227</v>
      </c>
      <c r="D14" s="3161">
        <v>2.2000000000000002</v>
      </c>
      <c r="E14" s="2996" t="s">
        <v>2536</v>
      </c>
      <c r="F14" s="823" t="s">
        <v>2537</v>
      </c>
      <c r="G14" s="3211" t="s">
        <v>2538</v>
      </c>
      <c r="H14" s="3213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4" t="s">
        <v>6498</v>
      </c>
      <c r="N14" s="1543">
        <v>2</v>
      </c>
      <c r="O14" s="1544">
        <v>220</v>
      </c>
      <c r="P14" s="1545">
        <v>30</v>
      </c>
      <c r="Q14" s="2429" t="s">
        <v>6510</v>
      </c>
      <c r="R14" s="1546">
        <v>2</v>
      </c>
      <c r="S14" s="3212"/>
      <c r="T14" s="3214"/>
      <c r="U14" s="3212"/>
      <c r="V14" s="3213"/>
      <c r="W14" s="3212"/>
      <c r="X14" s="3214"/>
      <c r="Y14" s="253">
        <f>SUM('5층_부하량(월간_AVG)'!N226:P226)</f>
        <v>1.0427498619452777</v>
      </c>
      <c r="Z14" s="253">
        <f>SUM('5층_부하량(월간_AVG)'!N271:P271)</f>
        <v>1.244752671364336</v>
      </c>
      <c r="AA14" s="3158">
        <f>SUM(Y14:Z15)</f>
        <v>12.842137733063401</v>
      </c>
      <c r="AB14" s="2705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106.3</v>
      </c>
      <c r="AC14" s="2706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146.69999999999999</v>
      </c>
      <c r="AD14" s="3243">
        <f>SUM(AB14:AC15)</f>
        <v>1989.7</v>
      </c>
      <c r="AE14" s="2475"/>
      <c r="AI14" s="2375"/>
    </row>
    <row r="15" spans="1:35" ht="57.6" x14ac:dyDescent="0.25">
      <c r="A15" s="3428"/>
      <c r="B15" s="3114"/>
      <c r="C15" s="3037"/>
      <c r="D15" s="3161"/>
      <c r="E15" s="2996" t="s">
        <v>2540</v>
      </c>
      <c r="F15" s="823" t="s">
        <v>2541</v>
      </c>
      <c r="G15" s="3211" t="s">
        <v>2542</v>
      </c>
      <c r="H15" s="3213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4" t="s">
        <v>6547</v>
      </c>
      <c r="N15" s="1543">
        <v>28</v>
      </c>
      <c r="O15" s="1544">
        <v>220</v>
      </c>
      <c r="P15" s="1545">
        <v>20</v>
      </c>
      <c r="Q15" s="2429" t="s">
        <v>6554</v>
      </c>
      <c r="R15" s="1546">
        <v>28</v>
      </c>
      <c r="S15" s="3211" t="s">
        <v>2481</v>
      </c>
      <c r="T15" s="3213" t="s">
        <v>2482</v>
      </c>
      <c r="U15" s="3211" t="s">
        <v>2483</v>
      </c>
      <c r="V15" s="3213" t="s">
        <v>2484</v>
      </c>
      <c r="W15" s="3212"/>
      <c r="X15" s="3214"/>
      <c r="Y15" s="253">
        <f>SUM('5층_부하량(월간_AVG)'!N329:P329)</f>
        <v>5.2789648651851886</v>
      </c>
      <c r="Z15" s="253">
        <f>SUM('5층_부하량(월간_AVG)'!N388:P388)</f>
        <v>5.2756703345685985</v>
      </c>
      <c r="AA15" s="3159"/>
      <c r="AB15" s="2705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842.7</v>
      </c>
      <c r="AC15" s="2706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894</v>
      </c>
      <c r="AD15" s="3244"/>
      <c r="AE15" s="2475"/>
      <c r="AI15" s="2375"/>
    </row>
    <row r="16" spans="1:35" ht="28.8" customHeight="1" x14ac:dyDescent="0.25">
      <c r="A16" s="2659" t="s">
        <v>239</v>
      </c>
      <c r="B16" s="3111" t="s">
        <v>2544</v>
      </c>
      <c r="C16" s="3037"/>
      <c r="D16" s="3062"/>
      <c r="E16" s="2996" t="s">
        <v>2545</v>
      </c>
      <c r="F16" s="823" t="s">
        <v>2546</v>
      </c>
      <c r="G16" s="3211" t="s">
        <v>2547</v>
      </c>
      <c r="H16" s="3213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4" t="s">
        <v>6498</v>
      </c>
      <c r="N16" s="1543">
        <v>4</v>
      </c>
      <c r="O16" s="1544">
        <v>220</v>
      </c>
      <c r="P16" s="1545">
        <v>30</v>
      </c>
      <c r="Q16" s="2429" t="s">
        <v>6510</v>
      </c>
      <c r="R16" s="1546">
        <v>4</v>
      </c>
      <c r="S16" s="3211" t="s">
        <v>2518</v>
      </c>
      <c r="T16" s="3213" t="s">
        <v>2519</v>
      </c>
      <c r="U16" s="3211" t="s">
        <v>2520</v>
      </c>
      <c r="V16" s="3213" t="s">
        <v>2521</v>
      </c>
      <c r="W16" s="3212"/>
      <c r="X16" s="3214"/>
      <c r="Y16" s="253">
        <f>SUM('5층_부하량(월간_AVG)'!N227:P227)</f>
        <v>0</v>
      </c>
      <c r="Z16" s="253">
        <f>SUM('5층_부하량(월간_AVG)'!N272:P272)</f>
        <v>5.2088128385530572</v>
      </c>
      <c r="AA16" s="2460">
        <f t="shared" ref="AA16:AA19" si="5">SUM(Y16:Z16)</f>
        <v>5.2088128385530572</v>
      </c>
      <c r="AB16" s="2701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02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5">
        <f>SUM(AB16:AC16)</f>
        <v>0</v>
      </c>
      <c r="AE16" s="2475"/>
      <c r="AI16" s="2375"/>
    </row>
    <row r="17" spans="1:35" ht="35.4" thickBot="1" x14ac:dyDescent="0.3">
      <c r="A17" s="2666" t="s">
        <v>2549</v>
      </c>
      <c r="B17" s="3049" t="s">
        <v>2550</v>
      </c>
      <c r="C17" s="3048" t="s">
        <v>9193</v>
      </c>
      <c r="D17" s="3063">
        <v>2.2000000000000002</v>
      </c>
      <c r="E17" s="2998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5" t="s">
        <v>6498</v>
      </c>
      <c r="N17" s="1551">
        <v>6</v>
      </c>
      <c r="O17" s="1552">
        <v>220</v>
      </c>
      <c r="P17" s="1553">
        <v>30</v>
      </c>
      <c r="Q17" s="2430" t="s">
        <v>6510</v>
      </c>
      <c r="R17" s="1554">
        <v>6</v>
      </c>
      <c r="S17" s="3215"/>
      <c r="T17" s="3216"/>
      <c r="U17" s="3215"/>
      <c r="V17" s="3216"/>
      <c r="W17" s="3215"/>
      <c r="X17" s="3216"/>
      <c r="Y17" s="329">
        <f>SUM('5층_부하량(월간_AVG)'!N228:P228)</f>
        <v>0.37879955054417858</v>
      </c>
      <c r="Z17" s="329">
        <f>SUM('5층_부하량(월간_AVG)'!N273:P273)</f>
        <v>1.3279569611502828</v>
      </c>
      <c r="AA17" s="2461">
        <f t="shared" si="5"/>
        <v>1.7067565116944614</v>
      </c>
      <c r="AB17" s="2707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08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180.2</v>
      </c>
      <c r="AD17" s="2486">
        <f>SUM(AB17:AC17)</f>
        <v>238.29999999999998</v>
      </c>
      <c r="AE17" s="2476"/>
      <c r="AI17" s="2375"/>
    </row>
    <row r="18" spans="1:35" ht="27.75" customHeight="1" thickTop="1" x14ac:dyDescent="0.25">
      <c r="A18" s="1084" t="s">
        <v>2555</v>
      </c>
      <c r="B18" s="996" t="s">
        <v>2556</v>
      </c>
      <c r="C18" s="2993" t="s">
        <v>9193</v>
      </c>
      <c r="D18" s="3064">
        <v>2.2000000000000002</v>
      </c>
      <c r="E18" s="847" t="s">
        <v>2557</v>
      </c>
      <c r="F18" s="327" t="s">
        <v>2558</v>
      </c>
      <c r="G18" s="3192" t="s">
        <v>2559</v>
      </c>
      <c r="H18" s="319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7" t="s">
        <v>6547</v>
      </c>
      <c r="N18" s="1557">
        <v>15</v>
      </c>
      <c r="O18" s="1558">
        <v>220</v>
      </c>
      <c r="P18" s="1559">
        <v>20</v>
      </c>
      <c r="Q18" s="2417" t="s">
        <v>6554</v>
      </c>
      <c r="R18" s="1560">
        <v>13</v>
      </c>
      <c r="S18" s="3200" t="s">
        <v>2481</v>
      </c>
      <c r="T18" s="3203" t="s">
        <v>2482</v>
      </c>
      <c r="U18" s="3121" t="s">
        <v>2483</v>
      </c>
      <c r="V18" s="3135" t="s">
        <v>2484</v>
      </c>
      <c r="W18" s="3126" t="s">
        <v>2485</v>
      </c>
      <c r="X18" s="3131" t="s">
        <v>2486</v>
      </c>
      <c r="Y18" s="328">
        <f>SUM('5층_부하량(월간_AVG)'!D323:F323)</f>
        <v>0</v>
      </c>
      <c r="Z18" s="328">
        <f>SUM('5층_부하량(월간_AVG)'!D381:F381)</f>
        <v>3.1179033257768176</v>
      </c>
      <c r="AA18" s="2462">
        <f t="shared" si="5"/>
        <v>3.1179033257768176</v>
      </c>
      <c r="AB18" s="2699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00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7">
        <f>SUM(AB18:AC18)</f>
        <v>0</v>
      </c>
      <c r="AE18" s="2522" t="s">
        <v>2561</v>
      </c>
      <c r="AI18" s="2375"/>
    </row>
    <row r="19" spans="1:35" ht="28.8" x14ac:dyDescent="0.25">
      <c r="A19" s="2659" t="s">
        <v>2562</v>
      </c>
      <c r="B19" s="3114" t="s">
        <v>2563</v>
      </c>
      <c r="C19" s="3037"/>
      <c r="D19" s="3062"/>
      <c r="E19" s="837" t="s">
        <v>2564</v>
      </c>
      <c r="F19" s="3111" t="s">
        <v>2565</v>
      </c>
      <c r="G19" s="3193" t="s">
        <v>2566</v>
      </c>
      <c r="H19" s="3196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8" t="s">
        <v>6547</v>
      </c>
      <c r="N19" s="1563">
        <v>17</v>
      </c>
      <c r="O19" s="1564">
        <v>220</v>
      </c>
      <c r="P19" s="1565">
        <v>20</v>
      </c>
      <c r="Q19" s="2418" t="s">
        <v>6554</v>
      </c>
      <c r="R19" s="1566">
        <v>15</v>
      </c>
      <c r="S19" s="3202"/>
      <c r="T19" s="3199"/>
      <c r="U19" s="3130"/>
      <c r="V19" s="3122"/>
      <c r="W19" s="3132"/>
      <c r="X19" s="3133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5"/>
        <v>0</v>
      </c>
      <c r="AB19" s="2701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02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5">
        <f>SUM(AB19:AC19)</f>
        <v>0</v>
      </c>
      <c r="AE19" s="2475"/>
      <c r="AI19" s="2375"/>
    </row>
    <row r="20" spans="1:35" ht="14.4" customHeight="1" x14ac:dyDescent="0.25">
      <c r="A20" s="3433" t="s">
        <v>2568</v>
      </c>
      <c r="B20" s="3124"/>
      <c r="C20" s="3038" t="s">
        <v>9181</v>
      </c>
      <c r="D20" s="3162">
        <v>2.2000000000000002</v>
      </c>
      <c r="E20" s="837"/>
      <c r="F20" s="3111"/>
      <c r="G20" s="3193"/>
      <c r="H20" s="3196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8" t="s">
        <v>6549</v>
      </c>
      <c r="N20" s="1563">
        <v>11</v>
      </c>
      <c r="O20" s="1564">
        <v>220</v>
      </c>
      <c r="P20" s="1565">
        <v>30</v>
      </c>
      <c r="Q20" s="2418" t="s">
        <v>6556</v>
      </c>
      <c r="R20" s="1566">
        <v>11</v>
      </c>
      <c r="S20" s="3219" t="s">
        <v>2569</v>
      </c>
      <c r="T20" s="3224" t="s">
        <v>2570</v>
      </c>
      <c r="U20" s="3118" t="s">
        <v>2571</v>
      </c>
      <c r="V20" s="3115" t="s">
        <v>2572</v>
      </c>
      <c r="W20" s="3132"/>
      <c r="X20" s="3133"/>
      <c r="Y20" s="253">
        <f>SUM('5층_부하량(월간_AVG)'!D361:F361)</f>
        <v>3.1944444444444442E-3</v>
      </c>
      <c r="Z20" s="253">
        <f>SUM('5층_부하량(월간_AVG)'!D420:F420)</f>
        <v>0.4029629562589287</v>
      </c>
      <c r="AA20" s="3158">
        <f>SUM(Y20:Z21)</f>
        <v>3.6065510222572703</v>
      </c>
      <c r="AB20" s="2705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09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0.1</v>
      </c>
      <c r="AD20" s="3243">
        <f>SUM(AB20:AC22)</f>
        <v>368.5</v>
      </c>
      <c r="AE20" s="3246" t="s">
        <v>2573</v>
      </c>
      <c r="AI20" s="2375"/>
    </row>
    <row r="21" spans="1:35" ht="15" customHeight="1" thickBot="1" x14ac:dyDescent="0.3">
      <c r="A21" s="3434"/>
      <c r="B21" s="3125"/>
      <c r="C21" s="3039"/>
      <c r="D21" s="3163"/>
      <c r="E21" s="837"/>
      <c r="F21" s="3111"/>
      <c r="G21" s="3193"/>
      <c r="H21" s="3196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8" t="s">
        <v>6549</v>
      </c>
      <c r="N21" s="1563">
        <v>14</v>
      </c>
      <c r="O21" s="1564">
        <v>220</v>
      </c>
      <c r="P21" s="1565">
        <v>30</v>
      </c>
      <c r="Q21" s="2418" t="s">
        <v>6556</v>
      </c>
      <c r="R21" s="1566">
        <v>14</v>
      </c>
      <c r="S21" s="3220"/>
      <c r="T21" s="3225"/>
      <c r="U21" s="3120"/>
      <c r="V21" s="3117"/>
      <c r="W21" s="3132"/>
      <c r="X21" s="3133"/>
      <c r="Y21" s="253">
        <f>SUM('5층_부하량(월간_AVG)'!N362:P362)</f>
        <v>1.5308937205046724</v>
      </c>
      <c r="Z21" s="253">
        <f>SUM('5층_부하량(월간_AVG)'!N421:P421)</f>
        <v>1.6694999010492249</v>
      </c>
      <c r="AA21" s="3159"/>
      <c r="AB21" s="2705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170.5</v>
      </c>
      <c r="AC21" s="2709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197.9</v>
      </c>
      <c r="AD21" s="3245"/>
      <c r="AE21" s="3247"/>
      <c r="AI21" s="2375"/>
    </row>
    <row r="22" spans="1:35" ht="29.4" customHeight="1" thickTop="1" x14ac:dyDescent="0.25">
      <c r="A22" s="3435"/>
      <c r="B22" s="3111" t="s">
        <v>2574</v>
      </c>
      <c r="C22" s="3040"/>
      <c r="D22" s="3164"/>
      <c r="E22" s="837" t="s">
        <v>2575</v>
      </c>
      <c r="F22" s="3111" t="s">
        <v>2576</v>
      </c>
      <c r="G22" s="3193" t="s">
        <v>2577</v>
      </c>
      <c r="H22" s="3196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8" t="s">
        <v>6547</v>
      </c>
      <c r="N22" s="1563">
        <v>19</v>
      </c>
      <c r="O22" s="1564">
        <v>220</v>
      </c>
      <c r="P22" s="1565">
        <v>20</v>
      </c>
      <c r="Q22" s="2418" t="s">
        <v>6554</v>
      </c>
      <c r="R22" s="1566">
        <v>17</v>
      </c>
      <c r="S22" s="3200" t="s">
        <v>2481</v>
      </c>
      <c r="T22" s="3203" t="s">
        <v>2482</v>
      </c>
      <c r="U22" s="3121" t="s">
        <v>2483</v>
      </c>
      <c r="V22" s="3135" t="s">
        <v>2484</v>
      </c>
      <c r="W22" s="3132"/>
      <c r="X22" s="3133"/>
      <c r="Y22" s="268">
        <f>SUM('5층_부하량(월간_AVG)'!D325:F325)</f>
        <v>1.9028308179699334</v>
      </c>
      <c r="Z22" s="253">
        <f>SUM('5층_부하량(월간_AVG)'!D383:F383)</f>
        <v>0</v>
      </c>
      <c r="AA22" s="2460">
        <f t="shared" ref="AA22:AA24" si="6">SUM(Y22:Z22)</f>
        <v>1.9028308179699334</v>
      </c>
      <c r="AB22" s="2701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10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244"/>
      <c r="AE22" s="2475"/>
      <c r="AI22" s="2375"/>
    </row>
    <row r="23" spans="1:35" ht="34.799999999999997" x14ac:dyDescent="0.25">
      <c r="A23" s="2659" t="s">
        <v>2579</v>
      </c>
      <c r="B23" s="3111" t="s">
        <v>2580</v>
      </c>
      <c r="C23" s="3037" t="s">
        <v>9228</v>
      </c>
      <c r="D23" s="3161">
        <v>2.2000000000000002</v>
      </c>
      <c r="E23" s="837" t="s">
        <v>2581</v>
      </c>
      <c r="F23" s="3111" t="s">
        <v>2582</v>
      </c>
      <c r="G23" s="3193" t="s">
        <v>2583</v>
      </c>
      <c r="H23" s="3196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8" t="s">
        <v>6547</v>
      </c>
      <c r="N23" s="1563">
        <v>21</v>
      </c>
      <c r="O23" s="1564">
        <v>220</v>
      </c>
      <c r="P23" s="1565">
        <v>20</v>
      </c>
      <c r="Q23" s="2418" t="s">
        <v>6554</v>
      </c>
      <c r="R23" s="1566">
        <v>19</v>
      </c>
      <c r="S23" s="3201"/>
      <c r="T23" s="3198"/>
      <c r="U23" s="3119"/>
      <c r="V23" s="3116"/>
      <c r="W23" s="3132"/>
      <c r="X23" s="3133"/>
      <c r="Y23" s="268">
        <f>SUM('5층_부하량(월간_AVG)'!D326:F326)</f>
        <v>2.4820585913674083</v>
      </c>
      <c r="Z23" s="253">
        <f>SUM('5층_부하량(월간_AVG)'!D384:F384)</f>
        <v>2.8562816788433039</v>
      </c>
      <c r="AA23" s="2460">
        <f t="shared" si="6"/>
        <v>5.3383402702107121</v>
      </c>
      <c r="AB23" s="2701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346.6</v>
      </c>
      <c r="AC23" s="2710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373.7</v>
      </c>
      <c r="AD23" s="2485">
        <f>SUM(AB23:AC23)</f>
        <v>720.3</v>
      </c>
      <c r="AE23" s="2475"/>
      <c r="AI23" s="2375"/>
    </row>
    <row r="24" spans="1:35" ht="28.8" x14ac:dyDescent="0.25">
      <c r="A24" s="2659" t="s">
        <v>2585</v>
      </c>
      <c r="B24" s="3114" t="s">
        <v>2586</v>
      </c>
      <c r="C24" s="3037" t="s">
        <v>9229</v>
      </c>
      <c r="D24" s="3161">
        <v>2.2000000000000002</v>
      </c>
      <c r="E24" s="837" t="s">
        <v>2587</v>
      </c>
      <c r="F24" s="3111" t="s">
        <v>2588</v>
      </c>
      <c r="G24" s="3193" t="s">
        <v>2589</v>
      </c>
      <c r="H24" s="3196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8" t="s">
        <v>6547</v>
      </c>
      <c r="N24" s="1563">
        <v>23</v>
      </c>
      <c r="O24" s="1564">
        <v>220</v>
      </c>
      <c r="P24" s="1565">
        <v>20</v>
      </c>
      <c r="Q24" s="2418" t="s">
        <v>6554</v>
      </c>
      <c r="R24" s="1566">
        <v>21</v>
      </c>
      <c r="S24" s="3201"/>
      <c r="T24" s="3198"/>
      <c r="U24" s="3119"/>
      <c r="V24" s="3116"/>
      <c r="W24" s="3132"/>
      <c r="X24" s="3133"/>
      <c r="Y24" s="268">
        <f>SUM('5층_부하량(월간_AVG)'!D327:F327)</f>
        <v>4.7745083940042896</v>
      </c>
      <c r="Z24" s="253">
        <f>SUM('5층_부하량(월간_AVG)'!D385:F385)</f>
        <v>4.4337709337043654</v>
      </c>
      <c r="AA24" s="2460">
        <f t="shared" si="6"/>
        <v>9.2082793277086559</v>
      </c>
      <c r="AB24" s="2701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741.6</v>
      </c>
      <c r="AC24" s="2710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669.9</v>
      </c>
      <c r="AD24" s="2485">
        <f>SUM(AB24:AC24)</f>
        <v>1411.5</v>
      </c>
      <c r="AE24" s="2479" t="s">
        <v>2591</v>
      </c>
      <c r="AI24" s="2375"/>
    </row>
    <row r="25" spans="1:35" ht="28.8" customHeight="1" x14ac:dyDescent="0.25">
      <c r="A25" s="3428" t="s">
        <v>2592</v>
      </c>
      <c r="B25" s="3114" t="s">
        <v>2593</v>
      </c>
      <c r="C25" s="3037" t="s">
        <v>9230</v>
      </c>
      <c r="D25" s="3165">
        <v>1.1000000000000001</v>
      </c>
      <c r="E25" s="837" t="s">
        <v>2595</v>
      </c>
      <c r="F25" s="3111" t="s">
        <v>2596</v>
      </c>
      <c r="G25" s="3193" t="s">
        <v>2597</v>
      </c>
      <c r="H25" s="3196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8" t="s">
        <v>6547</v>
      </c>
      <c r="N25" s="1563">
        <v>25</v>
      </c>
      <c r="O25" s="1564">
        <v>220</v>
      </c>
      <c r="P25" s="1565">
        <v>20</v>
      </c>
      <c r="Q25" s="2418" t="s">
        <v>6554</v>
      </c>
      <c r="R25" s="1566">
        <v>23</v>
      </c>
      <c r="S25" s="3202"/>
      <c r="T25" s="3199"/>
      <c r="U25" s="3130"/>
      <c r="V25" s="3122"/>
      <c r="W25" s="3132"/>
      <c r="X25" s="3133"/>
      <c r="Y25" s="268">
        <f>'5층_부하량(월간_AVG)'!F328</f>
        <v>2.8546039730668751</v>
      </c>
      <c r="Z25" s="253">
        <f>SUM('5층_부하량(월간_AVG)'!D386:F386)</f>
        <v>0</v>
      </c>
      <c r="AA25" s="3158">
        <f>SUM(Y25:Z26)</f>
        <v>3.835031866677626</v>
      </c>
      <c r="AB25" s="2705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09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243">
        <f>SUM(AB25:AC26)</f>
        <v>96.5</v>
      </c>
      <c r="AE25" s="2475"/>
      <c r="AI25" s="2375"/>
    </row>
    <row r="26" spans="1:35" ht="54" customHeight="1" x14ac:dyDescent="0.25">
      <c r="A26" s="3428"/>
      <c r="B26" s="3114"/>
      <c r="C26" s="3037"/>
      <c r="D26" s="3166"/>
      <c r="E26" s="837" t="s">
        <v>2599</v>
      </c>
      <c r="F26" s="3111" t="s">
        <v>2600</v>
      </c>
      <c r="G26" s="3193" t="s">
        <v>2601</v>
      </c>
      <c r="H26" s="3196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8" t="s">
        <v>6549</v>
      </c>
      <c r="N26" s="1563">
        <v>28</v>
      </c>
      <c r="O26" s="1564">
        <v>220</v>
      </c>
      <c r="P26" s="1565">
        <v>20</v>
      </c>
      <c r="Q26" s="2418" t="s">
        <v>6556</v>
      </c>
      <c r="R26" s="1566">
        <v>28</v>
      </c>
      <c r="S26" s="3193" t="s">
        <v>2569</v>
      </c>
      <c r="T26" s="3196" t="s">
        <v>2570</v>
      </c>
      <c r="U26" s="3127" t="s">
        <v>2571</v>
      </c>
      <c r="V26" s="3113" t="s">
        <v>2572</v>
      </c>
      <c r="W26" s="3132"/>
      <c r="X26" s="3133"/>
      <c r="Y26" s="268">
        <f>SUM('5층_부하량(월간_AVG)'!N369:Q369)</f>
        <v>0.69019019899123013</v>
      </c>
      <c r="Z26" s="253">
        <f>SUM('5층_부하량(월간_AVG)'!N428:Q428)</f>
        <v>0.2902376946195207</v>
      </c>
      <c r="AA26" s="3159"/>
      <c r="AB26" s="2705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75.7</v>
      </c>
      <c r="AC26" s="2709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20.8</v>
      </c>
      <c r="AD26" s="3244"/>
      <c r="AE26" s="2475"/>
      <c r="AI26" s="2375"/>
    </row>
    <row r="27" spans="1:35" ht="27" customHeight="1" x14ac:dyDescent="0.25">
      <c r="A27" s="2659" t="s">
        <v>2058</v>
      </c>
      <c r="B27" s="3114" t="s">
        <v>2603</v>
      </c>
      <c r="C27" s="3037" t="s">
        <v>9231</v>
      </c>
      <c r="D27" s="3161">
        <v>1.1000000000000001</v>
      </c>
      <c r="E27" s="837" t="s">
        <v>2604</v>
      </c>
      <c r="F27" s="3111" t="s">
        <v>2605</v>
      </c>
      <c r="G27" s="3193" t="s">
        <v>2606</v>
      </c>
      <c r="H27" s="3196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8" t="s">
        <v>6547</v>
      </c>
      <c r="N27" s="1563">
        <v>27</v>
      </c>
      <c r="O27" s="1564">
        <v>220</v>
      </c>
      <c r="P27" s="1565">
        <v>20</v>
      </c>
      <c r="Q27" s="2418" t="s">
        <v>6554</v>
      </c>
      <c r="R27" s="1566">
        <v>25</v>
      </c>
      <c r="S27" s="3193" t="s">
        <v>2481</v>
      </c>
      <c r="T27" s="3196" t="s">
        <v>2608</v>
      </c>
      <c r="U27" s="3127" t="s">
        <v>2483</v>
      </c>
      <c r="V27" s="3113" t="s">
        <v>2484</v>
      </c>
      <c r="W27" s="3132"/>
      <c r="X27" s="3133"/>
      <c r="Y27" s="268">
        <f>SUM('5층_부하량(월간_AVG)'!D329:F329)</f>
        <v>2.4186952954577028</v>
      </c>
      <c r="Z27" s="253">
        <f>SUM('5층_부하량(월간_AVG)'!D387:F387)</f>
        <v>3.2839097963817783</v>
      </c>
      <c r="AA27" s="2460">
        <f t="shared" ref="AA27" si="7">SUM(Y27:Z27)</f>
        <v>5.7026050918394811</v>
      </c>
      <c r="AB27" s="2701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376.3</v>
      </c>
      <c r="AC27" s="2710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483.3</v>
      </c>
      <c r="AD27" s="2485">
        <f>SUM(AB27:AC27)</f>
        <v>859.6</v>
      </c>
      <c r="AE27" s="2475"/>
      <c r="AI27" s="2375"/>
    </row>
    <row r="28" spans="1:35" ht="28.8" customHeight="1" x14ac:dyDescent="0.25">
      <c r="A28" s="3428" t="s">
        <v>2609</v>
      </c>
      <c r="B28" s="3114" t="s">
        <v>2610</v>
      </c>
      <c r="C28" s="3037" t="s">
        <v>9181</v>
      </c>
      <c r="D28" s="3167">
        <v>2.2000000000000002</v>
      </c>
      <c r="E28" s="837" t="s">
        <v>2612</v>
      </c>
      <c r="F28" s="3111" t="s">
        <v>2613</v>
      </c>
      <c r="G28" s="3193" t="s">
        <v>2614</v>
      </c>
      <c r="H28" s="3196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8" t="s">
        <v>6547</v>
      </c>
      <c r="N28" s="1563">
        <v>29</v>
      </c>
      <c r="O28" s="1569">
        <v>220</v>
      </c>
      <c r="P28" s="1570">
        <v>20</v>
      </c>
      <c r="Q28" s="2418" t="s">
        <v>6554</v>
      </c>
      <c r="R28" s="1566">
        <v>27</v>
      </c>
      <c r="S28" s="3193"/>
      <c r="T28" s="3196"/>
      <c r="U28" s="3127"/>
      <c r="V28" s="3113"/>
      <c r="W28" s="3132"/>
      <c r="X28" s="3133"/>
      <c r="Y28" s="268">
        <f>SUM('5층_부하량(월간_AVG)'!D330:F330)</f>
        <v>5.2037149400976039</v>
      </c>
      <c r="Z28" s="268">
        <f>SUM('5층_부하량(월간_AVG)'!D388:F388)</f>
        <v>0</v>
      </c>
      <c r="AA28" s="3226">
        <f>SUM(Y28:Z30)</f>
        <v>15.243163208563015</v>
      </c>
      <c r="AB28" s="2711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12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243">
        <f>SUM(AB28:AC30)</f>
        <v>1577.6000000000001</v>
      </c>
      <c r="AE28" s="2475" t="s">
        <v>2616</v>
      </c>
      <c r="AI28" s="2375"/>
    </row>
    <row r="29" spans="1:35" ht="28.8" customHeight="1" x14ac:dyDescent="0.25">
      <c r="A29" s="3428"/>
      <c r="B29" s="3114"/>
      <c r="C29" s="3037"/>
      <c r="D29" s="3168"/>
      <c r="E29" s="2999" t="s">
        <v>2617</v>
      </c>
      <c r="F29" s="995" t="s">
        <v>2618</v>
      </c>
      <c r="G29" s="3193" t="s">
        <v>2619</v>
      </c>
      <c r="H29" s="3196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8" t="s">
        <v>6549</v>
      </c>
      <c r="N29" s="1563">
        <v>7</v>
      </c>
      <c r="O29" s="1569">
        <v>220</v>
      </c>
      <c r="P29" s="1570">
        <v>30</v>
      </c>
      <c r="Q29" s="2418" t="s">
        <v>6556</v>
      </c>
      <c r="R29" s="1566">
        <v>7</v>
      </c>
      <c r="S29" s="3193" t="s">
        <v>2621</v>
      </c>
      <c r="T29" s="3196" t="s">
        <v>2570</v>
      </c>
      <c r="U29" s="3127" t="s">
        <v>2571</v>
      </c>
      <c r="V29" s="3113" t="s">
        <v>2572</v>
      </c>
      <c r="W29" s="3132"/>
      <c r="X29" s="3133"/>
      <c r="Y29" s="268">
        <f>SUM('5층_부하량(월간_AVG)'!D359:F359)</f>
        <v>3.1076844050464838</v>
      </c>
      <c r="Z29" s="268">
        <f>SUM('5층_부하량(월간_AVG)'!D418:F418)</f>
        <v>3.471522773847191</v>
      </c>
      <c r="AA29" s="3239"/>
      <c r="AB29" s="2711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561.70000000000005</v>
      </c>
      <c r="AC29" s="2712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599.1</v>
      </c>
      <c r="AD29" s="3245"/>
      <c r="AE29" s="3248" t="s">
        <v>2622</v>
      </c>
      <c r="AI29" s="2375"/>
    </row>
    <row r="30" spans="1:35" ht="28.8" x14ac:dyDescent="0.25">
      <c r="A30" s="3428"/>
      <c r="B30" s="3114"/>
      <c r="C30" s="3037"/>
      <c r="D30" s="3169"/>
      <c r="E30" s="2999" t="s">
        <v>2623</v>
      </c>
      <c r="F30" s="995" t="s">
        <v>2624</v>
      </c>
      <c r="G30" s="3193" t="s">
        <v>2625</v>
      </c>
      <c r="H30" s="3196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8" t="s">
        <v>6549</v>
      </c>
      <c r="N30" s="1563">
        <v>9</v>
      </c>
      <c r="O30" s="1569">
        <v>220</v>
      </c>
      <c r="P30" s="1570">
        <v>30</v>
      </c>
      <c r="Q30" s="2418" t="s">
        <v>6556</v>
      </c>
      <c r="R30" s="1566">
        <v>9</v>
      </c>
      <c r="S30" s="3193"/>
      <c r="T30" s="3196"/>
      <c r="U30" s="3127"/>
      <c r="V30" s="3133"/>
      <c r="W30" s="3132"/>
      <c r="X30" s="3133"/>
      <c r="Y30" s="268">
        <f>SUM('5층_부하량(월간_AVG)'!D360:F360)</f>
        <v>1.7053245081788502</v>
      </c>
      <c r="Z30" s="268">
        <f>SUM('5층_부하량(월간_AVG)'!D419:F419)</f>
        <v>1.7549165813928873</v>
      </c>
      <c r="AA30" s="3240"/>
      <c r="AB30" s="2711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203.6</v>
      </c>
      <c r="AC30" s="2712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213.2</v>
      </c>
      <c r="AD30" s="3244"/>
      <c r="AE30" s="3249"/>
      <c r="AI30" s="2375"/>
    </row>
    <row r="31" spans="1:35" ht="57.6" x14ac:dyDescent="0.25">
      <c r="A31" s="2659" t="s">
        <v>2078</v>
      </c>
      <c r="B31" s="3114" t="s">
        <v>2627</v>
      </c>
      <c r="C31" s="3037" t="s">
        <v>9232</v>
      </c>
      <c r="D31" s="3170">
        <v>2.2000000000000002</v>
      </c>
      <c r="E31" s="837" t="s">
        <v>2628</v>
      </c>
      <c r="F31" s="3111" t="s">
        <v>2629</v>
      </c>
      <c r="G31" s="3193" t="s">
        <v>2630</v>
      </c>
      <c r="H31" s="3196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8" t="s">
        <v>6548</v>
      </c>
      <c r="N31" s="1563">
        <v>3</v>
      </c>
      <c r="O31" s="1564">
        <v>220</v>
      </c>
      <c r="P31" s="1565">
        <v>20</v>
      </c>
      <c r="Q31" s="2418" t="s">
        <v>6554</v>
      </c>
      <c r="R31" s="1566">
        <v>32</v>
      </c>
      <c r="S31" s="3193" t="s">
        <v>2632</v>
      </c>
      <c r="T31" s="3196" t="s">
        <v>2608</v>
      </c>
      <c r="U31" s="3127" t="s">
        <v>2633</v>
      </c>
      <c r="V31" s="3113" t="s">
        <v>2484</v>
      </c>
      <c r="W31" s="3132"/>
      <c r="X31" s="3133"/>
      <c r="Y31" s="268">
        <f>SUM('5층_부하량(월간_AVG)'!D337:F337)</f>
        <v>5.2809176351490921</v>
      </c>
      <c r="Z31" s="253">
        <f>SUM('5층_부하량(월간_AVG)'!N390:P390)</f>
        <v>3.2036046203471673</v>
      </c>
      <c r="AA31" s="2460">
        <f t="shared" ref="AA31:AA32" si="8">SUM(Y31:Z31)</f>
        <v>8.4845222554962589</v>
      </c>
      <c r="AB31" s="2701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862.6</v>
      </c>
      <c r="AC31" s="2710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467.4</v>
      </c>
      <c r="AD31" s="2485">
        <f>SUM(AB31:AC31)</f>
        <v>1330</v>
      </c>
      <c r="AE31" s="2475"/>
      <c r="AI31" s="2375"/>
    </row>
    <row r="32" spans="1:35" ht="58.2" thickBot="1" x14ac:dyDescent="0.3">
      <c r="A32" s="2666" t="s">
        <v>2634</v>
      </c>
      <c r="B32" s="3049" t="s">
        <v>2635</v>
      </c>
      <c r="C32" s="3048" t="s">
        <v>9226</v>
      </c>
      <c r="D32" s="3171">
        <v>2.2000000000000002</v>
      </c>
      <c r="E32" s="838" t="s">
        <v>2636</v>
      </c>
      <c r="F32" s="3112" t="s">
        <v>2637</v>
      </c>
      <c r="G32" s="3194" t="s">
        <v>2638</v>
      </c>
      <c r="H32" s="319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9" t="s">
        <v>6548</v>
      </c>
      <c r="N32" s="1573">
        <v>5</v>
      </c>
      <c r="O32" s="1574">
        <v>220</v>
      </c>
      <c r="P32" s="1575">
        <v>30</v>
      </c>
      <c r="Q32" s="2419" t="s">
        <v>6555</v>
      </c>
      <c r="R32" s="1576">
        <v>3</v>
      </c>
      <c r="S32" s="3194"/>
      <c r="T32" s="3197" t="s">
        <v>2640</v>
      </c>
      <c r="U32" s="3128"/>
      <c r="V32" s="3129" t="s">
        <v>2641</v>
      </c>
      <c r="W32" s="3137"/>
      <c r="X32" s="3136"/>
      <c r="Y32" s="330">
        <f>SUM('5층_부하량(월간_AVG)'!D338:F338)</f>
        <v>3.8314901147064435</v>
      </c>
      <c r="Z32" s="329">
        <f>SUM('5층_부하량(월간_AVG)'!D396:F396)</f>
        <v>3.170225310395804</v>
      </c>
      <c r="AA32" s="2461">
        <f t="shared" si="8"/>
        <v>7.0017154251022475</v>
      </c>
      <c r="AB32" s="2707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568.5</v>
      </c>
      <c r="AC32" s="2708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457</v>
      </c>
      <c r="AD32" s="2486">
        <f>SUM(AB32:AC32)</f>
        <v>1025.5</v>
      </c>
      <c r="AE32" s="2476"/>
      <c r="AI32" s="2375"/>
    </row>
    <row r="33" spans="1:35" ht="18" thickTop="1" x14ac:dyDescent="0.25">
      <c r="A33" s="1084" t="s">
        <v>2642</v>
      </c>
      <c r="B33" s="828"/>
      <c r="C33" s="2994"/>
      <c r="D33" s="3065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5"/>
      <c r="AB33" s="2713"/>
      <c r="AC33" s="2714"/>
      <c r="AD33" s="2489"/>
      <c r="AE33" s="2478" t="s">
        <v>1266</v>
      </c>
      <c r="AI33" s="2375"/>
    </row>
    <row r="34" spans="1:35" ht="34.799999999999997" customHeight="1" x14ac:dyDescent="0.25">
      <c r="A34" s="2659" t="s">
        <v>2643</v>
      </c>
      <c r="B34" s="3114" t="s">
        <v>2644</v>
      </c>
      <c r="C34" s="3037" t="s">
        <v>9181</v>
      </c>
      <c r="D34" s="3170">
        <v>2.2000000000000002</v>
      </c>
      <c r="E34" s="837" t="s">
        <v>2645</v>
      </c>
      <c r="F34" s="3111" t="s">
        <v>2646</v>
      </c>
      <c r="G34" s="3193" t="s">
        <v>2647</v>
      </c>
      <c r="H34" s="3196" t="s">
        <v>2648</v>
      </c>
      <c r="I34" s="1461" t="str">
        <f t="shared" ref="I34:I97" si="9">"5-DaHall1-PDU-"&amp;M34&amp;"-"&amp;L34&amp;"-"&amp;N34</f>
        <v>5-DaHall1-PDU-11-30-6</v>
      </c>
      <c r="J34" s="1462" t="str">
        <f t="shared" ref="J34:J50" si="10">"5-DaHall1-PDU-"&amp;Q34&amp;"-"&amp;P34&amp;"-"&amp;R34</f>
        <v>5-DaHall1-PDU-12-30-4</v>
      </c>
      <c r="K34" s="1561">
        <v>220</v>
      </c>
      <c r="L34" s="1562">
        <v>30</v>
      </c>
      <c r="M34" s="2388" t="s">
        <v>6547</v>
      </c>
      <c r="N34" s="1563">
        <v>6</v>
      </c>
      <c r="O34" s="1564">
        <v>220</v>
      </c>
      <c r="P34" s="1565">
        <v>30</v>
      </c>
      <c r="Q34" s="2418" t="s">
        <v>6554</v>
      </c>
      <c r="R34" s="1566">
        <v>4</v>
      </c>
      <c r="S34" s="3193" t="s">
        <v>2481</v>
      </c>
      <c r="T34" s="3196" t="s">
        <v>2482</v>
      </c>
      <c r="U34" s="3127" t="s">
        <v>2483</v>
      </c>
      <c r="V34" s="3113" t="s">
        <v>2484</v>
      </c>
      <c r="W34" s="3127" t="s">
        <v>2485</v>
      </c>
      <c r="X34" s="3113" t="s">
        <v>2486</v>
      </c>
      <c r="Y34" s="253">
        <f>SUM('5층_부하량(월간_AVG)'!N318:P318)</f>
        <v>1.9353548638277827</v>
      </c>
      <c r="Z34" s="253">
        <f>SUM('5층_부하량(월간_AVG)'!N376:P376)</f>
        <v>1.8520367029004519</v>
      </c>
      <c r="AA34" s="2460">
        <f t="shared" ref="AA34:AA41" si="11">SUM(Y34:Z34)</f>
        <v>3.7873915667282345</v>
      </c>
      <c r="AB34" s="2701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268</v>
      </c>
      <c r="AC34" s="2702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241.9</v>
      </c>
      <c r="AD34" s="2485">
        <f>SUM(AB34:AC34)</f>
        <v>509.9</v>
      </c>
      <c r="AE34" s="2523" t="s">
        <v>2649</v>
      </c>
      <c r="AI34" s="2375"/>
    </row>
    <row r="35" spans="1:35" ht="39.6" x14ac:dyDescent="0.25">
      <c r="A35" s="2659" t="s">
        <v>2650</v>
      </c>
      <c r="B35" s="2123" t="s">
        <v>2651</v>
      </c>
      <c r="C35" s="3037" t="s">
        <v>9181</v>
      </c>
      <c r="D35" s="3170">
        <v>2.2000000000000002</v>
      </c>
      <c r="E35" s="837" t="s">
        <v>2652</v>
      </c>
      <c r="F35" s="3111" t="s">
        <v>2653</v>
      </c>
      <c r="G35" s="3193" t="s">
        <v>2654</v>
      </c>
      <c r="H35" s="3196" t="s">
        <v>2655</v>
      </c>
      <c r="I35" s="1461" t="str">
        <f t="shared" si="9"/>
        <v>5-DaHall1-PDU-11-20-8</v>
      </c>
      <c r="J35" s="1462" t="str">
        <f t="shared" si="10"/>
        <v>5-DaHall1-PDU-12-30-6</v>
      </c>
      <c r="K35" s="1561">
        <v>220</v>
      </c>
      <c r="L35" s="1562">
        <v>20</v>
      </c>
      <c r="M35" s="2388" t="s">
        <v>6547</v>
      </c>
      <c r="N35" s="1563">
        <v>8</v>
      </c>
      <c r="O35" s="1564">
        <v>220</v>
      </c>
      <c r="P35" s="1565">
        <v>30</v>
      </c>
      <c r="Q35" s="2418" t="s">
        <v>6554</v>
      </c>
      <c r="R35" s="1566">
        <v>6</v>
      </c>
      <c r="S35" s="3193"/>
      <c r="T35" s="3196"/>
      <c r="U35" s="3132"/>
      <c r="V35" s="3133"/>
      <c r="W35" s="3132"/>
      <c r="X35" s="3133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1"/>
        <v>0</v>
      </c>
      <c r="AB35" s="2701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02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5">
        <f t="shared" ref="AD35:AD40" si="12">SUM(AB35:AC35)</f>
        <v>0</v>
      </c>
      <c r="AE35" s="2524" t="s">
        <v>2656</v>
      </c>
      <c r="AI35" s="2375"/>
    </row>
    <row r="36" spans="1:35" ht="28.8" x14ac:dyDescent="0.25">
      <c r="A36" s="2659" t="s">
        <v>2657</v>
      </c>
      <c r="B36" s="3111" t="s">
        <v>2658</v>
      </c>
      <c r="C36" s="3001"/>
      <c r="D36" s="3062"/>
      <c r="E36" s="3111" t="s">
        <v>2659</v>
      </c>
      <c r="F36" s="3111" t="s">
        <v>2660</v>
      </c>
      <c r="G36" s="3193" t="s">
        <v>2661</v>
      </c>
      <c r="H36" s="3196" t="s">
        <v>2662</v>
      </c>
      <c r="I36" s="1461" t="str">
        <f t="shared" si="9"/>
        <v>5-DaHall1-PDU-11-20-10</v>
      </c>
      <c r="J36" s="1462" t="str">
        <f t="shared" si="10"/>
        <v>5-DaHall1-PDU-12-30-8</v>
      </c>
      <c r="K36" s="1561">
        <v>220</v>
      </c>
      <c r="L36" s="1562">
        <v>20</v>
      </c>
      <c r="M36" s="2388" t="s">
        <v>6547</v>
      </c>
      <c r="N36" s="1563">
        <v>10</v>
      </c>
      <c r="O36" s="1564">
        <v>220</v>
      </c>
      <c r="P36" s="1565">
        <v>30</v>
      </c>
      <c r="Q36" s="2418" t="s">
        <v>6554</v>
      </c>
      <c r="R36" s="1566">
        <v>8</v>
      </c>
      <c r="S36" s="3193"/>
      <c r="T36" s="3196"/>
      <c r="U36" s="3132"/>
      <c r="V36" s="3133"/>
      <c r="W36" s="3132"/>
      <c r="X36" s="3133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1"/>
        <v>0</v>
      </c>
      <c r="AB36" s="2701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02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5">
        <f t="shared" si="12"/>
        <v>0</v>
      </c>
      <c r="AE36" s="2475"/>
      <c r="AI36" s="2375"/>
    </row>
    <row r="37" spans="1:35" ht="28.8" x14ac:dyDescent="0.25">
      <c r="A37" s="2659" t="s">
        <v>2110</v>
      </c>
      <c r="B37" s="3111" t="s">
        <v>2663</v>
      </c>
      <c r="C37" s="3001"/>
      <c r="D37" s="3062"/>
      <c r="E37" s="3111" t="s">
        <v>2664</v>
      </c>
      <c r="F37" s="3111" t="s">
        <v>2665</v>
      </c>
      <c r="G37" s="3193" t="s">
        <v>2666</v>
      </c>
      <c r="H37" s="3196" t="s">
        <v>2667</v>
      </c>
      <c r="I37" s="1461" t="str">
        <f t="shared" si="9"/>
        <v>5-DaHall1-PDU-11-20-12</v>
      </c>
      <c r="J37" s="1462" t="str">
        <f t="shared" si="10"/>
        <v>5-DaHall1-PDU-12-20-10</v>
      </c>
      <c r="K37" s="1561">
        <v>220</v>
      </c>
      <c r="L37" s="1562">
        <v>20</v>
      </c>
      <c r="M37" s="2388" t="s">
        <v>6547</v>
      </c>
      <c r="N37" s="1563">
        <v>12</v>
      </c>
      <c r="O37" s="1564">
        <v>220</v>
      </c>
      <c r="P37" s="1565">
        <v>20</v>
      </c>
      <c r="Q37" s="2418" t="s">
        <v>6554</v>
      </c>
      <c r="R37" s="1566">
        <v>10</v>
      </c>
      <c r="S37" s="3193"/>
      <c r="T37" s="3196"/>
      <c r="U37" s="3132"/>
      <c r="V37" s="3133"/>
      <c r="W37" s="3132"/>
      <c r="X37" s="3133"/>
      <c r="Y37" s="253">
        <f>SUM('5층_부하량(월간_AVG)'!N321:P321)</f>
        <v>4.7449124484762901</v>
      </c>
      <c r="Z37" s="253">
        <f>SUM('5층_부하량(월간_AVG)'!N379:P379)</f>
        <v>2.8239506118030278</v>
      </c>
      <c r="AA37" s="2460">
        <f t="shared" si="11"/>
        <v>7.5688630602793179</v>
      </c>
      <c r="AB37" s="2701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02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5">
        <f t="shared" si="12"/>
        <v>0</v>
      </c>
      <c r="AE37" s="2475"/>
      <c r="AI37" s="2375"/>
    </row>
    <row r="38" spans="1:35" ht="28.8" x14ac:dyDescent="0.25">
      <c r="A38" s="2659" t="s">
        <v>2117</v>
      </c>
      <c r="B38" s="3111" t="s">
        <v>2668</v>
      </c>
      <c r="C38" s="3001"/>
      <c r="D38" s="3062"/>
      <c r="E38" s="3111" t="s">
        <v>2669</v>
      </c>
      <c r="F38" s="3111" t="s">
        <v>2670</v>
      </c>
      <c r="G38" s="3193" t="s">
        <v>2671</v>
      </c>
      <c r="H38" s="3196" t="s">
        <v>2672</v>
      </c>
      <c r="I38" s="1461" t="str">
        <f t="shared" si="9"/>
        <v>5-DaHall1-PDU-11-20-14</v>
      </c>
      <c r="J38" s="1462" t="str">
        <f t="shared" si="10"/>
        <v>5-DaHall1-PDU-12-20-12</v>
      </c>
      <c r="K38" s="1561">
        <v>220</v>
      </c>
      <c r="L38" s="1562">
        <v>20</v>
      </c>
      <c r="M38" s="2388" t="s">
        <v>6547</v>
      </c>
      <c r="N38" s="1563">
        <v>14</v>
      </c>
      <c r="O38" s="1564">
        <v>220</v>
      </c>
      <c r="P38" s="1565">
        <v>20</v>
      </c>
      <c r="Q38" s="2418" t="s">
        <v>6554</v>
      </c>
      <c r="R38" s="1566">
        <v>12</v>
      </c>
      <c r="S38" s="3193"/>
      <c r="T38" s="3196"/>
      <c r="U38" s="3132"/>
      <c r="V38" s="3133"/>
      <c r="W38" s="3132"/>
      <c r="X38" s="3133"/>
      <c r="Y38" s="253">
        <f>SUM('5층_부하량(월간_AVG)'!N322:P322)</f>
        <v>2.4231462492961904</v>
      </c>
      <c r="Z38" s="253">
        <f>SUM('5층_부하량(월간_AVG)'!N380:P380)</f>
        <v>0</v>
      </c>
      <c r="AA38" s="2460">
        <f t="shared" si="11"/>
        <v>2.4231462492961904</v>
      </c>
      <c r="AB38" s="2701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02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5">
        <f t="shared" si="12"/>
        <v>0</v>
      </c>
      <c r="AE38" s="2475"/>
      <c r="AI38" s="2375"/>
    </row>
    <row r="39" spans="1:35" ht="28.8" x14ac:dyDescent="0.25">
      <c r="A39" s="2659" t="s">
        <v>2123</v>
      </c>
      <c r="B39" s="3111" t="s">
        <v>2673</v>
      </c>
      <c r="C39" s="3001" t="s">
        <v>9233</v>
      </c>
      <c r="D39" s="3062">
        <v>2.2000000000000002</v>
      </c>
      <c r="E39" s="3111" t="s">
        <v>2674</v>
      </c>
      <c r="F39" s="3111" t="s">
        <v>2675</v>
      </c>
      <c r="G39" s="3193" t="s">
        <v>2676</v>
      </c>
      <c r="H39" s="3196" t="s">
        <v>2677</v>
      </c>
      <c r="I39" s="1461" t="str">
        <f t="shared" si="9"/>
        <v>5-DaHall1-PDU-11-20-16</v>
      </c>
      <c r="J39" s="1462" t="str">
        <f t="shared" si="10"/>
        <v>5-DaHall1-PDU-12-20-14</v>
      </c>
      <c r="K39" s="1561">
        <v>220</v>
      </c>
      <c r="L39" s="1562">
        <v>20</v>
      </c>
      <c r="M39" s="2388" t="s">
        <v>6547</v>
      </c>
      <c r="N39" s="1563">
        <v>16</v>
      </c>
      <c r="O39" s="1564">
        <v>220</v>
      </c>
      <c r="P39" s="1565">
        <v>20</v>
      </c>
      <c r="Q39" s="2418" t="s">
        <v>6554</v>
      </c>
      <c r="R39" s="1566">
        <v>14</v>
      </c>
      <c r="S39" s="3193"/>
      <c r="T39" s="3196"/>
      <c r="U39" s="3132"/>
      <c r="V39" s="3133"/>
      <c r="W39" s="3132"/>
      <c r="X39" s="3133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1"/>
        <v>0</v>
      </c>
      <c r="AB39" s="2701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02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5">
        <f t="shared" si="12"/>
        <v>0</v>
      </c>
      <c r="AE39" s="2475"/>
      <c r="AI39" s="2375"/>
    </row>
    <row r="40" spans="1:35" ht="28.8" x14ac:dyDescent="0.25">
      <c r="A40" s="2659" t="s">
        <v>2129</v>
      </c>
      <c r="B40" s="3114" t="s">
        <v>2678</v>
      </c>
      <c r="C40" s="3001" t="s">
        <v>9233</v>
      </c>
      <c r="D40" s="3170">
        <v>2.2000000000000002</v>
      </c>
      <c r="E40" s="3111" t="s">
        <v>2679</v>
      </c>
      <c r="F40" s="3111" t="s">
        <v>2680</v>
      </c>
      <c r="G40" s="3193" t="s">
        <v>2681</v>
      </c>
      <c r="H40" s="3196" t="s">
        <v>2682</v>
      </c>
      <c r="I40" s="1461" t="str">
        <f t="shared" si="9"/>
        <v>5-DaHall1-PDU-11-20-18</v>
      </c>
      <c r="J40" s="1462" t="str">
        <f t="shared" si="10"/>
        <v>5-DaHall1-PDU-12-20-16</v>
      </c>
      <c r="K40" s="1561">
        <v>220</v>
      </c>
      <c r="L40" s="1562">
        <v>20</v>
      </c>
      <c r="M40" s="2388" t="s">
        <v>6547</v>
      </c>
      <c r="N40" s="1563">
        <v>18</v>
      </c>
      <c r="O40" s="1564">
        <v>220</v>
      </c>
      <c r="P40" s="1565">
        <v>20</v>
      </c>
      <c r="Q40" s="2418" t="s">
        <v>6554</v>
      </c>
      <c r="R40" s="1566">
        <v>16</v>
      </c>
      <c r="S40" s="3193"/>
      <c r="T40" s="3196"/>
      <c r="U40" s="3132"/>
      <c r="V40" s="3133"/>
      <c r="W40" s="3132"/>
      <c r="X40" s="3133"/>
      <c r="Y40" s="253">
        <f>SUM('5층_부하량(월간_AVG)'!N324:P324)</f>
        <v>3.0066113881293215</v>
      </c>
      <c r="Z40" s="253">
        <f>SUM('5층_부하량(월간_AVG)'!N382:P382)</f>
        <v>5.9408942860152543</v>
      </c>
      <c r="AA40" s="2460">
        <f t="shared" si="11"/>
        <v>8.9475056741445762</v>
      </c>
      <c r="AB40" s="2701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421.2</v>
      </c>
      <c r="AC40" s="2702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928.1</v>
      </c>
      <c r="AD40" s="2485">
        <f t="shared" si="12"/>
        <v>1349.3</v>
      </c>
      <c r="AE40" s="2475"/>
      <c r="AI40" s="2375"/>
    </row>
    <row r="41" spans="1:35" ht="29.4" thickBot="1" x14ac:dyDescent="0.3">
      <c r="A41" s="2666" t="s">
        <v>2135</v>
      </c>
      <c r="B41" s="3049" t="s">
        <v>2683</v>
      </c>
      <c r="C41" s="3002" t="s">
        <v>9233</v>
      </c>
      <c r="D41" s="3167">
        <v>2.2000000000000002</v>
      </c>
      <c r="E41" s="3112" t="s">
        <v>2684</v>
      </c>
      <c r="F41" s="3112" t="s">
        <v>2685</v>
      </c>
      <c r="G41" s="3194" t="s">
        <v>2686</v>
      </c>
      <c r="H41" s="3197" t="s">
        <v>2687</v>
      </c>
      <c r="I41" s="1461" t="str">
        <f t="shared" si="9"/>
        <v>5-DaHall1-PDU-11-20-20</v>
      </c>
      <c r="J41" s="1462" t="str">
        <f t="shared" si="10"/>
        <v>5-DaHall1-PDU-12-20-18</v>
      </c>
      <c r="K41" s="1571">
        <v>220</v>
      </c>
      <c r="L41" s="1572">
        <v>20</v>
      </c>
      <c r="M41" s="2389" t="s">
        <v>6547</v>
      </c>
      <c r="N41" s="1573">
        <v>20</v>
      </c>
      <c r="O41" s="1574">
        <v>220</v>
      </c>
      <c r="P41" s="1575">
        <v>20</v>
      </c>
      <c r="Q41" s="2419" t="s">
        <v>6554</v>
      </c>
      <c r="R41" s="1576">
        <v>18</v>
      </c>
      <c r="S41" s="3194"/>
      <c r="T41" s="3197"/>
      <c r="U41" s="3137"/>
      <c r="V41" s="3136"/>
      <c r="W41" s="3137"/>
      <c r="X41" s="3136"/>
      <c r="Y41" s="329">
        <f>SUM('5층_부하량(월간_AVG)'!N325:P325)</f>
        <v>2.9667135678817016</v>
      </c>
      <c r="Z41" s="329">
        <f>SUM('5층_부하량(월간_AVG)'!N383:P383)</f>
        <v>3.1234368501224776</v>
      </c>
      <c r="AA41" s="2461">
        <f t="shared" si="11"/>
        <v>6.0901504180041792</v>
      </c>
      <c r="AB41" s="2707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323.60000000000002</v>
      </c>
      <c r="AC41" s="2708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462.8</v>
      </c>
      <c r="AD41" s="2486">
        <f>SUM(AB41:AC41)</f>
        <v>786.40000000000009</v>
      </c>
      <c r="AE41" s="2476"/>
      <c r="AI41" s="2375"/>
    </row>
    <row r="42" spans="1:35" ht="27.75" customHeight="1" thickTop="1" x14ac:dyDescent="0.25">
      <c r="A42" s="1085"/>
      <c r="B42" s="828" t="s">
        <v>2688</v>
      </c>
      <c r="C42" s="3003"/>
      <c r="D42" s="3066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9"/>
        <v>5-DaHall1-PDU-13-20-11</v>
      </c>
      <c r="J42" s="1462" t="str">
        <f t="shared" si="10"/>
        <v>5-DaHall1-PDU-14-30-9</v>
      </c>
      <c r="K42" s="1555">
        <v>220</v>
      </c>
      <c r="L42" s="1556">
        <v>20</v>
      </c>
      <c r="M42" s="2387" t="s">
        <v>6548</v>
      </c>
      <c r="N42" s="1557">
        <v>11</v>
      </c>
      <c r="O42" s="1558">
        <v>220</v>
      </c>
      <c r="P42" s="1559">
        <v>30</v>
      </c>
      <c r="Q42" s="2417" t="s">
        <v>6555</v>
      </c>
      <c r="R42" s="1560">
        <v>9</v>
      </c>
      <c r="S42" s="3192" t="s">
        <v>2632</v>
      </c>
      <c r="T42" s="3195" t="s">
        <v>2640</v>
      </c>
      <c r="U42" s="3126" t="s">
        <v>2633</v>
      </c>
      <c r="V42" s="3131" t="s">
        <v>2641</v>
      </c>
      <c r="W42" s="3126" t="s">
        <v>2485</v>
      </c>
      <c r="X42" s="3131" t="s">
        <v>2486</v>
      </c>
      <c r="Y42" s="831">
        <f>SUM('5층_부하량(월간_AVG)'!D341:F341)</f>
        <v>3.0406381773839328</v>
      </c>
      <c r="Z42" s="831">
        <f>SUM('5층_부하량(월간_AVG)'!D399:F399)</f>
        <v>0.91896343680743497</v>
      </c>
      <c r="AA42" s="2463">
        <f>SUM(Y42:Z42)</f>
        <v>3.9596016141913677</v>
      </c>
      <c r="AB42" s="2715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16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9">
        <f>SUM(AB42:AC42)</f>
        <v>0</v>
      </c>
      <c r="AE42" s="2478" t="s">
        <v>1266</v>
      </c>
      <c r="AI42" s="2375"/>
    </row>
    <row r="43" spans="1:35" ht="34.799999999999997" x14ac:dyDescent="0.25">
      <c r="A43" s="2659" t="s">
        <v>2693</v>
      </c>
      <c r="B43" s="3114" t="s">
        <v>2694</v>
      </c>
      <c r="C43" s="3037" t="s">
        <v>9193</v>
      </c>
      <c r="D43" s="3170">
        <v>2.2000000000000002</v>
      </c>
      <c r="E43" s="837" t="s">
        <v>2695</v>
      </c>
      <c r="F43" s="3111" t="s">
        <v>2696</v>
      </c>
      <c r="G43" s="3193" t="s">
        <v>2697</v>
      </c>
      <c r="H43" s="3196" t="s">
        <v>2698</v>
      </c>
      <c r="I43" s="1461" t="str">
        <f t="shared" si="9"/>
        <v>5-DaHall1-PDU-13-20-13</v>
      </c>
      <c r="J43" s="1462" t="str">
        <f t="shared" si="10"/>
        <v>5-DaHall1-PDU-14-20-11</v>
      </c>
      <c r="K43" s="1561">
        <v>220</v>
      </c>
      <c r="L43" s="1562">
        <v>20</v>
      </c>
      <c r="M43" s="2388" t="s">
        <v>6548</v>
      </c>
      <c r="N43" s="1563">
        <v>13</v>
      </c>
      <c r="O43" s="1564">
        <v>220</v>
      </c>
      <c r="P43" s="1565">
        <v>20</v>
      </c>
      <c r="Q43" s="2418" t="s">
        <v>6555</v>
      </c>
      <c r="R43" s="1566">
        <v>11</v>
      </c>
      <c r="S43" s="3193"/>
      <c r="T43" s="3196"/>
      <c r="U43" s="3127"/>
      <c r="V43" s="3113"/>
      <c r="W43" s="3127"/>
      <c r="X43" s="3133"/>
      <c r="Y43" s="253">
        <f>SUM('5층_부하량(월간_AVG)'!D342:F342)</f>
        <v>1.1149490974259733</v>
      </c>
      <c r="Z43" s="253">
        <f>SUM('5층_부하량(월간_AVG)'!D400:F400)</f>
        <v>3.2292035954637641</v>
      </c>
      <c r="AA43" s="2460">
        <f t="shared" ref="AA43:AA46" si="13">SUM(Y43:Z43)</f>
        <v>4.3441526928897378</v>
      </c>
      <c r="AB43" s="2701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68.3</v>
      </c>
      <c r="AC43" s="2702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5">
        <f t="shared" ref="AD43:AD44" si="14">SUM(AB43:AC43)</f>
        <v>68.3</v>
      </c>
      <c r="AE43" s="2475"/>
      <c r="AI43" s="2375"/>
    </row>
    <row r="44" spans="1:35" ht="34.799999999999997" x14ac:dyDescent="0.25">
      <c r="A44" s="2659" t="s">
        <v>2699</v>
      </c>
      <c r="B44" s="3114" t="s">
        <v>2700</v>
      </c>
      <c r="C44" s="3037" t="s">
        <v>9226</v>
      </c>
      <c r="D44" s="3170">
        <v>3.3</v>
      </c>
      <c r="E44" s="837" t="s">
        <v>2701</v>
      </c>
      <c r="F44" s="3111" t="s">
        <v>2702</v>
      </c>
      <c r="G44" s="3193" t="s">
        <v>2703</v>
      </c>
      <c r="H44" s="3196" t="s">
        <v>2704</v>
      </c>
      <c r="I44" s="1461" t="str">
        <f t="shared" si="9"/>
        <v>5-DaHall1-PDU-13-20-15</v>
      </c>
      <c r="J44" s="1462" t="str">
        <f t="shared" si="10"/>
        <v>5-DaHall1-PDU-14-20-13</v>
      </c>
      <c r="K44" s="1561">
        <v>220</v>
      </c>
      <c r="L44" s="1562">
        <v>20</v>
      </c>
      <c r="M44" s="2388" t="s">
        <v>6548</v>
      </c>
      <c r="N44" s="1563">
        <v>15</v>
      </c>
      <c r="O44" s="1564">
        <v>220</v>
      </c>
      <c r="P44" s="1565">
        <v>20</v>
      </c>
      <c r="Q44" s="2418" t="s">
        <v>6555</v>
      </c>
      <c r="R44" s="1566">
        <v>13</v>
      </c>
      <c r="S44" s="3193"/>
      <c r="T44" s="3196"/>
      <c r="U44" s="3127"/>
      <c r="V44" s="3113"/>
      <c r="W44" s="3127"/>
      <c r="X44" s="3133"/>
      <c r="Y44" s="253">
        <f>SUM('5층_부하량(월간_AVG)'!D343:F343)</f>
        <v>0</v>
      </c>
      <c r="Z44" s="253">
        <f>SUM('5층_부하량(월간_AVG)'!D401:F401)</f>
        <v>1.6830662080244077</v>
      </c>
      <c r="AA44" s="2460">
        <f t="shared" si="13"/>
        <v>1.6830662080244077</v>
      </c>
      <c r="AB44" s="2701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02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234.9</v>
      </c>
      <c r="AD44" s="2485">
        <f t="shared" si="14"/>
        <v>234.9</v>
      </c>
      <c r="AE44" s="2475"/>
      <c r="AI44" s="2375"/>
    </row>
    <row r="45" spans="1:35" ht="28.8" customHeight="1" x14ac:dyDescent="0.25">
      <c r="A45" s="3428" t="s">
        <v>2147</v>
      </c>
      <c r="B45" s="3114" t="s">
        <v>2705</v>
      </c>
      <c r="C45" s="3038" t="s">
        <v>9181</v>
      </c>
      <c r="D45" s="3167">
        <v>3</v>
      </c>
      <c r="E45" s="837" t="s">
        <v>2706</v>
      </c>
      <c r="F45" s="3111" t="s">
        <v>2707</v>
      </c>
      <c r="G45" s="3193" t="s">
        <v>2708</v>
      </c>
      <c r="H45" s="3196" t="s">
        <v>2709</v>
      </c>
      <c r="I45" s="1461" t="str">
        <f t="shared" si="9"/>
        <v>5-DaHall1-PDU-13-20-17</v>
      </c>
      <c r="J45" s="1462" t="str">
        <f t="shared" si="10"/>
        <v>5-DaHall1-PDU-14-20-15</v>
      </c>
      <c r="K45" s="1561">
        <v>220</v>
      </c>
      <c r="L45" s="1562">
        <v>20</v>
      </c>
      <c r="M45" s="2388" t="s">
        <v>6548</v>
      </c>
      <c r="N45" s="1563">
        <v>17</v>
      </c>
      <c r="O45" s="1564">
        <v>220</v>
      </c>
      <c r="P45" s="1565">
        <v>20</v>
      </c>
      <c r="Q45" s="2418" t="s">
        <v>6555</v>
      </c>
      <c r="R45" s="1566">
        <v>15</v>
      </c>
      <c r="S45" s="3193"/>
      <c r="T45" s="3196"/>
      <c r="U45" s="3127"/>
      <c r="V45" s="3113"/>
      <c r="W45" s="3127"/>
      <c r="X45" s="3133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3"/>
        <v>0</v>
      </c>
      <c r="AB45" s="2701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02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243">
        <f>SUM(AB45:AC46)</f>
        <v>600.40000000000009</v>
      </c>
      <c r="AE45" s="3250" t="s">
        <v>1586</v>
      </c>
      <c r="AI45" s="2375"/>
    </row>
    <row r="46" spans="1:35" ht="57.6" x14ac:dyDescent="0.25">
      <c r="A46" s="3428"/>
      <c r="B46" s="3114"/>
      <c r="C46" s="3040"/>
      <c r="D46" s="3169"/>
      <c r="E46" s="3015" t="s">
        <v>2710</v>
      </c>
      <c r="F46" s="3123" t="s">
        <v>2711</v>
      </c>
      <c r="G46" s="3193" t="s">
        <v>2712</v>
      </c>
      <c r="H46" s="3196" t="s">
        <v>2713</v>
      </c>
      <c r="I46" s="1461" t="str">
        <f t="shared" si="9"/>
        <v>5-DaHall1-PDU-15-30-12</v>
      </c>
      <c r="J46" s="1462" t="str">
        <f t="shared" si="10"/>
        <v>5-DaHall1-PDU-16-30-12</v>
      </c>
      <c r="K46" s="1567">
        <v>220</v>
      </c>
      <c r="L46" s="1568">
        <v>30</v>
      </c>
      <c r="M46" s="2388" t="s">
        <v>6549</v>
      </c>
      <c r="N46" s="1563">
        <v>12</v>
      </c>
      <c r="O46" s="1569">
        <v>220</v>
      </c>
      <c r="P46" s="1570">
        <v>30</v>
      </c>
      <c r="Q46" s="2418" t="s">
        <v>6556</v>
      </c>
      <c r="R46" s="1566">
        <v>12</v>
      </c>
      <c r="S46" s="3193" t="s">
        <v>2569</v>
      </c>
      <c r="T46" s="3196" t="s">
        <v>2570</v>
      </c>
      <c r="U46" s="3127" t="s">
        <v>2571</v>
      </c>
      <c r="V46" s="3113" t="s">
        <v>2572</v>
      </c>
      <c r="W46" s="3127"/>
      <c r="X46" s="3133"/>
      <c r="Y46" s="268">
        <f>SUM('5층_부하량(월간_AVG)'!N361:P361)</f>
        <v>2.3146426388682881</v>
      </c>
      <c r="Z46" s="268">
        <f>SUM('5층_부하량(월간_AVG)'!N420:P420)</f>
        <v>2.4929178899954585</v>
      </c>
      <c r="AA46" s="2467">
        <f t="shared" si="13"/>
        <v>4.8075605288637462</v>
      </c>
      <c r="AB46" s="2717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293.60000000000002</v>
      </c>
      <c r="AC46" s="2718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306.8</v>
      </c>
      <c r="AD46" s="3244"/>
      <c r="AE46" s="2525" t="s">
        <v>2714</v>
      </c>
      <c r="AI46" s="2375"/>
    </row>
    <row r="47" spans="1:35" ht="57.6" x14ac:dyDescent="0.25">
      <c r="A47" s="3428" t="s">
        <v>2159</v>
      </c>
      <c r="B47" s="3114" t="s">
        <v>2715</v>
      </c>
      <c r="C47" s="3038" t="s">
        <v>9181</v>
      </c>
      <c r="D47" s="3167">
        <v>2.2000000000000002</v>
      </c>
      <c r="E47" s="837" t="s">
        <v>2716</v>
      </c>
      <c r="F47" s="3111" t="s">
        <v>2717</v>
      </c>
      <c r="G47" s="3193" t="s">
        <v>2718</v>
      </c>
      <c r="H47" s="3196" t="s">
        <v>2719</v>
      </c>
      <c r="I47" s="1461" t="str">
        <f t="shared" si="9"/>
        <v>5-DaHall1-PDU-13-20-19</v>
      </c>
      <c r="J47" s="1462" t="str">
        <f t="shared" si="10"/>
        <v>5-DaHall1-PDU-14-20-17</v>
      </c>
      <c r="K47" s="1561">
        <v>220</v>
      </c>
      <c r="L47" s="1562">
        <v>20</v>
      </c>
      <c r="M47" s="2388" t="s">
        <v>6548</v>
      </c>
      <c r="N47" s="1563">
        <v>19</v>
      </c>
      <c r="O47" s="1564">
        <v>220</v>
      </c>
      <c r="P47" s="1565">
        <v>20</v>
      </c>
      <c r="Q47" s="2418" t="s">
        <v>6555</v>
      </c>
      <c r="R47" s="1566">
        <v>17</v>
      </c>
      <c r="S47" s="3193" t="s">
        <v>2632</v>
      </c>
      <c r="T47" s="3196" t="s">
        <v>2640</v>
      </c>
      <c r="U47" s="3127" t="s">
        <v>2633</v>
      </c>
      <c r="V47" s="3113" t="s">
        <v>2641</v>
      </c>
      <c r="W47" s="3127"/>
      <c r="X47" s="3133"/>
      <c r="Y47" s="253">
        <f>SUM('5층_부하량(월간_AVG)'!D345:F345)</f>
        <v>5.5746801273728899</v>
      </c>
      <c r="Z47" s="253">
        <f>SUM('5층_부하량(월간_AVG)'!D403:F403)</f>
        <v>0.93687139751388804</v>
      </c>
      <c r="AA47" s="3158">
        <f>SUM(Y47:Z48)</f>
        <v>6.5115515248867784</v>
      </c>
      <c r="AB47" s="2705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868.8</v>
      </c>
      <c r="AC47" s="2706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116.9</v>
      </c>
      <c r="AD47" s="3243">
        <f>SUM(AB47:AC48)</f>
        <v>985.69999999999993</v>
      </c>
      <c r="AE47" s="3250" t="s">
        <v>1586</v>
      </c>
      <c r="AI47" s="2375"/>
    </row>
    <row r="48" spans="1:35" ht="57.6" x14ac:dyDescent="0.25">
      <c r="A48" s="3428"/>
      <c r="B48" s="3114"/>
      <c r="C48" s="3040"/>
      <c r="D48" s="3169"/>
      <c r="E48" s="837" t="s">
        <v>2720</v>
      </c>
      <c r="F48" s="3111" t="s">
        <v>2721</v>
      </c>
      <c r="G48" s="3193" t="s">
        <v>2722</v>
      </c>
      <c r="H48" s="3196" t="s">
        <v>2723</v>
      </c>
      <c r="I48" s="1461" t="str">
        <f t="shared" si="9"/>
        <v>5-DaHall1-PDU-11-20-22</v>
      </c>
      <c r="J48" s="1462" t="str">
        <f t="shared" si="10"/>
        <v>5-DaHall1-PDU-12-20-22</v>
      </c>
      <c r="K48" s="1561">
        <v>220</v>
      </c>
      <c r="L48" s="1562">
        <v>20</v>
      </c>
      <c r="M48" s="2388" t="s">
        <v>6547</v>
      </c>
      <c r="N48" s="1563">
        <v>22</v>
      </c>
      <c r="O48" s="1564">
        <v>220</v>
      </c>
      <c r="P48" s="1565">
        <v>20</v>
      </c>
      <c r="Q48" s="2418" t="s">
        <v>6554</v>
      </c>
      <c r="R48" s="1566">
        <v>22</v>
      </c>
      <c r="S48" s="3211" t="s">
        <v>2481</v>
      </c>
      <c r="T48" s="3196" t="s">
        <v>2482</v>
      </c>
      <c r="U48" s="3127" t="s">
        <v>2483</v>
      </c>
      <c r="V48" s="3113" t="s">
        <v>2484</v>
      </c>
      <c r="W48" s="3127"/>
      <c r="X48" s="3133"/>
      <c r="Y48" s="253">
        <f>SUM('5층_부하량(월간_AVG)'!N326:P326)</f>
        <v>0</v>
      </c>
      <c r="Z48" s="253">
        <f>SUM('5층_부하량(월간_AVG)'!N385:P385)</f>
        <v>0</v>
      </c>
      <c r="AA48" s="3159"/>
      <c r="AB48" s="2705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06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244"/>
      <c r="AE48" s="3250"/>
      <c r="AI48" s="2375"/>
    </row>
    <row r="49" spans="1:35" ht="34.799999999999997" customHeight="1" x14ac:dyDescent="0.25">
      <c r="A49" s="2659" t="s">
        <v>2165</v>
      </c>
      <c r="B49" s="3114" t="s">
        <v>2724</v>
      </c>
      <c r="C49" s="3037" t="s">
        <v>9181</v>
      </c>
      <c r="D49" s="3170">
        <v>2.2000000000000002</v>
      </c>
      <c r="E49" s="837" t="s">
        <v>2725</v>
      </c>
      <c r="F49" s="3111" t="s">
        <v>2726</v>
      </c>
      <c r="G49" s="3193" t="s">
        <v>2727</v>
      </c>
      <c r="H49" s="3196" t="s">
        <v>2728</v>
      </c>
      <c r="I49" s="1461" t="str">
        <f t="shared" si="9"/>
        <v>5-DaHall1-PDU-13-20-21</v>
      </c>
      <c r="J49" s="1462" t="str">
        <f t="shared" si="10"/>
        <v>5-DaHall1-PDU-14-20-19</v>
      </c>
      <c r="K49" s="1561">
        <v>220</v>
      </c>
      <c r="L49" s="1562">
        <v>20</v>
      </c>
      <c r="M49" s="2388" t="s">
        <v>6548</v>
      </c>
      <c r="N49" s="1563">
        <v>21</v>
      </c>
      <c r="O49" s="1564">
        <v>220</v>
      </c>
      <c r="P49" s="1565">
        <v>20</v>
      </c>
      <c r="Q49" s="2418" t="s">
        <v>6555</v>
      </c>
      <c r="R49" s="1566">
        <v>19</v>
      </c>
      <c r="S49" s="3193" t="s">
        <v>2632</v>
      </c>
      <c r="T49" s="3196" t="s">
        <v>2640</v>
      </c>
      <c r="U49" s="3127" t="s">
        <v>2633</v>
      </c>
      <c r="V49" s="3113" t="s">
        <v>2641</v>
      </c>
      <c r="W49" s="3127"/>
      <c r="X49" s="3133"/>
      <c r="Y49" s="253">
        <f>SUM('5층_부하량(월간_AVG)'!D346:F346)</f>
        <v>3.098823425315421</v>
      </c>
      <c r="Z49" s="253">
        <f>SUM('5층_부하량(월간_AVG)'!D404:F404)</f>
        <v>2.6305357997015895</v>
      </c>
      <c r="AA49" s="2460">
        <f t="shared" ref="AA49" si="15">SUM(Y49:Z49)</f>
        <v>5.72935922501701</v>
      </c>
      <c r="AB49" s="2701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413.2</v>
      </c>
      <c r="AC49" s="2702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378.8</v>
      </c>
      <c r="AD49" s="2485">
        <f t="shared" ref="AD49" si="16">SUM(AB49:AC49)</f>
        <v>792</v>
      </c>
      <c r="AE49" s="2475"/>
      <c r="AI49" s="2375"/>
    </row>
    <row r="50" spans="1:35" ht="28.8" x14ac:dyDescent="0.25">
      <c r="A50" s="3428" t="s">
        <v>2171</v>
      </c>
      <c r="B50" s="3114" t="s">
        <v>2729</v>
      </c>
      <c r="C50" s="3038" t="s">
        <v>9235</v>
      </c>
      <c r="D50" s="3167">
        <v>3.3</v>
      </c>
      <c r="E50" s="837" t="s">
        <v>2730</v>
      </c>
      <c r="F50" s="3111" t="s">
        <v>2731</v>
      </c>
      <c r="G50" s="3193" t="s">
        <v>2732</v>
      </c>
      <c r="H50" s="3196" t="s">
        <v>2733</v>
      </c>
      <c r="I50" s="1461" t="str">
        <f t="shared" si="9"/>
        <v>5-DaHall1-PDU-13-20-23</v>
      </c>
      <c r="J50" s="1462" t="str">
        <f t="shared" si="10"/>
        <v>5-DaHall1-PDU-14-20-21</v>
      </c>
      <c r="K50" s="1561">
        <v>220</v>
      </c>
      <c r="L50" s="1562">
        <v>20</v>
      </c>
      <c r="M50" s="2388" t="s">
        <v>6548</v>
      </c>
      <c r="N50" s="1563">
        <v>23</v>
      </c>
      <c r="O50" s="1564">
        <v>220</v>
      </c>
      <c r="P50" s="1565">
        <v>20</v>
      </c>
      <c r="Q50" s="2418" t="s">
        <v>6555</v>
      </c>
      <c r="R50" s="1566">
        <v>21</v>
      </c>
      <c r="S50" s="3255"/>
      <c r="T50" s="3254"/>
      <c r="U50" s="3127"/>
      <c r="V50" s="3133"/>
      <c r="W50" s="3127"/>
      <c r="X50" s="3133"/>
      <c r="Y50" s="253">
        <f>SUM('5층_부하량(월간_AVG)'!D347:F347)</f>
        <v>8.9499598980558108</v>
      </c>
      <c r="Z50" s="253">
        <f>SUM('5층_부하량(월간_AVG)'!D405:F405)</f>
        <v>3.2902154579425247</v>
      </c>
      <c r="AA50" s="3158">
        <f>SUM(Y50:Z51)</f>
        <v>17.479536926070892</v>
      </c>
      <c r="AB50" s="2705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1452.3</v>
      </c>
      <c r="AC50" s="2706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536.20000000000005</v>
      </c>
      <c r="AD50" s="3243">
        <f>SUM(AB50:AC51)</f>
        <v>1988.5</v>
      </c>
      <c r="AE50" s="2475"/>
      <c r="AI50" s="2375"/>
    </row>
    <row r="51" spans="1:35" ht="57.6" x14ac:dyDescent="0.25">
      <c r="A51" s="3428"/>
      <c r="B51" s="3114"/>
      <c r="C51" s="3040"/>
      <c r="D51" s="3169"/>
      <c r="E51" s="837" t="s">
        <v>2734</v>
      </c>
      <c r="F51" s="3337"/>
      <c r="G51" s="3193" t="s">
        <v>2735</v>
      </c>
      <c r="H51" s="3302"/>
      <c r="I51" s="1461" t="str">
        <f t="shared" si="9"/>
        <v>5-DaHall1-PDU-11-20-30</v>
      </c>
      <c r="J51" s="1585"/>
      <c r="K51" s="1561">
        <v>220</v>
      </c>
      <c r="L51" s="1562">
        <v>20</v>
      </c>
      <c r="M51" s="2388" t="s">
        <v>6547</v>
      </c>
      <c r="N51" s="1563">
        <v>30</v>
      </c>
      <c r="O51" s="1586"/>
      <c r="P51" s="1587"/>
      <c r="Q51" s="3302"/>
      <c r="R51" s="1588"/>
      <c r="S51" s="3211" t="s">
        <v>2481</v>
      </c>
      <c r="T51" s="867"/>
      <c r="U51" s="3127" t="s">
        <v>2483</v>
      </c>
      <c r="V51" s="867"/>
      <c r="W51" s="3127"/>
      <c r="X51" s="867"/>
      <c r="Y51" s="253">
        <f>SUM('5층_부하량(월간_AVG)'!N330:P330)</f>
        <v>5.2393615700725586</v>
      </c>
      <c r="Z51" s="867"/>
      <c r="AA51" s="3159"/>
      <c r="AB51" s="2705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06"/>
      <c r="AD51" s="3244"/>
      <c r="AE51" s="2475" t="s">
        <v>2736</v>
      </c>
      <c r="AI51" s="2375"/>
    </row>
    <row r="52" spans="1:35" ht="58.2" thickBot="1" x14ac:dyDescent="0.3">
      <c r="A52" s="2666" t="s">
        <v>2177</v>
      </c>
      <c r="B52" s="3049" t="s">
        <v>2737</v>
      </c>
      <c r="C52" s="3048" t="s">
        <v>9235</v>
      </c>
      <c r="D52" s="3171">
        <v>3.3</v>
      </c>
      <c r="E52" s="838" t="s">
        <v>2738</v>
      </c>
      <c r="F52" s="3112" t="s">
        <v>2739</v>
      </c>
      <c r="G52" s="3194" t="s">
        <v>2740</v>
      </c>
      <c r="H52" s="3197" t="s">
        <v>2741</v>
      </c>
      <c r="I52" s="1461" t="str">
        <f t="shared" si="9"/>
        <v>5-DaHall1-PDU-13-20-25</v>
      </c>
      <c r="J52" s="1462" t="str">
        <f t="shared" ref="J52:J101" si="17">"5-DaHall1-PDU-"&amp;Q52&amp;"-"&amp;P52&amp;"-"&amp;R52</f>
        <v>5-DaHall1-PDU-14-20-23</v>
      </c>
      <c r="K52" s="1571">
        <v>220</v>
      </c>
      <c r="L52" s="1572">
        <v>20</v>
      </c>
      <c r="M52" s="2389" t="s">
        <v>6548</v>
      </c>
      <c r="N52" s="1573">
        <v>25</v>
      </c>
      <c r="O52" s="1574">
        <v>220</v>
      </c>
      <c r="P52" s="1575">
        <v>20</v>
      </c>
      <c r="Q52" s="2419" t="s">
        <v>6555</v>
      </c>
      <c r="R52" s="1576">
        <v>23</v>
      </c>
      <c r="S52" s="3194" t="s">
        <v>2632</v>
      </c>
      <c r="T52" s="3197" t="s">
        <v>2640</v>
      </c>
      <c r="U52" s="3128" t="s">
        <v>2633</v>
      </c>
      <c r="V52" s="3129" t="s">
        <v>2641</v>
      </c>
      <c r="W52" s="3128"/>
      <c r="X52" s="3129" t="s">
        <v>2486</v>
      </c>
      <c r="Y52" s="329">
        <f>SUM('5층_부하량(월간_AVG)'!D348:F348)</f>
        <v>2.4386809822603417</v>
      </c>
      <c r="Z52" s="329">
        <f>SUM('5층_부하량(월간_AVG)'!D406:F406)</f>
        <v>2.7027708662877274</v>
      </c>
      <c r="AA52" s="2461">
        <f t="shared" ref="AA52:AA59" si="18">SUM(Y52:Z52)</f>
        <v>5.1414518485480691</v>
      </c>
      <c r="AB52" s="2707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371.8</v>
      </c>
      <c r="AC52" s="2708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391.7</v>
      </c>
      <c r="AD52" s="2486">
        <f>SUM(AB52:AC52)</f>
        <v>763.5</v>
      </c>
      <c r="AE52" s="2476"/>
      <c r="AI52" s="2375"/>
    </row>
    <row r="53" spans="1:35" ht="29.4" customHeight="1" thickTop="1" x14ac:dyDescent="0.25">
      <c r="A53" s="1085"/>
      <c r="B53" s="828" t="s">
        <v>2742</v>
      </c>
      <c r="C53" s="2994"/>
      <c r="D53" s="3065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9"/>
        <v>5-DaHall1-PDU-13-20-31</v>
      </c>
      <c r="J53" s="1578" t="str">
        <f t="shared" si="17"/>
        <v>5-DaHall1-PDU-14-20-29</v>
      </c>
      <c r="K53" s="1589">
        <v>220</v>
      </c>
      <c r="L53" s="1590">
        <v>20</v>
      </c>
      <c r="M53" s="2407" t="s">
        <v>6548</v>
      </c>
      <c r="N53" s="1581">
        <v>31</v>
      </c>
      <c r="O53" s="1591">
        <v>220</v>
      </c>
      <c r="P53" s="1592">
        <v>20</v>
      </c>
      <c r="Q53" s="2432" t="s">
        <v>6555</v>
      </c>
      <c r="R53" s="1584">
        <v>29</v>
      </c>
      <c r="S53" s="3192" t="s">
        <v>2632</v>
      </c>
      <c r="T53" s="3195" t="s">
        <v>2640</v>
      </c>
      <c r="U53" s="3126" t="s">
        <v>2633</v>
      </c>
      <c r="V53" s="3131" t="s">
        <v>2641</v>
      </c>
      <c r="W53" s="3126" t="s">
        <v>2485</v>
      </c>
      <c r="X53" s="3131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18"/>
        <v>0</v>
      </c>
      <c r="AB53" s="2715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16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9">
        <f>SUM(AB53:AC53)</f>
        <v>0</v>
      </c>
      <c r="AE53" s="2478" t="s">
        <v>1266</v>
      </c>
      <c r="AI53" s="2375"/>
    </row>
    <row r="54" spans="1:35" ht="28.8" x14ac:dyDescent="0.25">
      <c r="A54" s="1086"/>
      <c r="B54" s="3337" t="s">
        <v>2747</v>
      </c>
      <c r="C54" s="3013"/>
      <c r="D54" s="3062"/>
      <c r="E54" s="1667" t="s">
        <v>2748</v>
      </c>
      <c r="F54" s="3337" t="s">
        <v>2749</v>
      </c>
      <c r="G54" s="3300" t="s">
        <v>2750</v>
      </c>
      <c r="H54" s="3302" t="s">
        <v>2751</v>
      </c>
      <c r="I54" s="1593" t="str">
        <f t="shared" si="9"/>
        <v>5-DaHall1-PDU-13-30-4</v>
      </c>
      <c r="J54" s="1585" t="str">
        <f t="shared" si="17"/>
        <v>5-DaHall1-PDU-14-20-31</v>
      </c>
      <c r="K54" s="1594">
        <v>220</v>
      </c>
      <c r="L54" s="1595">
        <v>30</v>
      </c>
      <c r="M54" s="2408" t="s">
        <v>6548</v>
      </c>
      <c r="N54" s="1596">
        <v>4</v>
      </c>
      <c r="O54" s="1597">
        <v>220</v>
      </c>
      <c r="P54" s="1587">
        <v>20</v>
      </c>
      <c r="Q54" s="2433" t="s">
        <v>6555</v>
      </c>
      <c r="R54" s="1588">
        <v>31</v>
      </c>
      <c r="S54" s="3193"/>
      <c r="T54" s="3196"/>
      <c r="U54" s="3127"/>
      <c r="V54" s="3133"/>
      <c r="W54" s="3127"/>
      <c r="X54" s="3133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18"/>
        <v>0</v>
      </c>
      <c r="AB54" s="2719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20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92">
        <f>SUM(AB54:AC54)</f>
        <v>0</v>
      </c>
      <c r="AE54" s="2480" t="s">
        <v>1266</v>
      </c>
      <c r="AI54" s="2375"/>
    </row>
    <row r="55" spans="1:35" ht="28.8" x14ac:dyDescent="0.25">
      <c r="A55" s="2659" t="s">
        <v>2752</v>
      </c>
      <c r="B55" s="3114" t="s">
        <v>2753</v>
      </c>
      <c r="C55" s="3037" t="s">
        <v>9236</v>
      </c>
      <c r="D55" s="3170">
        <v>2.2000000000000002</v>
      </c>
      <c r="E55" s="837" t="s">
        <v>2754</v>
      </c>
      <c r="F55" s="3111" t="s">
        <v>2755</v>
      </c>
      <c r="G55" s="3193" t="s">
        <v>2756</v>
      </c>
      <c r="H55" s="3196" t="s">
        <v>2757</v>
      </c>
      <c r="I55" s="1598" t="str">
        <f t="shared" si="9"/>
        <v>5-DaHall1-PDU-13-30-6</v>
      </c>
      <c r="J55" s="1599" t="str">
        <f t="shared" si="17"/>
        <v>5-DaHall1-PDU-14-30-4</v>
      </c>
      <c r="K55" s="1561">
        <v>220</v>
      </c>
      <c r="L55" s="1562">
        <v>30</v>
      </c>
      <c r="M55" s="2388" t="s">
        <v>6548</v>
      </c>
      <c r="N55" s="1563">
        <v>6</v>
      </c>
      <c r="O55" s="1564">
        <v>220</v>
      </c>
      <c r="P55" s="1565">
        <v>30</v>
      </c>
      <c r="Q55" s="2418" t="s">
        <v>6555</v>
      </c>
      <c r="R55" s="1566">
        <v>4</v>
      </c>
      <c r="S55" s="3193"/>
      <c r="T55" s="3196"/>
      <c r="U55" s="3127"/>
      <c r="V55" s="3133"/>
      <c r="W55" s="3127"/>
      <c r="X55" s="3133"/>
      <c r="Y55" s="253">
        <f>SUM('5층_부하량(월간_AVG)'!N338:P338)</f>
        <v>5.7185788115502865</v>
      </c>
      <c r="Z55" s="253">
        <f>SUM('5층_부하량(월간_AVG)'!N396:P396)</f>
        <v>6.7840163853196094</v>
      </c>
      <c r="AA55" s="2460">
        <f t="shared" si="18"/>
        <v>12.502595196869896</v>
      </c>
      <c r="AB55" s="2701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888.8</v>
      </c>
      <c r="AC55" s="2702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1046.5</v>
      </c>
      <c r="AD55" s="2485">
        <f>SUM(AB55:AC55)</f>
        <v>1935.3</v>
      </c>
      <c r="AE55" s="2475"/>
      <c r="AI55" s="2375"/>
    </row>
    <row r="56" spans="1:35" ht="28.8" x14ac:dyDescent="0.25">
      <c r="A56" s="2659" t="s">
        <v>2758</v>
      </c>
      <c r="B56" s="3114" t="s">
        <v>2759</v>
      </c>
      <c r="C56" s="3037" t="s">
        <v>9236</v>
      </c>
      <c r="D56" s="3170">
        <v>2.2000000000000002</v>
      </c>
      <c r="E56" s="837" t="s">
        <v>2760</v>
      </c>
      <c r="F56" s="3111" t="s">
        <v>2761</v>
      </c>
      <c r="G56" s="3193" t="s">
        <v>2762</v>
      </c>
      <c r="H56" s="3196" t="s">
        <v>2763</v>
      </c>
      <c r="I56" s="1598" t="str">
        <f t="shared" si="9"/>
        <v>5-DaHall1-PDU-13-30-8</v>
      </c>
      <c r="J56" s="1599" t="str">
        <f t="shared" si="17"/>
        <v>5-DaHall1-PDU-14-30-6</v>
      </c>
      <c r="K56" s="1561">
        <v>220</v>
      </c>
      <c r="L56" s="1562">
        <v>30</v>
      </c>
      <c r="M56" s="2388" t="s">
        <v>6548</v>
      </c>
      <c r="N56" s="1563">
        <v>8</v>
      </c>
      <c r="O56" s="1564">
        <v>220</v>
      </c>
      <c r="P56" s="1565">
        <v>30</v>
      </c>
      <c r="Q56" s="2418" t="s">
        <v>6555</v>
      </c>
      <c r="R56" s="1566">
        <v>6</v>
      </c>
      <c r="S56" s="3193"/>
      <c r="T56" s="3196"/>
      <c r="U56" s="3127"/>
      <c r="V56" s="3133"/>
      <c r="W56" s="3127"/>
      <c r="X56" s="3133"/>
      <c r="Y56" s="253">
        <f>SUM('5층_부하량(월간_AVG)'!N339:P339)</f>
        <v>4.1143214364564891</v>
      </c>
      <c r="Z56" s="253">
        <f>SUM('5층_부하량(월간_AVG)'!N397:P397)</f>
        <v>2.7566654891002638</v>
      </c>
      <c r="AA56" s="2460">
        <f t="shared" si="18"/>
        <v>6.8709869255567533</v>
      </c>
      <c r="AB56" s="2701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595.20000000000005</v>
      </c>
      <c r="AC56" s="2702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411.3</v>
      </c>
      <c r="AD56" s="2485">
        <f t="shared" ref="AD56:AD59" si="19">SUM(AB56:AC56)</f>
        <v>1006.5</v>
      </c>
      <c r="AE56" s="2475"/>
      <c r="AI56" s="2375"/>
    </row>
    <row r="57" spans="1:35" ht="28.8" x14ac:dyDescent="0.25">
      <c r="A57" s="2659" t="s">
        <v>2764</v>
      </c>
      <c r="B57" s="3114" t="s">
        <v>2765</v>
      </c>
      <c r="C57" s="3037"/>
      <c r="D57" s="3062"/>
      <c r="E57" s="837" t="s">
        <v>2766</v>
      </c>
      <c r="F57" s="3111" t="s">
        <v>2767</v>
      </c>
      <c r="G57" s="3193" t="s">
        <v>2768</v>
      </c>
      <c r="H57" s="3196" t="s">
        <v>2769</v>
      </c>
      <c r="I57" s="1598" t="str">
        <f t="shared" si="9"/>
        <v>5-DaHall1-PDU-13-30-10</v>
      </c>
      <c r="J57" s="1599" t="str">
        <f t="shared" si="17"/>
        <v>5-DaHall1-PDU-14-30-8</v>
      </c>
      <c r="K57" s="1561">
        <v>220</v>
      </c>
      <c r="L57" s="1562">
        <v>30</v>
      </c>
      <c r="M57" s="2388" t="s">
        <v>6548</v>
      </c>
      <c r="N57" s="1563">
        <v>10</v>
      </c>
      <c r="O57" s="1564">
        <v>220</v>
      </c>
      <c r="P57" s="1565">
        <v>30</v>
      </c>
      <c r="Q57" s="2418" t="s">
        <v>6555</v>
      </c>
      <c r="R57" s="1566">
        <v>8</v>
      </c>
      <c r="S57" s="3193"/>
      <c r="T57" s="3196"/>
      <c r="U57" s="3127"/>
      <c r="V57" s="3133"/>
      <c r="W57" s="3127"/>
      <c r="X57" s="3133"/>
      <c r="Y57" s="253">
        <f>SUM('5층_부하량(월간_AVG)'!N340:P340)</f>
        <v>5.4350655217169948</v>
      </c>
      <c r="Z57" s="253">
        <f>SUM('5층_부하량(월간_AVG)'!N398:P398)</f>
        <v>0</v>
      </c>
      <c r="AA57" s="2460">
        <f t="shared" si="18"/>
        <v>5.4350655217169948</v>
      </c>
      <c r="AB57" s="2701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02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5">
        <f t="shared" si="19"/>
        <v>0</v>
      </c>
      <c r="AE57" s="2475"/>
      <c r="AI57" s="2375"/>
    </row>
    <row r="58" spans="1:35" ht="28.8" x14ac:dyDescent="0.25">
      <c r="A58" s="2659" t="s">
        <v>2770</v>
      </c>
      <c r="B58" s="3114" t="s">
        <v>2771</v>
      </c>
      <c r="C58" s="3037"/>
      <c r="D58" s="3062"/>
      <c r="E58" s="837" t="s">
        <v>2210</v>
      </c>
      <c r="F58" s="3111" t="s">
        <v>2211</v>
      </c>
      <c r="G58" s="3193" t="s">
        <v>2772</v>
      </c>
      <c r="H58" s="3196" t="s">
        <v>2773</v>
      </c>
      <c r="I58" s="1598" t="str">
        <f t="shared" si="9"/>
        <v>5-DaHall1-PDU-13-20-12</v>
      </c>
      <c r="J58" s="1599" t="str">
        <f t="shared" si="17"/>
        <v>5-DaHall1-PDU-14-30-10</v>
      </c>
      <c r="K58" s="1561">
        <v>220</v>
      </c>
      <c r="L58" s="1562">
        <v>20</v>
      </c>
      <c r="M58" s="2388" t="s">
        <v>6548</v>
      </c>
      <c r="N58" s="1563">
        <v>12</v>
      </c>
      <c r="O58" s="1564">
        <v>220</v>
      </c>
      <c r="P58" s="1565">
        <v>30</v>
      </c>
      <c r="Q58" s="2418" t="s">
        <v>6555</v>
      </c>
      <c r="R58" s="1566">
        <v>10</v>
      </c>
      <c r="S58" s="3193"/>
      <c r="T58" s="3196"/>
      <c r="U58" s="3127"/>
      <c r="V58" s="3133"/>
      <c r="W58" s="3127"/>
      <c r="X58" s="3133"/>
      <c r="Y58" s="253">
        <f>SUM('5층_부하량(월간_AVG)'!N341:P341)</f>
        <v>8.8343880048585</v>
      </c>
      <c r="Z58" s="253">
        <f>SUM('5층_부하량(월간_AVG)'!N399:P399)</f>
        <v>2.4611611892786516</v>
      </c>
      <c r="AA58" s="2460">
        <f t="shared" si="18"/>
        <v>11.295549194137152</v>
      </c>
      <c r="AB58" s="2701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02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5">
        <f t="shared" si="19"/>
        <v>0</v>
      </c>
      <c r="AE58" s="2475"/>
      <c r="AI58" s="2375"/>
    </row>
    <row r="59" spans="1:35" ht="28.8" x14ac:dyDescent="0.25">
      <c r="A59" s="2659" t="s">
        <v>2774</v>
      </c>
      <c r="B59" s="3114" t="s">
        <v>2775</v>
      </c>
      <c r="C59" s="3014"/>
      <c r="D59" s="3062"/>
      <c r="E59" s="837" t="s">
        <v>2216</v>
      </c>
      <c r="F59" s="3111" t="s">
        <v>2217</v>
      </c>
      <c r="G59" s="3193" t="s">
        <v>2776</v>
      </c>
      <c r="H59" s="3196" t="s">
        <v>2777</v>
      </c>
      <c r="I59" s="1598" t="str">
        <f t="shared" si="9"/>
        <v>5-DaHall1-PDU-13-20-14</v>
      </c>
      <c r="J59" s="1599" t="str">
        <f t="shared" si="17"/>
        <v>5-DaHall1-PDU-14-20-12</v>
      </c>
      <c r="K59" s="1561">
        <v>220</v>
      </c>
      <c r="L59" s="1562">
        <v>20</v>
      </c>
      <c r="M59" s="2388" t="s">
        <v>6548</v>
      </c>
      <c r="N59" s="1563">
        <v>14</v>
      </c>
      <c r="O59" s="1564">
        <v>220</v>
      </c>
      <c r="P59" s="1565">
        <v>20</v>
      </c>
      <c r="Q59" s="2418" t="s">
        <v>6555</v>
      </c>
      <c r="R59" s="1566">
        <v>12</v>
      </c>
      <c r="S59" s="3193"/>
      <c r="T59" s="3196"/>
      <c r="U59" s="3127"/>
      <c r="V59" s="3133"/>
      <c r="W59" s="3127"/>
      <c r="X59" s="3133"/>
      <c r="Y59" s="253">
        <f>SUM('5층_부하량(월간_AVG)'!N342:P342)</f>
        <v>0</v>
      </c>
      <c r="Z59" s="253">
        <f>SUM('5층_부하량(월간_AVG)'!N400:P400)</f>
        <v>2.4455214362427471</v>
      </c>
      <c r="AA59" s="2460">
        <f t="shared" si="18"/>
        <v>2.4455214362427471</v>
      </c>
      <c r="AB59" s="2701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02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5">
        <f t="shared" si="19"/>
        <v>0</v>
      </c>
      <c r="AE59" s="2475"/>
      <c r="AI59" s="2375"/>
    </row>
    <row r="60" spans="1:35" ht="28.8" customHeight="1" x14ac:dyDescent="0.25">
      <c r="A60" s="3433" t="s">
        <v>2778</v>
      </c>
      <c r="B60" s="3114" t="s">
        <v>2779</v>
      </c>
      <c r="C60" s="3040" t="s">
        <v>9226</v>
      </c>
      <c r="D60" s="3167">
        <v>2.2000000000000002</v>
      </c>
      <c r="E60" s="837" t="s">
        <v>2780</v>
      </c>
      <c r="F60" s="3111" t="s">
        <v>2781</v>
      </c>
      <c r="G60" s="3193" t="s">
        <v>2782</v>
      </c>
      <c r="H60" s="3196" t="s">
        <v>2783</v>
      </c>
      <c r="I60" s="1598" t="str">
        <f t="shared" si="9"/>
        <v>5-DaHall1-PDU-13-20-16</v>
      </c>
      <c r="J60" s="1599" t="str">
        <f t="shared" si="17"/>
        <v>5-DaHall1-PDU-14-20-14</v>
      </c>
      <c r="K60" s="1561">
        <v>220</v>
      </c>
      <c r="L60" s="1562">
        <v>20</v>
      </c>
      <c r="M60" s="2388" t="s">
        <v>6548</v>
      </c>
      <c r="N60" s="1563">
        <v>16</v>
      </c>
      <c r="O60" s="1564">
        <v>220</v>
      </c>
      <c r="P60" s="1565">
        <v>20</v>
      </c>
      <c r="Q60" s="2418" t="s">
        <v>6555</v>
      </c>
      <c r="R60" s="1566">
        <v>14</v>
      </c>
      <c r="S60" s="3193"/>
      <c r="T60" s="3196"/>
      <c r="U60" s="3127"/>
      <c r="V60" s="3133"/>
      <c r="W60" s="3127"/>
      <c r="X60" s="3133"/>
      <c r="Y60" s="253">
        <f>SUM('5층_부하량(월간_AVG)'!N343:P343)</f>
        <v>3.7659118466590278</v>
      </c>
      <c r="Z60" s="253">
        <f>SUM('5층_부하량(월간_AVG)'!N401:P401)</f>
        <v>3.112584148287278</v>
      </c>
      <c r="AA60" s="3158">
        <f>SUM(Y60:Z61)</f>
        <v>10.991497590409413</v>
      </c>
      <c r="AB60" s="2705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610.6</v>
      </c>
      <c r="AC60" s="2706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502.5</v>
      </c>
      <c r="AD60" s="3243">
        <f>SUM(AB60:AC61)</f>
        <v>1662.6</v>
      </c>
      <c r="AE60" s="2475"/>
      <c r="AI60" s="2375"/>
    </row>
    <row r="61" spans="1:35" ht="58.2" thickBot="1" x14ac:dyDescent="0.3">
      <c r="A61" s="3436"/>
      <c r="B61" s="3049"/>
      <c r="C61" s="3048"/>
      <c r="D61" s="3168"/>
      <c r="E61" s="838" t="s">
        <v>2784</v>
      </c>
      <c r="F61" s="3112" t="s">
        <v>2785</v>
      </c>
      <c r="G61" s="3194" t="s">
        <v>2786</v>
      </c>
      <c r="H61" s="3197" t="s">
        <v>2787</v>
      </c>
      <c r="I61" s="1600" t="str">
        <f t="shared" si="9"/>
        <v>5-DaHall1-PDU-11-20-24</v>
      </c>
      <c r="J61" s="1601" t="str">
        <f t="shared" si="17"/>
        <v>5-DaHall1-PDU-12-20-24</v>
      </c>
      <c r="K61" s="1571">
        <v>220</v>
      </c>
      <c r="L61" s="1572">
        <v>20</v>
      </c>
      <c r="M61" s="2389" t="s">
        <v>6547</v>
      </c>
      <c r="N61" s="1573">
        <v>24</v>
      </c>
      <c r="O61" s="1574">
        <v>220</v>
      </c>
      <c r="P61" s="1575">
        <v>20</v>
      </c>
      <c r="Q61" s="2419" t="s">
        <v>6554</v>
      </c>
      <c r="R61" s="1576">
        <v>24</v>
      </c>
      <c r="S61" s="872" t="s">
        <v>2481</v>
      </c>
      <c r="T61" s="3197" t="s">
        <v>2482</v>
      </c>
      <c r="U61" s="3128" t="s">
        <v>2483</v>
      </c>
      <c r="V61" s="3129" t="s">
        <v>2484</v>
      </c>
      <c r="W61" s="3128"/>
      <c r="X61" s="3136"/>
      <c r="Y61" s="329">
        <f>'5층_부하량(월간_AVG)'!O327</f>
        <v>0</v>
      </c>
      <c r="Z61" s="329">
        <f>'5층_부하량(월간_AVG)'!O386</f>
        <v>4.1130015954631061</v>
      </c>
      <c r="AA61" s="3223"/>
      <c r="AB61" s="2721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22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549.5</v>
      </c>
      <c r="AD61" s="3251"/>
      <c r="AE61" s="2476"/>
      <c r="AI61" s="2375"/>
    </row>
    <row r="62" spans="1:35" ht="27" customHeight="1" thickTop="1" x14ac:dyDescent="0.25">
      <c r="A62" s="1086"/>
      <c r="B62" s="3337" t="s">
        <v>2788</v>
      </c>
      <c r="C62" s="3004"/>
      <c r="D62" s="3066"/>
      <c r="E62" s="3337" t="s">
        <v>2789</v>
      </c>
      <c r="F62" s="3337" t="s">
        <v>2790</v>
      </c>
      <c r="G62" s="3300" t="s">
        <v>2791</v>
      </c>
      <c r="H62" s="3302" t="s">
        <v>2792</v>
      </c>
      <c r="I62" s="1593" t="str">
        <f t="shared" si="9"/>
        <v>5-DaHall1-PDU-13-20-22</v>
      </c>
      <c r="J62" s="1585" t="str">
        <f t="shared" si="17"/>
        <v>5-DaHall1-PDU-14-20-20</v>
      </c>
      <c r="K62" s="1594">
        <v>220</v>
      </c>
      <c r="L62" s="1595">
        <v>20</v>
      </c>
      <c r="M62" s="2408" t="s">
        <v>6548</v>
      </c>
      <c r="N62" s="1596">
        <v>22</v>
      </c>
      <c r="O62" s="1597">
        <v>220</v>
      </c>
      <c r="P62" s="1587">
        <v>20</v>
      </c>
      <c r="Q62" s="2433" t="s">
        <v>6555</v>
      </c>
      <c r="R62" s="1588">
        <v>20</v>
      </c>
      <c r="S62" s="3204"/>
      <c r="T62" s="3198"/>
      <c r="U62" s="3119"/>
      <c r="V62" s="3116"/>
      <c r="W62" s="3119"/>
      <c r="X62" s="3116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0">SUM(Y62:Z62)</f>
        <v>0</v>
      </c>
      <c r="AB62" s="2719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20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9">
        <f>SUM(AB62:AC62)</f>
        <v>0</v>
      </c>
      <c r="AE62" s="2480" t="s">
        <v>1266</v>
      </c>
      <c r="AI62" s="2375"/>
    </row>
    <row r="63" spans="1:35" ht="28.8" x14ac:dyDescent="0.25">
      <c r="A63" s="1086"/>
      <c r="B63" s="3337" t="s">
        <v>2793</v>
      </c>
      <c r="C63" s="3004"/>
      <c r="D63" s="3062"/>
      <c r="E63" s="3337" t="s">
        <v>2794</v>
      </c>
      <c r="F63" s="3337" t="s">
        <v>2795</v>
      </c>
      <c r="G63" s="3300" t="s">
        <v>2796</v>
      </c>
      <c r="H63" s="3302" t="s">
        <v>2797</v>
      </c>
      <c r="I63" s="1593" t="str">
        <f t="shared" si="9"/>
        <v>5-DaHall1-PDU-13-20-24</v>
      </c>
      <c r="J63" s="1585" t="str">
        <f t="shared" si="17"/>
        <v>5-DaHall1-PDU-14-20-22</v>
      </c>
      <c r="K63" s="1594">
        <v>220</v>
      </c>
      <c r="L63" s="1595">
        <v>20</v>
      </c>
      <c r="M63" s="2408" t="s">
        <v>6548</v>
      </c>
      <c r="N63" s="1596">
        <v>24</v>
      </c>
      <c r="O63" s="1597">
        <v>220</v>
      </c>
      <c r="P63" s="1587">
        <v>20</v>
      </c>
      <c r="Q63" s="2433" t="s">
        <v>6555</v>
      </c>
      <c r="R63" s="1588">
        <v>22</v>
      </c>
      <c r="S63" s="3204"/>
      <c r="T63" s="3198"/>
      <c r="U63" s="3119"/>
      <c r="V63" s="3116"/>
      <c r="W63" s="3119"/>
      <c r="X63" s="3116"/>
      <c r="Y63" s="834">
        <f>SUM('5층_부하량(월간_AVG)'!N347:P347)</f>
        <v>3.7088030962760472</v>
      </c>
      <c r="Z63" s="834">
        <f>SUM('5층_부하량(월간_AVG)'!N405:P405)</f>
        <v>0</v>
      </c>
      <c r="AA63" s="2465">
        <f t="shared" si="20"/>
        <v>3.7088030962760472</v>
      </c>
      <c r="AB63" s="2719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20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92">
        <f>SUM(AB63:AC63)</f>
        <v>0</v>
      </c>
      <c r="AE63" s="2480" t="s">
        <v>1266</v>
      </c>
      <c r="AI63" s="2375"/>
    </row>
    <row r="64" spans="1:35" ht="28.8" x14ac:dyDescent="0.25">
      <c r="A64" s="2659" t="s">
        <v>2798</v>
      </c>
      <c r="B64" s="3114" t="s">
        <v>2799</v>
      </c>
      <c r="C64" s="3037" t="s">
        <v>9236</v>
      </c>
      <c r="D64" s="3170">
        <v>2.2000000000000002</v>
      </c>
      <c r="E64" s="837" t="s">
        <v>2800</v>
      </c>
      <c r="F64" s="3111" t="s">
        <v>2801</v>
      </c>
      <c r="G64" s="3193" t="s">
        <v>2802</v>
      </c>
      <c r="H64" s="3196" t="s">
        <v>2803</v>
      </c>
      <c r="I64" s="1598" t="str">
        <f t="shared" si="9"/>
        <v>5-DaHall1-PDU-13-20-26</v>
      </c>
      <c r="J64" s="1599" t="str">
        <f t="shared" si="17"/>
        <v>5-DaHall1-PDU-14-20-24</v>
      </c>
      <c r="K64" s="1561">
        <v>220</v>
      </c>
      <c r="L64" s="1562">
        <v>20</v>
      </c>
      <c r="M64" s="2388" t="s">
        <v>6548</v>
      </c>
      <c r="N64" s="1563">
        <v>26</v>
      </c>
      <c r="O64" s="1564">
        <v>220</v>
      </c>
      <c r="P64" s="1565">
        <v>20</v>
      </c>
      <c r="Q64" s="2418" t="s">
        <v>6555</v>
      </c>
      <c r="R64" s="1566">
        <v>24</v>
      </c>
      <c r="S64" s="3204"/>
      <c r="T64" s="3198"/>
      <c r="U64" s="3119"/>
      <c r="V64" s="3116"/>
      <c r="W64" s="3119"/>
      <c r="X64" s="3116"/>
      <c r="Y64" s="253">
        <f>SUM('5층_부하량(월간_AVG)'!N348:P348)</f>
        <v>1.831355360381447</v>
      </c>
      <c r="Z64" s="253">
        <f>SUM('5층_부하량(월간_AVG)'!N406:P406)</f>
        <v>5.2254309839362358</v>
      </c>
      <c r="AA64" s="2460">
        <f t="shared" si="20"/>
        <v>7.0567863443176826</v>
      </c>
      <c r="AB64" s="2701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262.8</v>
      </c>
      <c r="AC64" s="2702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776.1</v>
      </c>
      <c r="AD64" s="2485">
        <f>SUM(AB64:AC64)</f>
        <v>1038.9000000000001</v>
      </c>
      <c r="AE64" s="2475"/>
      <c r="AI64" s="2375"/>
    </row>
    <row r="65" spans="1:35" ht="14.4" customHeight="1" x14ac:dyDescent="0.25">
      <c r="A65" s="3433" t="s">
        <v>2804</v>
      </c>
      <c r="B65" s="3124" t="s">
        <v>2805</v>
      </c>
      <c r="C65" s="3038" t="s">
        <v>9237</v>
      </c>
      <c r="D65" s="3167">
        <v>6.6</v>
      </c>
      <c r="E65" s="837"/>
      <c r="F65" s="3111"/>
      <c r="G65" s="3193"/>
      <c r="H65" s="3196"/>
      <c r="I65" s="1598" t="str">
        <f t="shared" si="9"/>
        <v>5-DaHall1-PDU-15-30-10</v>
      </c>
      <c r="J65" s="1599" t="str">
        <f t="shared" si="17"/>
        <v>5-DaHall1-PDU-16-30-10</v>
      </c>
      <c r="K65" s="1561"/>
      <c r="L65" s="1562">
        <v>30</v>
      </c>
      <c r="M65" s="2388" t="s">
        <v>6549</v>
      </c>
      <c r="N65" s="1563">
        <v>10</v>
      </c>
      <c r="O65" s="1564"/>
      <c r="P65" s="1565">
        <v>30</v>
      </c>
      <c r="Q65" s="2418" t="s">
        <v>6556</v>
      </c>
      <c r="R65" s="1566">
        <v>10</v>
      </c>
      <c r="S65" s="3204"/>
      <c r="T65" s="3198"/>
      <c r="U65" s="3119"/>
      <c r="V65" s="3116"/>
      <c r="W65" s="3119"/>
      <c r="X65" s="3116"/>
      <c r="Y65" s="253">
        <f>SUM('5층_부하량(월간_AVG)'!N360:P360)</f>
        <v>6.5942172877768677</v>
      </c>
      <c r="Z65" s="253">
        <f>SUM('5층_부하량(월간_AVG)'!N419:P419)</f>
        <v>0.97120450565408956</v>
      </c>
      <c r="AA65" s="2460">
        <f t="shared" si="20"/>
        <v>7.5654217934309571</v>
      </c>
      <c r="AB65" s="2701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1074.7</v>
      </c>
      <c r="AC65" s="2702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26.3</v>
      </c>
      <c r="AD65" s="3243">
        <f>SUM(AB65:AC66)</f>
        <v>1101</v>
      </c>
      <c r="AE65" s="2475"/>
      <c r="AI65" s="2375"/>
    </row>
    <row r="66" spans="1:35" ht="28.8" x14ac:dyDescent="0.25">
      <c r="A66" s="3435"/>
      <c r="B66" s="3125"/>
      <c r="C66" s="3040"/>
      <c r="D66" s="3169"/>
      <c r="E66" s="837" t="s">
        <v>2806</v>
      </c>
      <c r="F66" s="3111" t="s">
        <v>2807</v>
      </c>
      <c r="G66" s="3193" t="s">
        <v>2808</v>
      </c>
      <c r="H66" s="3196" t="s">
        <v>2809</v>
      </c>
      <c r="I66" s="1598" t="str">
        <f t="shared" si="9"/>
        <v>5-DaHall1-PDU-13-20-28</v>
      </c>
      <c r="J66" s="1599" t="str">
        <f t="shared" si="17"/>
        <v>5-DaHall1-PDU-14-20-26</v>
      </c>
      <c r="K66" s="1561">
        <v>220</v>
      </c>
      <c r="L66" s="1562">
        <v>20</v>
      </c>
      <c r="M66" s="2388" t="s">
        <v>6548</v>
      </c>
      <c r="N66" s="1563">
        <v>28</v>
      </c>
      <c r="O66" s="1564">
        <v>220</v>
      </c>
      <c r="P66" s="1565">
        <v>20</v>
      </c>
      <c r="Q66" s="2418" t="s">
        <v>6555</v>
      </c>
      <c r="R66" s="1566">
        <v>26</v>
      </c>
      <c r="S66" s="3204"/>
      <c r="T66" s="3198"/>
      <c r="U66" s="3119"/>
      <c r="V66" s="3116"/>
      <c r="W66" s="3119"/>
      <c r="X66" s="3116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0"/>
        <v>0</v>
      </c>
      <c r="AB66" s="2701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02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244"/>
      <c r="AE66" s="2526" t="s">
        <v>2810</v>
      </c>
      <c r="AI66" s="2375"/>
    </row>
    <row r="67" spans="1:35" ht="14.4" customHeight="1" x14ac:dyDescent="0.25">
      <c r="A67" s="3433" t="s">
        <v>2811</v>
      </c>
      <c r="B67" s="3124" t="s">
        <v>2812</v>
      </c>
      <c r="C67" s="3038" t="s">
        <v>9238</v>
      </c>
      <c r="D67" s="3167">
        <v>6</v>
      </c>
      <c r="E67" s="837"/>
      <c r="F67" s="3111"/>
      <c r="G67" s="3193"/>
      <c r="H67" s="3196"/>
      <c r="I67" s="1598" t="str">
        <f t="shared" si="9"/>
        <v>5-DaHall1-PDU-15-30-8</v>
      </c>
      <c r="J67" s="1599" t="str">
        <f t="shared" si="17"/>
        <v>5-DaHall1-PDU-16-30-8</v>
      </c>
      <c r="K67" s="1561"/>
      <c r="L67" s="1562">
        <v>30</v>
      </c>
      <c r="M67" s="2388" t="s">
        <v>6549</v>
      </c>
      <c r="N67" s="1563">
        <v>8</v>
      </c>
      <c r="O67" s="1564"/>
      <c r="P67" s="1565">
        <v>30</v>
      </c>
      <c r="Q67" s="2418" t="s">
        <v>6556</v>
      </c>
      <c r="R67" s="1566">
        <v>8</v>
      </c>
      <c r="S67" s="3204"/>
      <c r="T67" s="3198"/>
      <c r="U67" s="3119"/>
      <c r="V67" s="3116"/>
      <c r="W67" s="3119"/>
      <c r="X67" s="3116"/>
      <c r="Y67" s="253">
        <f>SUM('5층_부하량(월간_AVG)'!N359:P359)</f>
        <v>4.1937200664834613</v>
      </c>
      <c r="Z67" s="253">
        <f>SUM('5층_부하량(월간_AVG)'!N418:P418)</f>
        <v>4.336232715816819</v>
      </c>
      <c r="AA67" s="2460">
        <f t="shared" si="20"/>
        <v>8.5299527823002812</v>
      </c>
      <c r="AB67" s="2701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600.6</v>
      </c>
      <c r="AC67" s="2702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676.2</v>
      </c>
      <c r="AD67" s="3243">
        <f>SUM(AB67:AC68)</f>
        <v>1276.8000000000002</v>
      </c>
      <c r="AE67" s="2526"/>
      <c r="AI67" s="2375"/>
    </row>
    <row r="68" spans="1:35" ht="28.8" x14ac:dyDescent="0.25">
      <c r="A68" s="3435"/>
      <c r="B68" s="3125"/>
      <c r="C68" s="3040"/>
      <c r="D68" s="3169"/>
      <c r="E68" s="837" t="s">
        <v>2813</v>
      </c>
      <c r="F68" s="3111" t="s">
        <v>2814</v>
      </c>
      <c r="G68" s="3193" t="s">
        <v>2815</v>
      </c>
      <c r="H68" s="3196" t="s">
        <v>2816</v>
      </c>
      <c r="I68" s="1598" t="str">
        <f t="shared" si="9"/>
        <v>5-DaHall1-PDU-13-20-30</v>
      </c>
      <c r="J68" s="1599" t="str">
        <f t="shared" si="17"/>
        <v>5-DaHall1-PDU-14-20-28</v>
      </c>
      <c r="K68" s="1561">
        <v>220</v>
      </c>
      <c r="L68" s="1562">
        <v>20</v>
      </c>
      <c r="M68" s="2388" t="s">
        <v>6548</v>
      </c>
      <c r="N68" s="1563">
        <v>30</v>
      </c>
      <c r="O68" s="1564">
        <v>220</v>
      </c>
      <c r="P68" s="1565">
        <v>20</v>
      </c>
      <c r="Q68" s="2418" t="s">
        <v>6555</v>
      </c>
      <c r="R68" s="1566">
        <v>28</v>
      </c>
      <c r="S68" s="3204"/>
      <c r="T68" s="3198"/>
      <c r="U68" s="3119"/>
      <c r="V68" s="3116"/>
      <c r="W68" s="3119"/>
      <c r="X68" s="3116"/>
      <c r="Y68" s="253">
        <f>SUM('5층_부하량(월간_AVG)'!N350:P350)</f>
        <v>0</v>
      </c>
      <c r="Z68" s="253">
        <f>SUM('5층_부하량(월간_AVG)'!N408:P408)</f>
        <v>5.1565635115263015</v>
      </c>
      <c r="AA68" s="2460">
        <f t="shared" si="20"/>
        <v>5.1565635115263015</v>
      </c>
      <c r="AB68" s="2701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02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244"/>
      <c r="AE68" s="2475"/>
      <c r="AI68" s="2375"/>
    </row>
    <row r="69" spans="1:35" ht="35.4" thickBot="1" x14ac:dyDescent="0.3">
      <c r="A69" s="2659" t="s">
        <v>2817</v>
      </c>
      <c r="B69" s="3111" t="s">
        <v>2818</v>
      </c>
      <c r="C69" s="3048" t="s">
        <v>9238</v>
      </c>
      <c r="D69" s="3067"/>
      <c r="E69" s="837" t="s">
        <v>2819</v>
      </c>
      <c r="F69" s="3111" t="s">
        <v>2820</v>
      </c>
      <c r="G69" s="3193" t="s">
        <v>2821</v>
      </c>
      <c r="H69" s="3196" t="s">
        <v>2822</v>
      </c>
      <c r="I69" s="1598" t="str">
        <f t="shared" si="9"/>
        <v>5-DaHall1-PDU-13-20-32</v>
      </c>
      <c r="J69" s="1599" t="str">
        <f t="shared" si="17"/>
        <v>5-DaHall1-PDU-14-20-30</v>
      </c>
      <c r="K69" s="1561">
        <v>220</v>
      </c>
      <c r="L69" s="1562">
        <v>20</v>
      </c>
      <c r="M69" s="2388" t="s">
        <v>6548</v>
      </c>
      <c r="N69" s="1563">
        <v>32</v>
      </c>
      <c r="O69" s="1564">
        <v>220</v>
      </c>
      <c r="P69" s="1565">
        <v>20</v>
      </c>
      <c r="Q69" s="2418" t="s">
        <v>6555</v>
      </c>
      <c r="R69" s="1566">
        <v>30</v>
      </c>
      <c r="S69" s="3205"/>
      <c r="T69" s="3199"/>
      <c r="U69" s="3130"/>
      <c r="V69" s="3122"/>
      <c r="W69" s="3130"/>
      <c r="X69" s="3122"/>
      <c r="Y69" s="253">
        <f>SUM('5층_부하량(월간_AVG)'!N351:P351)</f>
        <v>0</v>
      </c>
      <c r="Z69" s="253">
        <f>SUM('5층_부하량(월간_AVG)'!N409:P409)</f>
        <v>2.0325886107844783E-4</v>
      </c>
      <c r="AA69" s="2460">
        <f t="shared" si="20"/>
        <v>2.0325886107844783E-4</v>
      </c>
      <c r="AB69" s="2701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02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5">
        <f>SUM(AB69:AC69)</f>
        <v>0</v>
      </c>
      <c r="AE69" s="2475"/>
      <c r="AI69" s="2375"/>
    </row>
    <row r="70" spans="1:35" ht="16.2" thickTop="1" x14ac:dyDescent="0.25">
      <c r="A70" s="2158" t="s">
        <v>1751</v>
      </c>
      <c r="B70" s="327" t="s">
        <v>2834</v>
      </c>
      <c r="C70" s="3005" t="s">
        <v>2835</v>
      </c>
      <c r="D70" s="3172">
        <v>2.2000000000000002</v>
      </c>
      <c r="E70" s="327"/>
      <c r="F70" s="327"/>
      <c r="G70" s="3192"/>
      <c r="H70" s="3195"/>
      <c r="I70" s="1610" t="str">
        <f t="shared" si="9"/>
        <v>5-DaHall1-PDU-03-30-32</v>
      </c>
      <c r="J70" s="1611" t="str">
        <f t="shared" si="17"/>
        <v>5-DaHall1-PDU-04-30-32</v>
      </c>
      <c r="K70" s="1555"/>
      <c r="L70" s="1556">
        <v>30</v>
      </c>
      <c r="M70" s="2387" t="s">
        <v>6506</v>
      </c>
      <c r="N70" s="1557">
        <v>32</v>
      </c>
      <c r="O70" s="1558"/>
      <c r="P70" s="1559">
        <v>30</v>
      </c>
      <c r="Q70" s="2417" t="s">
        <v>6501</v>
      </c>
      <c r="R70" s="1560">
        <v>32</v>
      </c>
      <c r="S70" s="3192"/>
      <c r="T70" s="3195"/>
      <c r="U70" s="3126"/>
      <c r="V70" s="3131"/>
      <c r="W70" s="3126"/>
      <c r="X70" s="3131"/>
      <c r="Y70" s="836">
        <f>SUM('5층_부하량(월간_AVG)'!N103:P103)</f>
        <v>2.4898223824973562</v>
      </c>
      <c r="Z70" s="836">
        <f>SUM('5층_부하량(월간_AVG)'!N133:P133)</f>
        <v>0.27074072738988858</v>
      </c>
      <c r="AA70" s="2462">
        <f t="shared" si="20"/>
        <v>2.760563109887245</v>
      </c>
      <c r="AB70" s="2699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248.5</v>
      </c>
      <c r="AC70" s="2700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22.2</v>
      </c>
      <c r="AD70" s="2487">
        <f>SUM(AB70:AC70)</f>
        <v>270.7</v>
      </c>
      <c r="AE70" s="2477"/>
      <c r="AI70" s="2375"/>
    </row>
    <row r="71" spans="1:35" ht="15.6" x14ac:dyDescent="0.25">
      <c r="A71" s="2159" t="s">
        <v>2836</v>
      </c>
      <c r="B71" s="3111" t="s">
        <v>2837</v>
      </c>
      <c r="C71" s="3001" t="s">
        <v>2838</v>
      </c>
      <c r="D71" s="3170">
        <v>2.2000000000000002</v>
      </c>
      <c r="E71" s="3111"/>
      <c r="F71" s="3111"/>
      <c r="G71" s="3193"/>
      <c r="H71" s="3196"/>
      <c r="I71" s="1598" t="str">
        <f t="shared" si="9"/>
        <v>5-DaHall1-PDU-03-30-34</v>
      </c>
      <c r="J71" s="1599" t="str">
        <f t="shared" si="17"/>
        <v>5-DaHall1-PDU-04-30-34</v>
      </c>
      <c r="K71" s="1561"/>
      <c r="L71" s="1562">
        <v>30</v>
      </c>
      <c r="M71" s="2388" t="s">
        <v>6506</v>
      </c>
      <c r="N71" s="1563">
        <v>34</v>
      </c>
      <c r="O71" s="1564"/>
      <c r="P71" s="1565">
        <v>30</v>
      </c>
      <c r="Q71" s="2418" t="s">
        <v>6501</v>
      </c>
      <c r="R71" s="1566">
        <v>34</v>
      </c>
      <c r="S71" s="3193"/>
      <c r="T71" s="3196"/>
      <c r="U71" s="3132"/>
      <c r="V71" s="3133"/>
      <c r="W71" s="3132"/>
      <c r="X71" s="3133"/>
      <c r="Y71" s="268">
        <f>SUM('5층_부하량(월간_AVG)'!N104:P104)</f>
        <v>2.1696284212916779</v>
      </c>
      <c r="Z71" s="268">
        <f>SUM('5층_부하량(월간_AVG)'!N134:P134)</f>
        <v>0.28990548612016398</v>
      </c>
      <c r="AA71" s="2460">
        <f t="shared" si="20"/>
        <v>2.4595339074118421</v>
      </c>
      <c r="AB71" s="2701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214.9</v>
      </c>
      <c r="AC71" s="2702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15.6</v>
      </c>
      <c r="AD71" s="2485">
        <f>SUM(AB71:AC71)</f>
        <v>230.5</v>
      </c>
      <c r="AE71" s="2475"/>
      <c r="AI71" s="2375"/>
    </row>
    <row r="72" spans="1:35" ht="15.6" x14ac:dyDescent="0.25">
      <c r="A72" s="2159" t="s">
        <v>1763</v>
      </c>
      <c r="B72" s="3111" t="s">
        <v>2839</v>
      </c>
      <c r="C72" s="3001" t="s">
        <v>2838</v>
      </c>
      <c r="D72" s="3170">
        <v>2.2000000000000002</v>
      </c>
      <c r="E72" s="3111"/>
      <c r="F72" s="3111"/>
      <c r="G72" s="3193"/>
      <c r="H72" s="3196"/>
      <c r="I72" s="1598" t="str">
        <f t="shared" si="9"/>
        <v>5-DaHall1-PDU-03-30-36</v>
      </c>
      <c r="J72" s="1599" t="str">
        <f t="shared" si="17"/>
        <v>5-DaHall1-PDU-04-30-36</v>
      </c>
      <c r="K72" s="1561"/>
      <c r="L72" s="1562">
        <v>30</v>
      </c>
      <c r="M72" s="2388" t="s">
        <v>6506</v>
      </c>
      <c r="N72" s="1563">
        <v>36</v>
      </c>
      <c r="O72" s="1564"/>
      <c r="P72" s="1565">
        <v>30</v>
      </c>
      <c r="Q72" s="2418" t="s">
        <v>6501</v>
      </c>
      <c r="R72" s="1566">
        <v>36</v>
      </c>
      <c r="S72" s="3193"/>
      <c r="T72" s="3196"/>
      <c r="U72" s="3132"/>
      <c r="V72" s="3133"/>
      <c r="W72" s="3132"/>
      <c r="X72" s="3133"/>
      <c r="Y72" s="268">
        <f>SUM('5층_부하량(월간_AVG)'!N105:P105)</f>
        <v>2.1700023080067807</v>
      </c>
      <c r="Z72" s="268">
        <f>SUM('5층_부하량(월간_AVG)'!N135:P135)</f>
        <v>2.2938781804023103</v>
      </c>
      <c r="AA72" s="2460">
        <f t="shared" si="20"/>
        <v>4.4638804884090906</v>
      </c>
      <c r="AB72" s="2701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226</v>
      </c>
      <c r="AC72" s="2702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246.3</v>
      </c>
      <c r="AD72" s="2485">
        <f t="shared" ref="AD72:AD75" si="21">SUM(AB72:AC72)</f>
        <v>472.3</v>
      </c>
      <c r="AE72" s="2475"/>
      <c r="AI72" s="2375"/>
    </row>
    <row r="73" spans="1:35" ht="15.6" x14ac:dyDescent="0.25">
      <c r="A73" s="2159" t="s">
        <v>2840</v>
      </c>
      <c r="B73" s="3111" t="s">
        <v>2841</v>
      </c>
      <c r="C73" s="3001" t="s">
        <v>2838</v>
      </c>
      <c r="D73" s="3170">
        <v>2.2000000000000002</v>
      </c>
      <c r="E73" s="3111"/>
      <c r="F73" s="3111"/>
      <c r="G73" s="3193"/>
      <c r="H73" s="3196"/>
      <c r="I73" s="1598" t="str">
        <f t="shared" si="9"/>
        <v>5-DaHall1-PDU-03-30-38</v>
      </c>
      <c r="J73" s="1599" t="str">
        <f t="shared" si="17"/>
        <v>5-DaHall1-PDU-04-30-38</v>
      </c>
      <c r="K73" s="1561"/>
      <c r="L73" s="1562">
        <v>30</v>
      </c>
      <c r="M73" s="2388" t="s">
        <v>6506</v>
      </c>
      <c r="N73" s="1563">
        <v>38</v>
      </c>
      <c r="O73" s="1564"/>
      <c r="P73" s="1565">
        <v>30</v>
      </c>
      <c r="Q73" s="2418" t="s">
        <v>6501</v>
      </c>
      <c r="R73" s="1566">
        <v>38</v>
      </c>
      <c r="S73" s="3193"/>
      <c r="T73" s="3196"/>
      <c r="U73" s="3132"/>
      <c r="V73" s="3133"/>
      <c r="W73" s="3132"/>
      <c r="X73" s="3133"/>
      <c r="Y73" s="268">
        <f>SUM('5층_부하량(월간_AVG)'!N106:P106)</f>
        <v>2.4349858424120545</v>
      </c>
      <c r="Z73" s="268">
        <f>SUM('5층_부하량(월간_AVG)'!N136:P136)</f>
        <v>2.5977847360827813</v>
      </c>
      <c r="AA73" s="2460">
        <f t="shared" si="20"/>
        <v>5.0327705784948353</v>
      </c>
      <c r="AB73" s="2701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264.8</v>
      </c>
      <c r="AC73" s="2702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272.5</v>
      </c>
      <c r="AD73" s="2485">
        <f t="shared" si="21"/>
        <v>537.29999999999995</v>
      </c>
      <c r="AE73" s="2475"/>
      <c r="AI73" s="2375"/>
    </row>
    <row r="74" spans="1:35" ht="15.6" x14ac:dyDescent="0.25">
      <c r="A74" s="2159" t="s">
        <v>2842</v>
      </c>
      <c r="B74" s="3111" t="s">
        <v>2843</v>
      </c>
      <c r="C74" s="3001" t="s">
        <v>2838</v>
      </c>
      <c r="D74" s="3170">
        <v>2.2000000000000002</v>
      </c>
      <c r="E74" s="3111"/>
      <c r="F74" s="3111"/>
      <c r="G74" s="3193"/>
      <c r="H74" s="3196"/>
      <c r="I74" s="1598" t="str">
        <f t="shared" si="9"/>
        <v>5-DaHall1-PDU-03-30-40</v>
      </c>
      <c r="J74" s="1599" t="str">
        <f t="shared" si="17"/>
        <v>5-DaHall1-PDU-04-30-40</v>
      </c>
      <c r="K74" s="1561"/>
      <c r="L74" s="1562">
        <v>30</v>
      </c>
      <c r="M74" s="2388" t="s">
        <v>6506</v>
      </c>
      <c r="N74" s="1563">
        <v>40</v>
      </c>
      <c r="O74" s="1564"/>
      <c r="P74" s="1565">
        <v>30</v>
      </c>
      <c r="Q74" s="2418" t="s">
        <v>6501</v>
      </c>
      <c r="R74" s="1566">
        <v>40</v>
      </c>
      <c r="S74" s="3193"/>
      <c r="T74" s="3196"/>
      <c r="U74" s="3132"/>
      <c r="V74" s="3133"/>
      <c r="W74" s="3132"/>
      <c r="X74" s="3133"/>
      <c r="Y74" s="268">
        <f>SUM('5층_부하량(월간_AVG)'!N107:P107)</f>
        <v>1.3682892382983567</v>
      </c>
      <c r="Z74" s="268">
        <f>SUM('5층_부하량(월간_AVG)'!N137:P137)</f>
        <v>1.4562298837033556</v>
      </c>
      <c r="AA74" s="2460">
        <f t="shared" si="20"/>
        <v>2.8245191220017123</v>
      </c>
      <c r="AB74" s="2701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165.4</v>
      </c>
      <c r="AC74" s="2702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180.9</v>
      </c>
      <c r="AD74" s="2485">
        <f t="shared" si="21"/>
        <v>346.3</v>
      </c>
      <c r="AE74" s="2475"/>
      <c r="AI74" s="2375"/>
    </row>
    <row r="75" spans="1:35" ht="15.6" x14ac:dyDescent="0.25">
      <c r="A75" s="2159" t="s">
        <v>2844</v>
      </c>
      <c r="B75" s="3111" t="s">
        <v>2845</v>
      </c>
      <c r="C75" s="3001" t="s">
        <v>2838</v>
      </c>
      <c r="D75" s="3170">
        <v>2.2000000000000002</v>
      </c>
      <c r="E75" s="3111"/>
      <c r="F75" s="3111"/>
      <c r="G75" s="3193"/>
      <c r="H75" s="3196"/>
      <c r="I75" s="1598" t="str">
        <f t="shared" si="9"/>
        <v>5-DaHall1-PDU-03-30-42</v>
      </c>
      <c r="J75" s="1599" t="str">
        <f t="shared" si="17"/>
        <v>5-DaHall1-PDU-04-30-42</v>
      </c>
      <c r="K75" s="1561"/>
      <c r="L75" s="1562">
        <v>30</v>
      </c>
      <c r="M75" s="2388" t="s">
        <v>6506</v>
      </c>
      <c r="N75" s="1563">
        <v>42</v>
      </c>
      <c r="O75" s="1564"/>
      <c r="P75" s="1565">
        <v>30</v>
      </c>
      <c r="Q75" s="2418" t="s">
        <v>6501</v>
      </c>
      <c r="R75" s="1566">
        <v>42</v>
      </c>
      <c r="S75" s="3193"/>
      <c r="T75" s="3196"/>
      <c r="U75" s="3132"/>
      <c r="V75" s="3133"/>
      <c r="W75" s="3132"/>
      <c r="X75" s="3133"/>
      <c r="Y75" s="268">
        <f>SUM('5층_부하량(월간_AVG)'!N108:P108)</f>
        <v>1.789243954323277</v>
      </c>
      <c r="Z75" s="268">
        <f>SUM('5층_부하량(월간_AVG)'!N138:P138)</f>
        <v>1.5857251799437317</v>
      </c>
      <c r="AA75" s="2460">
        <f t="shared" si="20"/>
        <v>3.3749691342670087</v>
      </c>
      <c r="AB75" s="2701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209</v>
      </c>
      <c r="AC75" s="2702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177.2</v>
      </c>
      <c r="AD75" s="2485">
        <f t="shared" si="21"/>
        <v>386.2</v>
      </c>
      <c r="AE75" s="2475"/>
      <c r="AI75" s="2375"/>
    </row>
    <row r="76" spans="1:35" ht="16.2" thickBot="1" x14ac:dyDescent="0.3">
      <c r="A76" s="2160" t="s">
        <v>1795</v>
      </c>
      <c r="B76" s="3112" t="s">
        <v>2846</v>
      </c>
      <c r="C76" s="3002" t="s">
        <v>2838</v>
      </c>
      <c r="D76" s="3171">
        <v>2.2000000000000002</v>
      </c>
      <c r="E76" s="3112"/>
      <c r="F76" s="3112"/>
      <c r="G76" s="3194"/>
      <c r="H76" s="3197"/>
      <c r="I76" s="1600" t="str">
        <f t="shared" si="9"/>
        <v>5-DaHall1-PDU-03-30-44</v>
      </c>
      <c r="J76" s="1601" t="str">
        <f t="shared" si="17"/>
        <v>5-DaHall1-PDU-04-30-44</v>
      </c>
      <c r="K76" s="1571"/>
      <c r="L76" s="1572">
        <v>30</v>
      </c>
      <c r="M76" s="2389" t="s">
        <v>6506</v>
      </c>
      <c r="N76" s="1573">
        <v>44</v>
      </c>
      <c r="O76" s="1574"/>
      <c r="P76" s="1575">
        <v>30</v>
      </c>
      <c r="Q76" s="2419" t="s">
        <v>6501</v>
      </c>
      <c r="R76" s="1576">
        <v>44</v>
      </c>
      <c r="S76" s="3193"/>
      <c r="T76" s="3196"/>
      <c r="U76" s="3132"/>
      <c r="V76" s="3133"/>
      <c r="W76" s="3132"/>
      <c r="X76" s="3133"/>
      <c r="Y76" s="330">
        <f>SUM('5층_부하량(월간_AVG)'!N109:P109)</f>
        <v>2.9436225786088239</v>
      </c>
      <c r="Z76" s="330">
        <f>SUM('5층_부하량(월간_AVG)'!N139:P139)</f>
        <v>2.3214535104764522</v>
      </c>
      <c r="AA76" s="2461">
        <f t="shared" si="20"/>
        <v>5.2650760890852766</v>
      </c>
      <c r="AB76" s="2707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440.3</v>
      </c>
      <c r="AC76" s="2708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326.7</v>
      </c>
      <c r="AD76" s="2486">
        <f>SUM(AB76:AC76)</f>
        <v>767</v>
      </c>
      <c r="AE76" s="2476"/>
      <c r="AI76" s="2375"/>
    </row>
    <row r="77" spans="1:35" ht="16.2" thickTop="1" x14ac:dyDescent="0.25">
      <c r="A77" s="2158" t="s">
        <v>697</v>
      </c>
      <c r="B77" s="327" t="s">
        <v>2847</v>
      </c>
      <c r="C77" s="3005" t="s">
        <v>2838</v>
      </c>
      <c r="D77" s="3172">
        <v>2.2000000000000002</v>
      </c>
      <c r="E77" s="327"/>
      <c r="F77" s="327"/>
      <c r="G77" s="3192"/>
      <c r="H77" s="3195"/>
      <c r="I77" s="1610" t="str">
        <f t="shared" si="9"/>
        <v>5-DaHall1-PDU-03-30-46</v>
      </c>
      <c r="J77" s="1611" t="str">
        <f t="shared" si="17"/>
        <v>5-DaHall1-PDU-04-30-46</v>
      </c>
      <c r="K77" s="1555"/>
      <c r="L77" s="1556">
        <v>30</v>
      </c>
      <c r="M77" s="2387" t="s">
        <v>6506</v>
      </c>
      <c r="N77" s="1557">
        <v>46</v>
      </c>
      <c r="O77" s="1558"/>
      <c r="P77" s="1559">
        <v>30</v>
      </c>
      <c r="Q77" s="2417" t="s">
        <v>6501</v>
      </c>
      <c r="R77" s="1560">
        <v>46</v>
      </c>
      <c r="S77" s="3193"/>
      <c r="T77" s="3196"/>
      <c r="U77" s="3132"/>
      <c r="V77" s="3133"/>
      <c r="W77" s="3132"/>
      <c r="X77" s="3133"/>
      <c r="Y77" s="2230">
        <f>SUM('5층_부하량(월간_AVG)'!N110:P110)</f>
        <v>2.9119698279604025</v>
      </c>
      <c r="Z77" s="836">
        <f>SUM('5층_부하량(월간_AVG)'!N140:P140)</f>
        <v>2.3525020227136992</v>
      </c>
      <c r="AA77" s="2466">
        <f t="shared" si="20"/>
        <v>5.2644718506741022</v>
      </c>
      <c r="AB77" s="2723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430.2</v>
      </c>
      <c r="AC77" s="2724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327</v>
      </c>
      <c r="AD77" s="2487">
        <f>SUM(AB77:AC77)</f>
        <v>757.2</v>
      </c>
      <c r="AE77" s="2528"/>
      <c r="AI77" s="2375"/>
    </row>
    <row r="78" spans="1:35" ht="15.6" x14ac:dyDescent="0.25">
      <c r="A78" s="2159" t="s">
        <v>1699</v>
      </c>
      <c r="B78" s="3111" t="s">
        <v>2848</v>
      </c>
      <c r="C78" s="3001" t="s">
        <v>2838</v>
      </c>
      <c r="D78" s="3170">
        <v>2.2000000000000002</v>
      </c>
      <c r="E78" s="3111"/>
      <c r="F78" s="3111"/>
      <c r="G78" s="3193"/>
      <c r="H78" s="3196"/>
      <c r="I78" s="1598" t="str">
        <f t="shared" si="9"/>
        <v>5-DaHall1-PDU-03-30-48</v>
      </c>
      <c r="J78" s="1599" t="str">
        <f t="shared" si="17"/>
        <v>5-DaHall1-PDU-04-30-48</v>
      </c>
      <c r="K78" s="1561"/>
      <c r="L78" s="1562">
        <v>30</v>
      </c>
      <c r="M78" s="2388" t="s">
        <v>6506</v>
      </c>
      <c r="N78" s="1563">
        <v>48</v>
      </c>
      <c r="O78" s="1564"/>
      <c r="P78" s="1565">
        <v>30</v>
      </c>
      <c r="Q78" s="2418" t="s">
        <v>6501</v>
      </c>
      <c r="R78" s="1566">
        <v>48</v>
      </c>
      <c r="S78" s="3193"/>
      <c r="T78" s="3196"/>
      <c r="U78" s="3132"/>
      <c r="V78" s="3133"/>
      <c r="W78" s="3132"/>
      <c r="X78" s="3133"/>
      <c r="Y78" s="268">
        <f>SUM('5층_부하량(월간_AVG)'!N111:P111)</f>
        <v>3.7190885390374828</v>
      </c>
      <c r="Z78" s="268">
        <f>SUM('5층_부하량(월간_AVG)'!N141:P141)</f>
        <v>3.1822759124454292</v>
      </c>
      <c r="AA78" s="2460">
        <f t="shared" si="20"/>
        <v>6.9013644514829124</v>
      </c>
      <c r="AB78" s="2701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565.6</v>
      </c>
      <c r="AC78" s="2702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471.6</v>
      </c>
      <c r="AD78" s="2485">
        <f>SUM(AB78:AC78)</f>
        <v>1037.2</v>
      </c>
      <c r="AE78" s="2475"/>
      <c r="AI78" s="2375"/>
    </row>
    <row r="79" spans="1:35" ht="15.6" x14ac:dyDescent="0.25">
      <c r="A79" s="2159" t="s">
        <v>1705</v>
      </c>
      <c r="B79" s="3111" t="s">
        <v>2849</v>
      </c>
      <c r="C79" s="3001" t="s">
        <v>2838</v>
      </c>
      <c r="D79" s="3170">
        <v>2.2000000000000002</v>
      </c>
      <c r="E79" s="3111"/>
      <c r="F79" s="3111"/>
      <c r="G79" s="3193"/>
      <c r="H79" s="3196"/>
      <c r="I79" s="1598" t="str">
        <f t="shared" si="9"/>
        <v>5-DaHall1-PDU-03-30-50</v>
      </c>
      <c r="J79" s="1599" t="str">
        <f t="shared" si="17"/>
        <v>5-DaHall1-PDU-04-30-50</v>
      </c>
      <c r="K79" s="1561"/>
      <c r="L79" s="1562">
        <v>30</v>
      </c>
      <c r="M79" s="2388" t="s">
        <v>6506</v>
      </c>
      <c r="N79" s="1563">
        <v>50</v>
      </c>
      <c r="O79" s="1564"/>
      <c r="P79" s="1565">
        <v>30</v>
      </c>
      <c r="Q79" s="2418" t="s">
        <v>6501</v>
      </c>
      <c r="R79" s="1566">
        <v>50</v>
      </c>
      <c r="S79" s="3193"/>
      <c r="T79" s="3196"/>
      <c r="U79" s="3132"/>
      <c r="V79" s="3133"/>
      <c r="W79" s="3132"/>
      <c r="X79" s="3133"/>
      <c r="Y79" s="268">
        <f>SUM('5층_부하량(월간_AVG)'!N112:P112)</f>
        <v>4.1030681644885076</v>
      </c>
      <c r="Z79" s="268">
        <f>SUM('5층_부하량(월간_AVG)'!N142:P142)</f>
        <v>3.9494071069674357</v>
      </c>
      <c r="AA79" s="2460">
        <f t="shared" si="20"/>
        <v>8.0524752714559433</v>
      </c>
      <c r="AB79" s="2701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622.5</v>
      </c>
      <c r="AC79" s="2702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604.6</v>
      </c>
      <c r="AD79" s="2485">
        <f t="shared" ref="AD79:AD81" si="22">SUM(AB79:AC79)</f>
        <v>1227.0999999999999</v>
      </c>
      <c r="AE79" s="2475"/>
      <c r="AI79" s="2375"/>
    </row>
    <row r="80" spans="1:35" ht="15.6" x14ac:dyDescent="0.25">
      <c r="A80" s="2159" t="s">
        <v>1711</v>
      </c>
      <c r="B80" s="3111" t="s">
        <v>2850</v>
      </c>
      <c r="C80" s="3001" t="s">
        <v>2838</v>
      </c>
      <c r="D80" s="3170">
        <v>2.2000000000000002</v>
      </c>
      <c r="E80" s="3111"/>
      <c r="F80" s="3111"/>
      <c r="G80" s="3193"/>
      <c r="H80" s="3196"/>
      <c r="I80" s="1598" t="str">
        <f t="shared" si="9"/>
        <v>5-DaHall1-PDU-03-30-47</v>
      </c>
      <c r="J80" s="1599" t="str">
        <f t="shared" si="17"/>
        <v>5-DaHall1-PDU-04-30-47</v>
      </c>
      <c r="K80" s="1561"/>
      <c r="L80" s="1562">
        <v>30</v>
      </c>
      <c r="M80" s="2388" t="s">
        <v>6506</v>
      </c>
      <c r="N80" s="1563">
        <v>47</v>
      </c>
      <c r="O80" s="1564"/>
      <c r="P80" s="1565">
        <v>30</v>
      </c>
      <c r="Q80" s="2418" t="s">
        <v>6501</v>
      </c>
      <c r="R80" s="1566">
        <v>47</v>
      </c>
      <c r="S80" s="3193"/>
      <c r="T80" s="3196"/>
      <c r="U80" s="3132"/>
      <c r="V80" s="3133"/>
      <c r="W80" s="3132"/>
      <c r="X80" s="3133"/>
      <c r="Y80" s="268">
        <f>SUM('5층_부하량(월간_AVG)'!D111:F111)</f>
        <v>4.0462433783372065</v>
      </c>
      <c r="Z80" s="268">
        <f>SUM('5층_부하량(월간_AVG)'!D141:F141)</f>
        <v>4.3953103233470108</v>
      </c>
      <c r="AA80" s="2460">
        <f t="shared" si="20"/>
        <v>8.4415537016842173</v>
      </c>
      <c r="AB80" s="2701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596.6</v>
      </c>
      <c r="AC80" s="2702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635.5</v>
      </c>
      <c r="AD80" s="2485">
        <f t="shared" si="22"/>
        <v>1232.0999999999999</v>
      </c>
      <c r="AE80" s="2475"/>
      <c r="AI80" s="2375"/>
    </row>
    <row r="81" spans="1:35" ht="15.6" x14ac:dyDescent="0.25">
      <c r="A81" s="2159" t="s">
        <v>1717</v>
      </c>
      <c r="B81" s="3111" t="s">
        <v>2851</v>
      </c>
      <c r="C81" s="3001" t="s">
        <v>2838</v>
      </c>
      <c r="D81" s="3170">
        <v>2.2000000000000002</v>
      </c>
      <c r="E81" s="3111"/>
      <c r="F81" s="3111"/>
      <c r="G81" s="3193"/>
      <c r="H81" s="3196"/>
      <c r="I81" s="1598" t="str">
        <f t="shared" si="9"/>
        <v>5-DaHall1-PDU-03-30-49</v>
      </c>
      <c r="J81" s="1599" t="str">
        <f t="shared" si="17"/>
        <v>5-DaHall1-PDU-04-30-49</v>
      </c>
      <c r="K81" s="1561"/>
      <c r="L81" s="1562">
        <v>30</v>
      </c>
      <c r="M81" s="2388" t="s">
        <v>6506</v>
      </c>
      <c r="N81" s="1563">
        <v>49</v>
      </c>
      <c r="O81" s="1564"/>
      <c r="P81" s="1565">
        <v>30</v>
      </c>
      <c r="Q81" s="2418" t="s">
        <v>6501</v>
      </c>
      <c r="R81" s="1566">
        <v>49</v>
      </c>
      <c r="S81" s="3193"/>
      <c r="T81" s="3196"/>
      <c r="U81" s="3132"/>
      <c r="V81" s="3133"/>
      <c r="W81" s="3132"/>
      <c r="X81" s="3133"/>
      <c r="Y81" s="268">
        <f>SUM('5층_부하량(월간_AVG)'!D112:F112)</f>
        <v>5.699049943791124</v>
      </c>
      <c r="Z81" s="268">
        <f>SUM('5층_부하량(월간_AVG)'!D142:F142)</f>
        <v>5.4286947565920558</v>
      </c>
      <c r="AA81" s="2460">
        <f t="shared" si="20"/>
        <v>11.127744700383179</v>
      </c>
      <c r="AB81" s="2701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873.4</v>
      </c>
      <c r="AC81" s="2702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828.1</v>
      </c>
      <c r="AD81" s="2485">
        <f t="shared" si="22"/>
        <v>1701.5</v>
      </c>
      <c r="AE81" s="2475"/>
      <c r="AI81" s="2375"/>
    </row>
    <row r="82" spans="1:35" ht="13.5" customHeight="1" x14ac:dyDescent="0.25">
      <c r="A82" s="3523" t="s">
        <v>1725</v>
      </c>
      <c r="B82" s="3124" t="s">
        <v>2852</v>
      </c>
      <c r="C82" s="3033" t="s">
        <v>2838</v>
      </c>
      <c r="D82" s="3170">
        <v>2.2000000000000002</v>
      </c>
      <c r="E82" s="2161"/>
      <c r="F82" s="2161"/>
      <c r="G82" s="2162"/>
      <c r="H82" s="2163"/>
      <c r="I82" s="2164" t="str">
        <f t="shared" si="9"/>
        <v>5-DaHall1-PDU-03-30-2</v>
      </c>
      <c r="J82" s="2165" t="str">
        <f t="shared" si="17"/>
        <v>5-DaHall1-PDU-04-30-2</v>
      </c>
      <c r="K82" s="1766"/>
      <c r="L82" s="1767">
        <v>30</v>
      </c>
      <c r="M82" s="2398" t="s">
        <v>6506</v>
      </c>
      <c r="N82" s="2166">
        <v>2</v>
      </c>
      <c r="O82" s="1769"/>
      <c r="P82" s="1770">
        <v>30</v>
      </c>
      <c r="Q82" s="2423" t="s">
        <v>6501</v>
      </c>
      <c r="R82" s="2167">
        <v>2</v>
      </c>
      <c r="S82" s="3193"/>
      <c r="T82" s="3196"/>
      <c r="U82" s="3132"/>
      <c r="V82" s="3133"/>
      <c r="W82" s="3132"/>
      <c r="X82" s="3133"/>
      <c r="Y82" s="2231">
        <f>SUM('5층_부하량(월간_AVG)'!N88:P88)</f>
        <v>0</v>
      </c>
      <c r="Z82" s="2231">
        <f>SUM('5층_부하량(월간_AVG)'!N118:P118)</f>
        <v>0</v>
      </c>
      <c r="AA82" s="3158">
        <f>SUM(Y82:Z84)</f>
        <v>0</v>
      </c>
      <c r="AB82" s="2725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26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243">
        <f>SUM(AB82:AC84)</f>
        <v>0</v>
      </c>
      <c r="AE82" s="2529"/>
      <c r="AI82" s="2375"/>
    </row>
    <row r="83" spans="1:35" ht="13.5" customHeight="1" x14ac:dyDescent="0.25">
      <c r="A83" s="3525"/>
      <c r="B83" s="3041"/>
      <c r="C83" s="3042"/>
      <c r="D83" s="3170"/>
      <c r="E83" s="2168"/>
      <c r="F83" s="2168"/>
      <c r="G83" s="2169"/>
      <c r="H83" s="2170"/>
      <c r="I83" s="2171" t="str">
        <f t="shared" si="9"/>
        <v>5-DaHall1-PDU-03-30-4</v>
      </c>
      <c r="J83" s="2172" t="str">
        <f t="shared" si="17"/>
        <v>5-DaHall1-PDU-04-30-4</v>
      </c>
      <c r="K83" s="2173"/>
      <c r="L83" s="2174">
        <v>30</v>
      </c>
      <c r="M83" s="2399" t="s">
        <v>6506</v>
      </c>
      <c r="N83" s="2175">
        <v>4</v>
      </c>
      <c r="O83" s="2176"/>
      <c r="P83" s="2177">
        <v>30</v>
      </c>
      <c r="Q83" s="2424" t="s">
        <v>6501</v>
      </c>
      <c r="R83" s="2178">
        <v>4</v>
      </c>
      <c r="S83" s="3193"/>
      <c r="T83" s="3196"/>
      <c r="U83" s="3132"/>
      <c r="V83" s="3133"/>
      <c r="W83" s="3132"/>
      <c r="X83" s="3133"/>
      <c r="Y83" s="2231">
        <f>SUM('5층_부하량(월간_AVG)'!N89:P89)</f>
        <v>0</v>
      </c>
      <c r="Z83" s="2231">
        <f>SUM('5층_부하량(월간_AVG)'!N119:P119)</f>
        <v>0</v>
      </c>
      <c r="AA83" s="3160"/>
      <c r="AB83" s="2727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28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245"/>
      <c r="AE83" s="2530"/>
      <c r="AI83" s="2375"/>
    </row>
    <row r="84" spans="1:35" ht="13.5" customHeight="1" x14ac:dyDescent="0.25">
      <c r="A84" s="3524"/>
      <c r="B84" s="3125"/>
      <c r="C84" s="3034"/>
      <c r="D84" s="3170"/>
      <c r="E84" s="2179"/>
      <c r="F84" s="2179"/>
      <c r="G84" s="2180"/>
      <c r="H84" s="2181"/>
      <c r="I84" s="2182" t="str">
        <f t="shared" si="9"/>
        <v>5-DaHall1-PDU-03-30-41</v>
      </c>
      <c r="J84" s="2183" t="str">
        <f t="shared" si="17"/>
        <v>5-DaHall1-PDU-04-30-41</v>
      </c>
      <c r="K84" s="1773"/>
      <c r="L84" s="1774">
        <v>30</v>
      </c>
      <c r="M84" s="2400" t="s">
        <v>6506</v>
      </c>
      <c r="N84" s="2184">
        <v>41</v>
      </c>
      <c r="O84" s="1775"/>
      <c r="P84" s="1776">
        <v>30</v>
      </c>
      <c r="Q84" s="2425" t="s">
        <v>6501</v>
      </c>
      <c r="R84" s="2185">
        <v>41</v>
      </c>
      <c r="S84" s="3193"/>
      <c r="T84" s="3196"/>
      <c r="U84" s="3132"/>
      <c r="V84" s="3133"/>
      <c r="W84" s="3132"/>
      <c r="X84" s="3133"/>
      <c r="Y84" s="2232">
        <f>SUM('5층_부하량(월간_AVG)'!D108:F108)</f>
        <v>0</v>
      </c>
      <c r="Z84" s="2232">
        <f>SUM('5층_부하량(월간_AVG)'!D138:F138)</f>
        <v>0</v>
      </c>
      <c r="AA84" s="3159"/>
      <c r="AB84" s="2729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30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244"/>
      <c r="AE84" s="2531"/>
      <c r="AI84" s="2375"/>
    </row>
    <row r="85" spans="1:35" ht="13.5" customHeight="1" x14ac:dyDescent="0.25">
      <c r="A85" s="3523" t="s">
        <v>1731</v>
      </c>
      <c r="B85" s="3124" t="s">
        <v>2853</v>
      </c>
      <c r="C85" s="3033" t="s">
        <v>2838</v>
      </c>
      <c r="D85" s="3170">
        <v>2.2000000000000002</v>
      </c>
      <c r="E85" s="2161"/>
      <c r="F85" s="2161"/>
      <c r="G85" s="2162"/>
      <c r="H85" s="2163"/>
      <c r="I85" s="2164" t="str">
        <f t="shared" si="9"/>
        <v>5-DaHall1-PDU-03-30-6</v>
      </c>
      <c r="J85" s="2165" t="str">
        <f t="shared" si="17"/>
        <v>5-DaHall1-PDU-04-30-6</v>
      </c>
      <c r="K85" s="1766"/>
      <c r="L85" s="1767">
        <v>30</v>
      </c>
      <c r="M85" s="2398" t="s">
        <v>6506</v>
      </c>
      <c r="N85" s="2166">
        <v>6</v>
      </c>
      <c r="O85" s="1769"/>
      <c r="P85" s="1770">
        <v>30</v>
      </c>
      <c r="Q85" s="2423" t="s">
        <v>6501</v>
      </c>
      <c r="R85" s="2167">
        <v>6</v>
      </c>
      <c r="S85" s="3193"/>
      <c r="T85" s="3196"/>
      <c r="U85" s="3132"/>
      <c r="V85" s="3133"/>
      <c r="W85" s="3132"/>
      <c r="X85" s="3133"/>
      <c r="Y85" s="2231">
        <f>SUM('5층_부하량(월간_AVG)'!N90:P90)</f>
        <v>0.56815099101201449</v>
      </c>
      <c r="Z85" s="2231">
        <f>SUM('5층_부하량(월간_AVG)'!N120:P120)</f>
        <v>0.56830651141155797</v>
      </c>
      <c r="AA85" s="3158">
        <f>SUM(Y85:Z87)</f>
        <v>9.1820276360987183</v>
      </c>
      <c r="AB85" s="2725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84.7</v>
      </c>
      <c r="AC85" s="2726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85.7</v>
      </c>
      <c r="AD85" s="3243">
        <f>SUM(AB85:AC87)</f>
        <v>1385.3</v>
      </c>
      <c r="AE85" s="2529"/>
      <c r="AI85" s="2375"/>
    </row>
    <row r="86" spans="1:35" ht="13.5" customHeight="1" x14ac:dyDescent="0.25">
      <c r="A86" s="3525"/>
      <c r="B86" s="3041"/>
      <c r="C86" s="3042"/>
      <c r="D86" s="3170"/>
      <c r="E86" s="2168"/>
      <c r="F86" s="2168"/>
      <c r="G86" s="2169"/>
      <c r="H86" s="2170"/>
      <c r="I86" s="2171" t="str">
        <f t="shared" si="9"/>
        <v>5-DaHall1-PDU-03-30-8</v>
      </c>
      <c r="J86" s="2172" t="str">
        <f t="shared" si="17"/>
        <v>5-DaHall1-PDU-04-30-8</v>
      </c>
      <c r="K86" s="2173"/>
      <c r="L86" s="2174">
        <v>30</v>
      </c>
      <c r="M86" s="2399" t="s">
        <v>6506</v>
      </c>
      <c r="N86" s="2175">
        <v>8</v>
      </c>
      <c r="O86" s="2176"/>
      <c r="P86" s="2177">
        <v>30</v>
      </c>
      <c r="Q86" s="2424" t="s">
        <v>6501</v>
      </c>
      <c r="R86" s="2178">
        <v>8</v>
      </c>
      <c r="S86" s="3193"/>
      <c r="T86" s="3196"/>
      <c r="U86" s="3132"/>
      <c r="V86" s="3133"/>
      <c r="W86" s="3132"/>
      <c r="X86" s="3133"/>
      <c r="Y86" s="2233">
        <f>SUM('5층_부하량(월간_AVG)'!N91:P91)</f>
        <v>1.4132966497392698</v>
      </c>
      <c r="Z86" s="2233">
        <f>SUM('5층_부하량(월간_AVG)'!N121:P121)</f>
        <v>1.7195059115964118</v>
      </c>
      <c r="AA86" s="3160"/>
      <c r="AB86" s="2727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214.1</v>
      </c>
      <c r="AC86" s="2728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261</v>
      </c>
      <c r="AD86" s="3245"/>
      <c r="AE86" s="2530"/>
      <c r="AI86" s="2375"/>
    </row>
    <row r="87" spans="1:35" ht="14.25" customHeight="1" thickBot="1" x14ac:dyDescent="0.3">
      <c r="A87" s="3526"/>
      <c r="B87" s="3043"/>
      <c r="C87" s="3044"/>
      <c r="D87" s="3171"/>
      <c r="E87" s="2186"/>
      <c r="F87" s="2186"/>
      <c r="G87" s="2187"/>
      <c r="H87" s="2188"/>
      <c r="I87" s="2189" t="str">
        <f t="shared" si="9"/>
        <v>5-DaHall1-PDU-03-30-43</v>
      </c>
      <c r="J87" s="2190" t="str">
        <f t="shared" si="17"/>
        <v>5-DaHall1-PDU-04-30-43</v>
      </c>
      <c r="K87" s="2191"/>
      <c r="L87" s="2192">
        <v>30</v>
      </c>
      <c r="M87" s="2401" t="s">
        <v>6506</v>
      </c>
      <c r="N87" s="2193">
        <v>43</v>
      </c>
      <c r="O87" s="2194"/>
      <c r="P87" s="2195">
        <v>30</v>
      </c>
      <c r="Q87" s="2426" t="s">
        <v>6501</v>
      </c>
      <c r="R87" s="2196">
        <v>43</v>
      </c>
      <c r="S87" s="3193"/>
      <c r="T87" s="3196"/>
      <c r="U87" s="3132"/>
      <c r="V87" s="3133"/>
      <c r="W87" s="3132"/>
      <c r="X87" s="3133"/>
      <c r="Y87" s="2234">
        <f>SUM('5층_부하량(월간_AVG)'!D109:F109)</f>
        <v>2.4187484624557674</v>
      </c>
      <c r="Z87" s="2234">
        <f>SUM('5층_부하량(월간_AVG)'!D139:F139)</f>
        <v>2.494019109883697</v>
      </c>
      <c r="AA87" s="3223"/>
      <c r="AB87" s="2731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362.5</v>
      </c>
      <c r="AC87" s="2732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377.3</v>
      </c>
      <c r="AD87" s="3251"/>
      <c r="AE87" s="2532"/>
      <c r="AI87" s="2375"/>
    </row>
    <row r="88" spans="1:35" ht="15" customHeight="1" thickTop="1" x14ac:dyDescent="0.25">
      <c r="A88" s="3527" t="s">
        <v>545</v>
      </c>
      <c r="B88" s="3045" t="s">
        <v>2854</v>
      </c>
      <c r="C88" s="3046" t="s">
        <v>2838</v>
      </c>
      <c r="D88" s="3172">
        <v>2.2000000000000002</v>
      </c>
      <c r="E88" s="2197"/>
      <c r="F88" s="2197"/>
      <c r="G88" s="2198"/>
      <c r="H88" s="2199"/>
      <c r="I88" s="2200" t="str">
        <f t="shared" si="9"/>
        <v>5-DaHall1-PDU-03-30-10</v>
      </c>
      <c r="J88" s="2201" t="str">
        <f t="shared" si="17"/>
        <v>5-DaHall1-PDU-04-30-10</v>
      </c>
      <c r="K88" s="1750"/>
      <c r="L88" s="1751">
        <v>30</v>
      </c>
      <c r="M88" s="2402" t="s">
        <v>6506</v>
      </c>
      <c r="N88" s="2202">
        <v>10</v>
      </c>
      <c r="O88" s="1753"/>
      <c r="P88" s="1754">
        <v>30</v>
      </c>
      <c r="Q88" s="2427" t="s">
        <v>6501</v>
      </c>
      <c r="R88" s="2203">
        <v>10</v>
      </c>
      <c r="S88" s="3193"/>
      <c r="T88" s="3196"/>
      <c r="U88" s="3132"/>
      <c r="V88" s="3133"/>
      <c r="W88" s="3132"/>
      <c r="X88" s="3133"/>
      <c r="Y88" s="2235">
        <f>SUM('5층_부하량(월간_AVG)'!N92:P92)</f>
        <v>3.5687242681814562</v>
      </c>
      <c r="Z88" s="2235">
        <f>SUM('5층_부하량(월간_AVG)'!N122:P122)</f>
        <v>3.5461935433272642</v>
      </c>
      <c r="AA88" s="3252">
        <f>SUM(Y88:Z90)</f>
        <v>10.707260380654382</v>
      </c>
      <c r="AB88" s="2733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545.4</v>
      </c>
      <c r="AC88" s="2734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541.70000000000005</v>
      </c>
      <c r="AD88" s="3253">
        <f>SUM(AB88:AC90)</f>
        <v>1630.2999999999997</v>
      </c>
      <c r="AE88" s="2533"/>
      <c r="AI88" s="2375"/>
    </row>
    <row r="89" spans="1:35" ht="13.5" customHeight="1" x14ac:dyDescent="0.25">
      <c r="A89" s="3525"/>
      <c r="B89" s="3041"/>
      <c r="C89" s="3042"/>
      <c r="D89" s="3170"/>
      <c r="E89" s="2168"/>
      <c r="F89" s="2168"/>
      <c r="G89" s="2169"/>
      <c r="H89" s="2170"/>
      <c r="I89" s="2171" t="str">
        <f t="shared" si="9"/>
        <v>5-DaHall1-PDU-03-30-12</v>
      </c>
      <c r="J89" s="2172" t="str">
        <f t="shared" si="17"/>
        <v>5-DaHall1-PDU-04-30-12</v>
      </c>
      <c r="K89" s="2173"/>
      <c r="L89" s="2174">
        <v>30</v>
      </c>
      <c r="M89" s="2399" t="s">
        <v>6506</v>
      </c>
      <c r="N89" s="2175">
        <v>12</v>
      </c>
      <c r="O89" s="2176"/>
      <c r="P89" s="2177">
        <v>30</v>
      </c>
      <c r="Q89" s="2424" t="s">
        <v>6501</v>
      </c>
      <c r="R89" s="2178">
        <v>12</v>
      </c>
      <c r="S89" s="3193"/>
      <c r="T89" s="3196"/>
      <c r="U89" s="3132"/>
      <c r="V89" s="3133"/>
      <c r="W89" s="3132"/>
      <c r="X89" s="3133"/>
      <c r="Y89" s="2233">
        <f>SUM('5층_부하량(월간_AVG)'!N93:P93)</f>
        <v>1.7761627061846361</v>
      </c>
      <c r="Z89" s="2233">
        <f>SUM('5층_부하량(월간_AVG)'!N123:P123)</f>
        <v>1.8161798629610264</v>
      </c>
      <c r="AA89" s="3160"/>
      <c r="AB89" s="2727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269.10000000000002</v>
      </c>
      <c r="AC89" s="2728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274.10000000000002</v>
      </c>
      <c r="AD89" s="3245"/>
      <c r="AE89" s="2530"/>
      <c r="AI89" s="2375"/>
    </row>
    <row r="90" spans="1:35" ht="13.5" customHeight="1" x14ac:dyDescent="0.25">
      <c r="A90" s="3524"/>
      <c r="B90" s="3125"/>
      <c r="C90" s="3034"/>
      <c r="D90" s="3170"/>
      <c r="E90" s="2179"/>
      <c r="F90" s="2179"/>
      <c r="G90" s="2180"/>
      <c r="H90" s="2181"/>
      <c r="I90" s="2182" t="str">
        <f t="shared" si="9"/>
        <v>5-DaHall1-PDU-03-30-45</v>
      </c>
      <c r="J90" s="2183" t="str">
        <f t="shared" si="17"/>
        <v>5-DaHall1-PDU-04-30-45</v>
      </c>
      <c r="K90" s="1773"/>
      <c r="L90" s="1774">
        <v>30</v>
      </c>
      <c r="M90" s="2400" t="s">
        <v>6506</v>
      </c>
      <c r="N90" s="2184">
        <v>45</v>
      </c>
      <c r="O90" s="1775"/>
      <c r="P90" s="1776">
        <v>30</v>
      </c>
      <c r="Q90" s="2425" t="s">
        <v>6501</v>
      </c>
      <c r="R90" s="2185">
        <v>45</v>
      </c>
      <c r="S90" s="3193"/>
      <c r="T90" s="3196"/>
      <c r="U90" s="3132"/>
      <c r="V90" s="3133"/>
      <c r="W90" s="3132"/>
      <c r="X90" s="3133"/>
      <c r="Y90" s="2232">
        <f>SUM('5층_부하량(월간_AVG)'!D110:F110)</f>
        <v>0</v>
      </c>
      <c r="Z90" s="2232">
        <f>SUM('5층_부하량(월간_AVG)'!D140:F140)</f>
        <v>0</v>
      </c>
      <c r="AA90" s="3159"/>
      <c r="AB90" s="2729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30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244"/>
      <c r="AE90" s="2531"/>
      <c r="AI90" s="2375"/>
    </row>
    <row r="91" spans="1:35" ht="13.5" customHeight="1" x14ac:dyDescent="0.25">
      <c r="A91" s="3523" t="s">
        <v>540</v>
      </c>
      <c r="B91" s="3124" t="s">
        <v>2855</v>
      </c>
      <c r="C91" s="3033" t="s">
        <v>2838</v>
      </c>
      <c r="D91" s="3170">
        <v>2.2000000000000002</v>
      </c>
      <c r="E91" s="2161"/>
      <c r="F91" s="2161"/>
      <c r="G91" s="2162"/>
      <c r="H91" s="2163"/>
      <c r="I91" s="2164" t="str">
        <f t="shared" si="9"/>
        <v>5-DaHall1-PDU-03-30-14</v>
      </c>
      <c r="J91" s="2165" t="str">
        <f t="shared" si="17"/>
        <v>5-DaHall1-PDU-04-30-14</v>
      </c>
      <c r="K91" s="1766"/>
      <c r="L91" s="1767">
        <v>30</v>
      </c>
      <c r="M91" s="2398" t="s">
        <v>6506</v>
      </c>
      <c r="N91" s="2166">
        <v>14</v>
      </c>
      <c r="O91" s="1769"/>
      <c r="P91" s="1770">
        <v>30</v>
      </c>
      <c r="Q91" s="2423" t="s">
        <v>6501</v>
      </c>
      <c r="R91" s="2167">
        <v>14</v>
      </c>
      <c r="S91" s="3193"/>
      <c r="T91" s="3196"/>
      <c r="U91" s="3132"/>
      <c r="V91" s="3133"/>
      <c r="W91" s="3132"/>
      <c r="X91" s="3133"/>
      <c r="Y91" s="2231">
        <f>SUM('5층_부하량(월간_AVG)'!N94:P94)</f>
        <v>0.35629444439874774</v>
      </c>
      <c r="Z91" s="2231">
        <f>SUM('5층_부하량(월간_AVG)'!N124:P124)</f>
        <v>0.64036135216480761</v>
      </c>
      <c r="AA91" s="3158">
        <f>SUM(Y91:Z92)</f>
        <v>8.1944173501331896</v>
      </c>
      <c r="AB91" s="2725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44.5</v>
      </c>
      <c r="AC91" s="2726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92.4</v>
      </c>
      <c r="AD91" s="3243">
        <f>SUM(AB91:AC92)</f>
        <v>1184.2</v>
      </c>
      <c r="AE91" s="2529"/>
      <c r="AI91" s="2375"/>
    </row>
    <row r="92" spans="1:35" ht="13.5" customHeight="1" x14ac:dyDescent="0.25">
      <c r="A92" s="3524"/>
      <c r="B92" s="3125"/>
      <c r="C92" s="3034"/>
      <c r="D92" s="3170"/>
      <c r="E92" s="2179"/>
      <c r="F92" s="2179"/>
      <c r="G92" s="2180"/>
      <c r="H92" s="2181"/>
      <c r="I92" s="2182" t="str">
        <f t="shared" si="9"/>
        <v>5-DaHall1-PDU-03-30-37</v>
      </c>
      <c r="J92" s="2183" t="str">
        <f t="shared" si="17"/>
        <v>5-DaHall1-PDU-04-30-37</v>
      </c>
      <c r="K92" s="1773"/>
      <c r="L92" s="1774">
        <v>30</v>
      </c>
      <c r="M92" s="2400" t="s">
        <v>6506</v>
      </c>
      <c r="N92" s="2184">
        <v>37</v>
      </c>
      <c r="O92" s="1775"/>
      <c r="P92" s="1776">
        <v>30</v>
      </c>
      <c r="Q92" s="2425" t="s">
        <v>6501</v>
      </c>
      <c r="R92" s="2185">
        <v>37</v>
      </c>
      <c r="S92" s="3193"/>
      <c r="T92" s="3196"/>
      <c r="U92" s="3132"/>
      <c r="V92" s="3133"/>
      <c r="W92" s="3132"/>
      <c r="X92" s="3133"/>
      <c r="Y92" s="2232">
        <f>SUM('5층_부하량(월간_AVG)'!D106:F106)</f>
        <v>3.3377469843580996</v>
      </c>
      <c r="Z92" s="2232">
        <f>SUM('5층_부하량(월간_AVG)'!D136:F136)</f>
        <v>3.8600145692115353</v>
      </c>
      <c r="AA92" s="3159"/>
      <c r="AB92" s="2729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481.2</v>
      </c>
      <c r="AC92" s="2730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566.1</v>
      </c>
      <c r="AD92" s="3244"/>
      <c r="AE92" s="2531"/>
      <c r="AI92" s="2375"/>
    </row>
    <row r="93" spans="1:35" ht="13.5" customHeight="1" x14ac:dyDescent="0.25">
      <c r="A93" s="3523" t="s">
        <v>1645</v>
      </c>
      <c r="B93" s="3124" t="s">
        <v>2856</v>
      </c>
      <c r="C93" s="3033" t="s">
        <v>2838</v>
      </c>
      <c r="D93" s="3170">
        <v>2.2000000000000002</v>
      </c>
      <c r="E93" s="2161"/>
      <c r="F93" s="2161"/>
      <c r="G93" s="2162"/>
      <c r="H93" s="2163"/>
      <c r="I93" s="2164" t="str">
        <f t="shared" si="9"/>
        <v>5-DaHall1-PDU-03-30-16</v>
      </c>
      <c r="J93" s="2165" t="str">
        <f t="shared" si="17"/>
        <v>5-DaHall1-PDU-04-30-16</v>
      </c>
      <c r="K93" s="1766"/>
      <c r="L93" s="1767">
        <v>30</v>
      </c>
      <c r="M93" s="2398" t="s">
        <v>6506</v>
      </c>
      <c r="N93" s="2166">
        <v>16</v>
      </c>
      <c r="O93" s="1769"/>
      <c r="P93" s="1770">
        <v>30</v>
      </c>
      <c r="Q93" s="2423" t="s">
        <v>6501</v>
      </c>
      <c r="R93" s="2167">
        <v>16</v>
      </c>
      <c r="S93" s="3193"/>
      <c r="T93" s="3196"/>
      <c r="U93" s="3132"/>
      <c r="V93" s="3133"/>
      <c r="W93" s="3132"/>
      <c r="X93" s="3133"/>
      <c r="Y93" s="2231">
        <f>SUM('5층_부하량(월간_AVG)'!N95:P95)</f>
        <v>3.8992714795506718</v>
      </c>
      <c r="Z93" s="2231">
        <f>SUM('5층_부하량(월간_AVG)'!N125:P125)</f>
        <v>3.8896422462041707</v>
      </c>
      <c r="AA93" s="3158">
        <f>SUM(Y93:Z94)</f>
        <v>10.074857162791789</v>
      </c>
      <c r="AB93" s="2725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608.9</v>
      </c>
      <c r="AC93" s="2726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608.70000000000005</v>
      </c>
      <c r="AD93" s="3243">
        <f>SUM(AB93:AC94)</f>
        <v>1248.0999999999999</v>
      </c>
      <c r="AE93" s="2529"/>
      <c r="AI93" s="2375"/>
    </row>
    <row r="94" spans="1:35" ht="13.5" customHeight="1" x14ac:dyDescent="0.25">
      <c r="A94" s="3524"/>
      <c r="B94" s="3125"/>
      <c r="C94" s="3034"/>
      <c r="D94" s="3170"/>
      <c r="E94" s="2179"/>
      <c r="F94" s="2179"/>
      <c r="G94" s="2180"/>
      <c r="H94" s="2181"/>
      <c r="I94" s="2182" t="str">
        <f t="shared" si="9"/>
        <v>5-DaHall1-PDU-03-30-39</v>
      </c>
      <c r="J94" s="2183" t="str">
        <f t="shared" si="17"/>
        <v>5-DaHall1-PDU-04-30-39</v>
      </c>
      <c r="K94" s="1773"/>
      <c r="L94" s="1774">
        <v>30</v>
      </c>
      <c r="M94" s="2400" t="s">
        <v>6506</v>
      </c>
      <c r="N94" s="2184">
        <v>39</v>
      </c>
      <c r="O94" s="1775"/>
      <c r="P94" s="1776">
        <v>30</v>
      </c>
      <c r="Q94" s="2425" t="s">
        <v>6501</v>
      </c>
      <c r="R94" s="2185">
        <v>39</v>
      </c>
      <c r="S94" s="3193"/>
      <c r="T94" s="3196"/>
      <c r="U94" s="3132"/>
      <c r="V94" s="3133"/>
      <c r="W94" s="3132"/>
      <c r="X94" s="3133"/>
      <c r="Y94" s="2232">
        <f>SUM('5층_부하량(월간_AVG)'!D107:F107)</f>
        <v>1.3726554167858736</v>
      </c>
      <c r="Z94" s="2232">
        <f>SUM('5층_부하량(월간_AVG)'!D137:F137)</f>
        <v>0.91328802025107281</v>
      </c>
      <c r="AA94" s="3159"/>
      <c r="AB94" s="2729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19.5</v>
      </c>
      <c r="AC94" s="2730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11</v>
      </c>
      <c r="AD94" s="3244"/>
      <c r="AE94" s="2531"/>
      <c r="AI94" s="2375"/>
    </row>
    <row r="95" spans="1:35" ht="15.6" x14ac:dyDescent="0.25">
      <c r="A95" s="2671" t="s">
        <v>1651</v>
      </c>
      <c r="B95" s="3125" t="s">
        <v>2857</v>
      </c>
      <c r="C95" s="3034" t="s">
        <v>2838</v>
      </c>
      <c r="D95" s="3170">
        <v>2.2000000000000002</v>
      </c>
      <c r="E95" s="3125"/>
      <c r="F95" s="3125"/>
      <c r="G95" s="3238"/>
      <c r="H95" s="3199"/>
      <c r="I95" s="2204" t="str">
        <f t="shared" si="9"/>
        <v>5-DaHall1-PDU-03-30-18</v>
      </c>
      <c r="J95" s="2205" t="str">
        <f t="shared" si="17"/>
        <v>5-DaHall1-PDU-04-30-18</v>
      </c>
      <c r="K95" s="2206"/>
      <c r="L95" s="2207">
        <v>30</v>
      </c>
      <c r="M95" s="2403" t="s">
        <v>6506</v>
      </c>
      <c r="N95" s="2208">
        <v>18</v>
      </c>
      <c r="O95" s="2209"/>
      <c r="P95" s="2210">
        <v>30</v>
      </c>
      <c r="Q95" s="2428" t="s">
        <v>6501</v>
      </c>
      <c r="R95" s="2211">
        <v>18</v>
      </c>
      <c r="S95" s="3193"/>
      <c r="T95" s="3196"/>
      <c r="U95" s="3132"/>
      <c r="V95" s="3133"/>
      <c r="W95" s="3132"/>
      <c r="X95" s="3133"/>
      <c r="Y95" s="268">
        <f>SUM('5층_부하량(월간_AVG)'!N96:P96)</f>
        <v>4.6474161361434829</v>
      </c>
      <c r="Z95" s="268">
        <f>SUM('5층_부하량(월간_AVG)'!N126:P126)</f>
        <v>4.4965565375292158</v>
      </c>
      <c r="AA95" s="2460">
        <f t="shared" ref="AA95:AA101" si="23">SUM(Y95:Z95)</f>
        <v>9.1439726736726996</v>
      </c>
      <c r="AB95" s="2701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730.3</v>
      </c>
      <c r="AC95" s="2702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705</v>
      </c>
      <c r="AD95" s="2485">
        <f>SUM(AB95:AC95)</f>
        <v>1435.3</v>
      </c>
      <c r="AE95" s="2475"/>
      <c r="AI95" s="2375"/>
    </row>
    <row r="96" spans="1:35" ht="15.6" x14ac:dyDescent="0.25">
      <c r="A96" s="2671" t="s">
        <v>1657</v>
      </c>
      <c r="B96" s="3125" t="s">
        <v>2858</v>
      </c>
      <c r="C96" s="3034" t="s">
        <v>2838</v>
      </c>
      <c r="D96" s="3170">
        <v>2.2000000000000002</v>
      </c>
      <c r="E96" s="3125"/>
      <c r="F96" s="3125"/>
      <c r="G96" s="3238"/>
      <c r="H96" s="3199"/>
      <c r="I96" s="2204" t="str">
        <f t="shared" si="9"/>
        <v>5-DaHall1-PDU-03-30-20</v>
      </c>
      <c r="J96" s="2205" t="str">
        <f t="shared" si="17"/>
        <v>5-DaHall1-PDU-04-30-20</v>
      </c>
      <c r="K96" s="2206"/>
      <c r="L96" s="2207">
        <v>30</v>
      </c>
      <c r="M96" s="2403" t="s">
        <v>6506</v>
      </c>
      <c r="N96" s="2208">
        <v>20</v>
      </c>
      <c r="O96" s="2209"/>
      <c r="P96" s="2210">
        <v>30</v>
      </c>
      <c r="Q96" s="2428" t="s">
        <v>6501</v>
      </c>
      <c r="R96" s="2211">
        <v>20</v>
      </c>
      <c r="S96" s="3193"/>
      <c r="T96" s="3196"/>
      <c r="U96" s="3132"/>
      <c r="V96" s="3133"/>
      <c r="W96" s="3132"/>
      <c r="X96" s="3133"/>
      <c r="Y96" s="268">
        <f>SUM('5층_부하량(월간_AVG)'!N97:P97)</f>
        <v>2.8040721877035906</v>
      </c>
      <c r="Z96" s="268">
        <f>SUM('5층_부하량(월간_AVG)'!N127:P127)</f>
        <v>1.8441317197728599</v>
      </c>
      <c r="AA96" s="2460">
        <f t="shared" si="23"/>
        <v>4.6482039074764501</v>
      </c>
      <c r="AB96" s="2701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C96" s="2702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D96" s="2485">
        <f t="shared" ref="AD96:AD109" si="24">SUM(AB96:AC96)</f>
        <v>798.2</v>
      </c>
      <c r="AE96" s="2475"/>
      <c r="AI96" s="2375"/>
    </row>
    <row r="97" spans="1:36" ht="15.6" x14ac:dyDescent="0.25">
      <c r="A97" s="2671" t="s">
        <v>1663</v>
      </c>
      <c r="B97" s="3125" t="s">
        <v>2859</v>
      </c>
      <c r="C97" s="3001" t="s">
        <v>2838</v>
      </c>
      <c r="D97" s="3170">
        <v>2.2000000000000002</v>
      </c>
      <c r="E97" s="3111"/>
      <c r="F97" s="3111"/>
      <c r="G97" s="3193"/>
      <c r="H97" s="3196"/>
      <c r="I97" s="1598" t="str">
        <f t="shared" si="9"/>
        <v>5-DaHall1-PDU-03-30-22</v>
      </c>
      <c r="J97" s="1599" t="str">
        <f t="shared" si="17"/>
        <v>5-DaHall1-PDU-04-30-22</v>
      </c>
      <c r="K97" s="1561"/>
      <c r="L97" s="1562">
        <v>30</v>
      </c>
      <c r="M97" s="2388" t="s">
        <v>6506</v>
      </c>
      <c r="N97" s="1563">
        <v>22</v>
      </c>
      <c r="O97" s="1564"/>
      <c r="P97" s="1565">
        <v>30</v>
      </c>
      <c r="Q97" s="2418" t="s">
        <v>6501</v>
      </c>
      <c r="R97" s="1566">
        <v>22</v>
      </c>
      <c r="S97" s="3193"/>
      <c r="T97" s="3196"/>
      <c r="U97" s="3132"/>
      <c r="V97" s="3133"/>
      <c r="W97" s="3132"/>
      <c r="X97" s="3133"/>
      <c r="Y97" s="268">
        <f>SUM('5층_부하량(월간_AVG)'!N98:P98)</f>
        <v>3.3988581577840096</v>
      </c>
      <c r="Z97" s="268">
        <f>SUM('5층_부하량(월간_AVG)'!N128:P128)</f>
        <v>4.7165906482028985</v>
      </c>
      <c r="AA97" s="2460">
        <f t="shared" si="23"/>
        <v>8.1154488059869081</v>
      </c>
      <c r="AB97" s="2701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C97" s="2702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D97" s="2485">
        <f t="shared" si="24"/>
        <v>923.8</v>
      </c>
      <c r="AE97" s="2475"/>
      <c r="AI97" s="2375"/>
    </row>
    <row r="98" spans="1:36" ht="16.2" thickBot="1" x14ac:dyDescent="0.3">
      <c r="A98" s="2670" t="s">
        <v>1669</v>
      </c>
      <c r="B98" s="3112" t="s">
        <v>2860</v>
      </c>
      <c r="C98" s="3002" t="s">
        <v>2838</v>
      </c>
      <c r="D98" s="3171">
        <v>2.2000000000000002</v>
      </c>
      <c r="E98" s="3112"/>
      <c r="F98" s="3112"/>
      <c r="G98" s="3194"/>
      <c r="H98" s="3197"/>
      <c r="I98" s="1600" t="str">
        <f t="shared" ref="I98:I101" si="25">"5-DaHall1-PDU-"&amp;M98&amp;"-"&amp;L98&amp;"-"&amp;N98</f>
        <v>5-DaHall1-PDU-03-30-24</v>
      </c>
      <c r="J98" s="1601" t="str">
        <f t="shared" si="17"/>
        <v>5-DaHall1-PDU-04-30-24</v>
      </c>
      <c r="K98" s="1571"/>
      <c r="L98" s="1572">
        <v>30</v>
      </c>
      <c r="M98" s="2389" t="s">
        <v>6506</v>
      </c>
      <c r="N98" s="1573">
        <v>24</v>
      </c>
      <c r="O98" s="1574"/>
      <c r="P98" s="1575">
        <v>30</v>
      </c>
      <c r="Q98" s="2419" t="s">
        <v>6501</v>
      </c>
      <c r="R98" s="1576">
        <v>24</v>
      </c>
      <c r="S98" s="3193"/>
      <c r="T98" s="3196"/>
      <c r="U98" s="3132"/>
      <c r="V98" s="3133"/>
      <c r="W98" s="3132"/>
      <c r="X98" s="3133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3"/>
        <v>0</v>
      </c>
      <c r="AB98" s="2707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08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6">
        <f t="shared" si="24"/>
        <v>0</v>
      </c>
      <c r="AE98" s="2476"/>
      <c r="AI98" s="2375"/>
    </row>
    <row r="99" spans="1:36" ht="16.2" thickTop="1" x14ac:dyDescent="0.25">
      <c r="A99" s="2671" t="s">
        <v>360</v>
      </c>
      <c r="B99" s="3125" t="s">
        <v>2861</v>
      </c>
      <c r="C99" s="3034" t="s">
        <v>2838</v>
      </c>
      <c r="D99" s="3172">
        <v>2.2000000000000002</v>
      </c>
      <c r="E99" s="3125"/>
      <c r="F99" s="3125"/>
      <c r="G99" s="3238"/>
      <c r="H99" s="3199"/>
      <c r="I99" s="2204" t="str">
        <f t="shared" si="25"/>
        <v>5-DaHall1-PDU-03-30-26</v>
      </c>
      <c r="J99" s="2205" t="str">
        <f t="shared" si="17"/>
        <v>5-DaHall1-PDU-04-30-26</v>
      </c>
      <c r="K99" s="2206"/>
      <c r="L99" s="2207">
        <v>30</v>
      </c>
      <c r="M99" s="2403" t="s">
        <v>6506</v>
      </c>
      <c r="N99" s="2208">
        <v>26</v>
      </c>
      <c r="O99" s="2209"/>
      <c r="P99" s="2210">
        <v>30</v>
      </c>
      <c r="Q99" s="2428" t="s">
        <v>6501</v>
      </c>
      <c r="R99" s="2211">
        <v>26</v>
      </c>
      <c r="S99" s="3193"/>
      <c r="T99" s="3196"/>
      <c r="U99" s="3132"/>
      <c r="V99" s="3133"/>
      <c r="W99" s="3132"/>
      <c r="X99" s="3133"/>
      <c r="Y99" s="2230">
        <f>SUM('5층_부하량(월간_AVG)'!N100:P100)</f>
        <v>0</v>
      </c>
      <c r="Z99" s="836">
        <f>SUM('5층_부하량(월간_AVG)'!N130:P130)</f>
        <v>0</v>
      </c>
      <c r="AA99" s="2466">
        <f t="shared" si="23"/>
        <v>0</v>
      </c>
      <c r="AB99" s="2723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24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93">
        <f t="shared" si="24"/>
        <v>0</v>
      </c>
      <c r="AE99" s="2528"/>
      <c r="AI99" s="2375"/>
    </row>
    <row r="100" spans="1:36" ht="15.6" x14ac:dyDescent="0.25">
      <c r="A100" s="2159" t="s">
        <v>356</v>
      </c>
      <c r="B100" s="3111" t="s">
        <v>2862</v>
      </c>
      <c r="C100" s="3001" t="s">
        <v>2838</v>
      </c>
      <c r="D100" s="3170">
        <v>2.2000000000000002</v>
      </c>
      <c r="E100" s="3111"/>
      <c r="F100" s="3111"/>
      <c r="G100" s="3193"/>
      <c r="H100" s="3196"/>
      <c r="I100" s="1598" t="str">
        <f t="shared" si="25"/>
        <v>5-DaHall1-PDU-03-30-28</v>
      </c>
      <c r="J100" s="1599" t="str">
        <f t="shared" si="17"/>
        <v>5-DaHall1-PDU-04-30-28</v>
      </c>
      <c r="K100" s="1561"/>
      <c r="L100" s="1562">
        <v>30</v>
      </c>
      <c r="M100" s="2388" t="s">
        <v>6506</v>
      </c>
      <c r="N100" s="1563">
        <v>28</v>
      </c>
      <c r="O100" s="1564"/>
      <c r="P100" s="1565">
        <v>30</v>
      </c>
      <c r="Q100" s="2418" t="s">
        <v>6501</v>
      </c>
      <c r="R100" s="1566">
        <v>28</v>
      </c>
      <c r="S100" s="3193"/>
      <c r="T100" s="3196"/>
      <c r="U100" s="3132"/>
      <c r="V100" s="3133"/>
      <c r="W100" s="3132"/>
      <c r="X100" s="3133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3"/>
        <v>0</v>
      </c>
      <c r="AB100" s="2701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02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5">
        <f t="shared" si="24"/>
        <v>0</v>
      </c>
      <c r="AE100" s="2475"/>
      <c r="AI100" s="2375"/>
    </row>
    <row r="101" spans="1:36" ht="16.2" thickBot="1" x14ac:dyDescent="0.3">
      <c r="A101" s="2160" t="s">
        <v>352</v>
      </c>
      <c r="B101" s="3112" t="s">
        <v>2863</v>
      </c>
      <c r="C101" s="3002" t="s">
        <v>2838</v>
      </c>
      <c r="D101" s="3067"/>
      <c r="E101" s="3112"/>
      <c r="F101" s="3112"/>
      <c r="G101" s="3194"/>
      <c r="H101" s="3197"/>
      <c r="I101" s="1600" t="str">
        <f t="shared" si="25"/>
        <v>5-DaHall1-PDU-03-30-30</v>
      </c>
      <c r="J101" s="1601" t="str">
        <f t="shared" si="17"/>
        <v>5-DaHall1-PDU-04-30-30</v>
      </c>
      <c r="K101" s="1571"/>
      <c r="L101" s="1572">
        <v>30</v>
      </c>
      <c r="M101" s="2389" t="s">
        <v>6506</v>
      </c>
      <c r="N101" s="1573">
        <v>30</v>
      </c>
      <c r="O101" s="1574"/>
      <c r="P101" s="1575">
        <v>30</v>
      </c>
      <c r="Q101" s="2419" t="s">
        <v>6501</v>
      </c>
      <c r="R101" s="1576">
        <v>30</v>
      </c>
      <c r="S101" s="3194"/>
      <c r="T101" s="3197"/>
      <c r="U101" s="3137"/>
      <c r="V101" s="3136"/>
      <c r="W101" s="3137"/>
      <c r="X101" s="3136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3"/>
        <v>0</v>
      </c>
      <c r="AB101" s="2707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08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6">
        <f t="shared" si="24"/>
        <v>0</v>
      </c>
      <c r="AE101" s="2476"/>
      <c r="AG101" s="1366">
        <f>SUM(AB70:AB101)/1000</f>
        <v>9.0784000000000002</v>
      </c>
      <c r="AI101" s="2375"/>
      <c r="AJ101" s="2375"/>
    </row>
    <row r="102" spans="1:36" ht="30" thickTop="1" thickBot="1" x14ac:dyDescent="0.3">
      <c r="A102" s="2664" t="s">
        <v>2823</v>
      </c>
      <c r="B102" s="1374" t="s">
        <v>2824</v>
      </c>
      <c r="C102" s="3006" t="s">
        <v>9193</v>
      </c>
      <c r="D102" s="3068">
        <v>2.2000000000000002</v>
      </c>
      <c r="E102" s="3043" t="s">
        <v>2825</v>
      </c>
      <c r="F102" s="3043" t="s">
        <v>2826</v>
      </c>
      <c r="G102" s="1375" t="s">
        <v>2827</v>
      </c>
      <c r="H102" s="3225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6" t="s">
        <v>6504</v>
      </c>
      <c r="N102" s="1606">
        <v>46</v>
      </c>
      <c r="O102" s="1607">
        <v>220</v>
      </c>
      <c r="P102" s="1608">
        <v>30</v>
      </c>
      <c r="Q102" s="2416" t="s">
        <v>6499</v>
      </c>
      <c r="R102" s="1609">
        <v>46</v>
      </c>
      <c r="S102" s="1375" t="s">
        <v>2829</v>
      </c>
      <c r="T102" s="3225" t="s">
        <v>2830</v>
      </c>
      <c r="U102" s="3120" t="s">
        <v>2831</v>
      </c>
      <c r="V102" s="3117" t="s">
        <v>2832</v>
      </c>
      <c r="W102" s="3120" t="s">
        <v>2485</v>
      </c>
      <c r="X102" s="3117" t="s">
        <v>2486</v>
      </c>
      <c r="Y102" s="1367">
        <f>SUM('5층_부하량(월간_AVG)'!N50:P50)</f>
        <v>0.61537020654075225</v>
      </c>
      <c r="Z102" s="1367">
        <f>SUM('5층_부하량(월간_AVG)'!N80:P80)</f>
        <v>0.65748068471523857</v>
      </c>
      <c r="AA102" s="2496">
        <f>SUM(Y102:Z102)</f>
        <v>1.2728508912559908</v>
      </c>
      <c r="AB102" s="2735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77.2</v>
      </c>
      <c r="AC102" s="2736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86.5</v>
      </c>
      <c r="AD102" s="2545">
        <f t="shared" si="24"/>
        <v>163.69999999999999</v>
      </c>
      <c r="AE102" s="2527" t="s">
        <v>2833</v>
      </c>
      <c r="AI102" s="2375"/>
    </row>
    <row r="103" spans="1:36" ht="29.4" thickTop="1" x14ac:dyDescent="0.25">
      <c r="A103" s="1084"/>
      <c r="B103" s="327" t="s">
        <v>2864</v>
      </c>
      <c r="C103" s="3005"/>
      <c r="D103" s="3065"/>
      <c r="E103" s="327" t="s">
        <v>2865</v>
      </c>
      <c r="F103" s="327" t="s">
        <v>2866</v>
      </c>
      <c r="G103" s="3192" t="s">
        <v>2867</v>
      </c>
      <c r="H103" s="3195" t="s">
        <v>2868</v>
      </c>
      <c r="I103" s="1610" t="str">
        <f t="shared" ref="I103:I109" si="26">"5-DaHall1-PDU-"&amp;M103&amp;"-"&amp;L103&amp;"-"&amp;N103</f>
        <v>5-DaHall1-PDU-03-30-5</v>
      </c>
      <c r="J103" s="1611" t="str">
        <f t="shared" ref="J103:J109" si="27">"5-DaHall1-PDU-"&amp;Q103&amp;"-"&amp;P103&amp;"-"&amp;R103</f>
        <v>5-DaHall1-PDU-04-30-5</v>
      </c>
      <c r="K103" s="1555">
        <v>220</v>
      </c>
      <c r="L103" s="1556">
        <v>30</v>
      </c>
      <c r="M103" s="2387" t="s">
        <v>6506</v>
      </c>
      <c r="N103" s="1557">
        <v>5</v>
      </c>
      <c r="O103" s="1558">
        <v>220</v>
      </c>
      <c r="P103" s="1559">
        <v>30</v>
      </c>
      <c r="Q103" s="2417" t="s">
        <v>6501</v>
      </c>
      <c r="R103" s="1560">
        <v>5</v>
      </c>
      <c r="S103" s="3228" t="s">
        <v>2869</v>
      </c>
      <c r="T103" s="3203" t="s">
        <v>2870</v>
      </c>
      <c r="U103" s="3121" t="s">
        <v>2871</v>
      </c>
      <c r="V103" s="3135" t="s">
        <v>2872</v>
      </c>
      <c r="W103" s="3121" t="s">
        <v>2485</v>
      </c>
      <c r="X103" s="3135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28">SUM(Y103:Z103)</f>
        <v>0</v>
      </c>
      <c r="AB103" s="2699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00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7">
        <f t="shared" si="24"/>
        <v>0</v>
      </c>
      <c r="AE103" s="2477"/>
      <c r="AI103" s="2375"/>
    </row>
    <row r="104" spans="1:36" ht="28.8" x14ac:dyDescent="0.25">
      <c r="A104" s="2659"/>
      <c r="B104" s="3111" t="s">
        <v>2873</v>
      </c>
      <c r="C104" s="3001"/>
      <c r="D104" s="3062"/>
      <c r="E104" s="3111" t="s">
        <v>2874</v>
      </c>
      <c r="F104" s="3111" t="s">
        <v>2875</v>
      </c>
      <c r="G104" s="3193" t="s">
        <v>2876</v>
      </c>
      <c r="H104" s="3196" t="s">
        <v>2877</v>
      </c>
      <c r="I104" s="1598" t="str">
        <f t="shared" si="26"/>
        <v>5-DaHall1-PDU-03-30-7</v>
      </c>
      <c r="J104" s="1599" t="str">
        <f t="shared" si="27"/>
        <v>5-DaHall1-PDU-04-30-7</v>
      </c>
      <c r="K104" s="1561">
        <v>220</v>
      </c>
      <c r="L104" s="1562">
        <v>30</v>
      </c>
      <c r="M104" s="2388" t="s">
        <v>6506</v>
      </c>
      <c r="N104" s="1563">
        <v>7</v>
      </c>
      <c r="O104" s="1564">
        <v>220</v>
      </c>
      <c r="P104" s="1565">
        <v>30</v>
      </c>
      <c r="Q104" s="2418" t="s">
        <v>6501</v>
      </c>
      <c r="R104" s="1566">
        <v>7</v>
      </c>
      <c r="S104" s="3229"/>
      <c r="T104" s="3231"/>
      <c r="U104" s="3233"/>
      <c r="V104" s="3235"/>
      <c r="W104" s="3233"/>
      <c r="X104" s="3235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28"/>
        <v>0</v>
      </c>
      <c r="AB104" s="2701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02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5">
        <f t="shared" si="24"/>
        <v>0</v>
      </c>
      <c r="AE104" s="2475"/>
      <c r="AI104" s="2375"/>
    </row>
    <row r="105" spans="1:36" ht="28.8" x14ac:dyDescent="0.25">
      <c r="A105" s="2659"/>
      <c r="B105" s="3111" t="s">
        <v>2878</v>
      </c>
      <c r="C105" s="3001"/>
      <c r="D105" s="3062"/>
      <c r="E105" s="3111" t="s">
        <v>2879</v>
      </c>
      <c r="F105" s="3111" t="s">
        <v>2880</v>
      </c>
      <c r="G105" s="3193" t="s">
        <v>2881</v>
      </c>
      <c r="H105" s="3196" t="s">
        <v>2882</v>
      </c>
      <c r="I105" s="1598" t="str">
        <f t="shared" si="26"/>
        <v>5-DaHall1-PDU-03-30-9</v>
      </c>
      <c r="J105" s="1599" t="str">
        <f t="shared" si="27"/>
        <v>5-DaHall1-PDU-04-30-9</v>
      </c>
      <c r="K105" s="1561">
        <v>220</v>
      </c>
      <c r="L105" s="1562">
        <v>30</v>
      </c>
      <c r="M105" s="2388" t="s">
        <v>6506</v>
      </c>
      <c r="N105" s="1563">
        <v>9</v>
      </c>
      <c r="O105" s="1564">
        <v>220</v>
      </c>
      <c r="P105" s="1565">
        <v>30</v>
      </c>
      <c r="Q105" s="2418" t="s">
        <v>6501</v>
      </c>
      <c r="R105" s="1566">
        <v>9</v>
      </c>
      <c r="S105" s="3229"/>
      <c r="T105" s="3231"/>
      <c r="U105" s="3233"/>
      <c r="V105" s="3235"/>
      <c r="W105" s="3233"/>
      <c r="X105" s="3235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28"/>
        <v>0</v>
      </c>
      <c r="AB105" s="2701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02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5">
        <f t="shared" si="24"/>
        <v>0</v>
      </c>
      <c r="AE105" s="2475"/>
      <c r="AI105" s="2375"/>
    </row>
    <row r="106" spans="1:36" ht="28.8" x14ac:dyDescent="0.25">
      <c r="A106" s="2659"/>
      <c r="B106" s="3111" t="s">
        <v>2883</v>
      </c>
      <c r="C106" s="3001"/>
      <c r="D106" s="3062"/>
      <c r="E106" s="3111" t="s">
        <v>2884</v>
      </c>
      <c r="F106" s="3111" t="s">
        <v>2885</v>
      </c>
      <c r="G106" s="3193" t="s">
        <v>2886</v>
      </c>
      <c r="H106" s="3196" t="s">
        <v>2887</v>
      </c>
      <c r="I106" s="1598" t="str">
        <f t="shared" si="26"/>
        <v>5-DaHall1-PDU-03-30-11</v>
      </c>
      <c r="J106" s="1599" t="str">
        <f t="shared" si="27"/>
        <v>5-DaHall1-PDU-04-30-11</v>
      </c>
      <c r="K106" s="1561">
        <v>220</v>
      </c>
      <c r="L106" s="1562">
        <v>30</v>
      </c>
      <c r="M106" s="2388" t="s">
        <v>6506</v>
      </c>
      <c r="N106" s="1563">
        <v>11</v>
      </c>
      <c r="O106" s="1564">
        <v>220</v>
      </c>
      <c r="P106" s="1565">
        <v>30</v>
      </c>
      <c r="Q106" s="2418" t="s">
        <v>6501</v>
      </c>
      <c r="R106" s="1566">
        <v>11</v>
      </c>
      <c r="S106" s="3229"/>
      <c r="T106" s="3231"/>
      <c r="U106" s="3233"/>
      <c r="V106" s="3235"/>
      <c r="W106" s="3233"/>
      <c r="X106" s="3235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28"/>
        <v>0</v>
      </c>
      <c r="AB106" s="2701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02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5">
        <f t="shared" si="24"/>
        <v>0</v>
      </c>
      <c r="AE106" s="2475"/>
      <c r="AI106" s="2375"/>
    </row>
    <row r="107" spans="1:36" ht="28.8" x14ac:dyDescent="0.25">
      <c r="A107" s="2659"/>
      <c r="B107" s="3111" t="s">
        <v>2889</v>
      </c>
      <c r="C107" s="3001"/>
      <c r="D107" s="3062"/>
      <c r="E107" s="3111" t="s">
        <v>2890</v>
      </c>
      <c r="F107" s="3111" t="s">
        <v>2891</v>
      </c>
      <c r="G107" s="3193" t="s">
        <v>2892</v>
      </c>
      <c r="H107" s="3196" t="s">
        <v>2893</v>
      </c>
      <c r="I107" s="1598" t="str">
        <f t="shared" si="26"/>
        <v>5-DaHall1-PDU-03-30-13</v>
      </c>
      <c r="J107" s="1599" t="str">
        <f t="shared" si="27"/>
        <v>5-DaHall1-PDU-04-30-13</v>
      </c>
      <c r="K107" s="1561">
        <v>220</v>
      </c>
      <c r="L107" s="1562">
        <v>30</v>
      </c>
      <c r="M107" s="2388" t="s">
        <v>6506</v>
      </c>
      <c r="N107" s="1563">
        <v>13</v>
      </c>
      <c r="O107" s="1564">
        <v>220</v>
      </c>
      <c r="P107" s="1565">
        <v>30</v>
      </c>
      <c r="Q107" s="2418" t="s">
        <v>6501</v>
      </c>
      <c r="R107" s="1566">
        <v>13</v>
      </c>
      <c r="S107" s="3229"/>
      <c r="T107" s="3231"/>
      <c r="U107" s="3233"/>
      <c r="V107" s="3235"/>
      <c r="W107" s="3233"/>
      <c r="X107" s="3235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28"/>
        <v>0</v>
      </c>
      <c r="AB107" s="2701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02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5">
        <f t="shared" si="24"/>
        <v>0</v>
      </c>
      <c r="AE107" s="2475"/>
      <c r="AI107" s="2375"/>
    </row>
    <row r="108" spans="1:36" ht="28.8" x14ac:dyDescent="0.25">
      <c r="A108" s="2659"/>
      <c r="B108" s="3111" t="s">
        <v>2895</v>
      </c>
      <c r="C108" s="3001"/>
      <c r="D108" s="3062"/>
      <c r="E108" s="3111" t="s">
        <v>2896</v>
      </c>
      <c r="F108" s="3111" t="s">
        <v>2897</v>
      </c>
      <c r="G108" s="3193" t="s">
        <v>2898</v>
      </c>
      <c r="H108" s="3196" t="s">
        <v>2899</v>
      </c>
      <c r="I108" s="1598" t="str">
        <f t="shared" si="26"/>
        <v>5-DaHall1-PDU-03-30-15</v>
      </c>
      <c r="J108" s="1599" t="str">
        <f t="shared" si="27"/>
        <v>5-DaHall1-PDU-04-30-15</v>
      </c>
      <c r="K108" s="1561">
        <v>220</v>
      </c>
      <c r="L108" s="1562">
        <v>30</v>
      </c>
      <c r="M108" s="2388" t="s">
        <v>6506</v>
      </c>
      <c r="N108" s="1563">
        <v>15</v>
      </c>
      <c r="O108" s="1564">
        <v>220</v>
      </c>
      <c r="P108" s="1565">
        <v>30</v>
      </c>
      <c r="Q108" s="2418" t="s">
        <v>6501</v>
      </c>
      <c r="R108" s="1566">
        <v>15</v>
      </c>
      <c r="S108" s="3229"/>
      <c r="T108" s="3231"/>
      <c r="U108" s="3233"/>
      <c r="V108" s="3235"/>
      <c r="W108" s="3233"/>
      <c r="X108" s="3235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28"/>
        <v>0</v>
      </c>
      <c r="AB108" s="2701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02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5">
        <f t="shared" si="24"/>
        <v>0</v>
      </c>
      <c r="AE108" s="2475"/>
      <c r="AI108" s="2375"/>
    </row>
    <row r="109" spans="1:36" ht="28.8" x14ac:dyDescent="0.25">
      <c r="A109" s="2659"/>
      <c r="B109" s="3111" t="s">
        <v>2900</v>
      </c>
      <c r="C109" s="3001"/>
      <c r="D109" s="3062"/>
      <c r="E109" s="3111" t="s">
        <v>2901</v>
      </c>
      <c r="F109" s="3111" t="s">
        <v>2902</v>
      </c>
      <c r="G109" s="3193" t="s">
        <v>2903</v>
      </c>
      <c r="H109" s="3196" t="s">
        <v>2904</v>
      </c>
      <c r="I109" s="1598" t="str">
        <f t="shared" si="26"/>
        <v>5-DaHall1-PDU-03-30-17</v>
      </c>
      <c r="J109" s="1599" t="str">
        <f t="shared" si="27"/>
        <v>5-DaHall1-PDU-04-30-17</v>
      </c>
      <c r="K109" s="1561">
        <v>220</v>
      </c>
      <c r="L109" s="1562">
        <v>30</v>
      </c>
      <c r="M109" s="2388" t="s">
        <v>6506</v>
      </c>
      <c r="N109" s="1563">
        <v>17</v>
      </c>
      <c r="O109" s="1564">
        <v>220</v>
      </c>
      <c r="P109" s="1565">
        <v>30</v>
      </c>
      <c r="Q109" s="2418" t="s">
        <v>6501</v>
      </c>
      <c r="R109" s="1566">
        <v>17</v>
      </c>
      <c r="S109" s="3230"/>
      <c r="T109" s="3232"/>
      <c r="U109" s="3234"/>
      <c r="V109" s="3236"/>
      <c r="W109" s="3234"/>
      <c r="X109" s="3236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28"/>
        <v>0</v>
      </c>
      <c r="AB109" s="2701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02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5">
        <f t="shared" si="24"/>
        <v>0</v>
      </c>
      <c r="AE109" s="2475"/>
      <c r="AI109" s="2375"/>
    </row>
    <row r="110" spans="1:36" ht="15.6" x14ac:dyDescent="0.25">
      <c r="A110" s="2659"/>
      <c r="B110" s="3337"/>
      <c r="C110" s="3004"/>
      <c r="D110" s="3062"/>
      <c r="E110" s="3337"/>
      <c r="F110" s="3337"/>
      <c r="G110" s="3300"/>
      <c r="H110" s="3302"/>
      <c r="I110" s="1593"/>
      <c r="J110" s="1585"/>
      <c r="K110" s="1594"/>
      <c r="L110" s="1595"/>
      <c r="M110" s="3300"/>
      <c r="N110" s="1596"/>
      <c r="O110" s="1597"/>
      <c r="P110" s="1587"/>
      <c r="Q110" s="3302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19"/>
      <c r="AC110" s="2720"/>
      <c r="AD110" s="2492"/>
      <c r="AE110" s="2534"/>
      <c r="AI110" s="2375"/>
    </row>
    <row r="111" spans="1:36" ht="15.6" x14ac:dyDescent="0.25">
      <c r="A111" s="2659"/>
      <c r="B111" s="3337"/>
      <c r="C111" s="3004"/>
      <c r="D111" s="3062"/>
      <c r="E111" s="3337"/>
      <c r="F111" s="3337"/>
      <c r="G111" s="3300"/>
      <c r="H111" s="3302"/>
      <c r="I111" s="1593"/>
      <c r="J111" s="1585"/>
      <c r="K111" s="1594"/>
      <c r="L111" s="1595"/>
      <c r="M111" s="3300"/>
      <c r="N111" s="1596"/>
      <c r="O111" s="1597"/>
      <c r="P111" s="1587"/>
      <c r="Q111" s="3302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19"/>
      <c r="AC111" s="2720"/>
      <c r="AD111" s="2492"/>
      <c r="AE111" s="2534"/>
      <c r="AI111" s="2375"/>
    </row>
    <row r="112" spans="1:36" ht="16.2" thickBot="1" x14ac:dyDescent="0.3">
      <c r="A112" s="2666"/>
      <c r="B112" s="842"/>
      <c r="C112" s="3007"/>
      <c r="D112" s="3062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7"/>
      <c r="AB112" s="2737"/>
      <c r="AC112" s="2738"/>
      <c r="AD112" s="2491"/>
      <c r="AE112" s="2535"/>
      <c r="AI112" s="2375"/>
    </row>
    <row r="113" spans="1:35" ht="29.4" thickTop="1" x14ac:dyDescent="0.25">
      <c r="A113" s="1084"/>
      <c r="B113" s="327" t="s">
        <v>2905</v>
      </c>
      <c r="C113" s="3005"/>
      <c r="D113" s="3062"/>
      <c r="E113" s="327" t="s">
        <v>2906</v>
      </c>
      <c r="F113" s="327" t="s">
        <v>2907</v>
      </c>
      <c r="G113" s="3192" t="s">
        <v>2908</v>
      </c>
      <c r="H113" s="319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7" t="s">
        <v>6506</v>
      </c>
      <c r="N113" s="1557">
        <v>35</v>
      </c>
      <c r="O113" s="1558">
        <v>220</v>
      </c>
      <c r="P113" s="1559">
        <v>30</v>
      </c>
      <c r="Q113" s="2417" t="s">
        <v>6501</v>
      </c>
      <c r="R113" s="1560">
        <v>35</v>
      </c>
      <c r="S113" s="3228" t="s">
        <v>2869</v>
      </c>
      <c r="T113" s="3203" t="s">
        <v>2870</v>
      </c>
      <c r="U113" s="3121" t="s">
        <v>2871</v>
      </c>
      <c r="V113" s="3135" t="s">
        <v>2872</v>
      </c>
      <c r="W113" s="3121" t="s">
        <v>2485</v>
      </c>
      <c r="X113" s="3135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29">SUM(Y113:Z113)</f>
        <v>0</v>
      </c>
      <c r="AB113" s="2699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00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7">
        <f>SUM(AB113:AC113)</f>
        <v>0</v>
      </c>
      <c r="AE113" s="2477"/>
      <c r="AI113" s="2375"/>
    </row>
    <row r="114" spans="1:35" ht="15.6" x14ac:dyDescent="0.25">
      <c r="A114" s="2659"/>
      <c r="B114" s="3111" t="s">
        <v>2910</v>
      </c>
      <c r="C114" s="3008"/>
      <c r="D114" s="3062"/>
      <c r="E114" s="3337"/>
      <c r="F114" s="3337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229"/>
      <c r="T114" s="3231"/>
      <c r="U114" s="3233"/>
      <c r="V114" s="3235"/>
      <c r="W114" s="3233"/>
      <c r="X114" s="3235"/>
      <c r="Y114" s="1109"/>
      <c r="Z114" s="1109"/>
      <c r="AA114" s="2498"/>
      <c r="AB114" s="2739"/>
      <c r="AC114" s="2740"/>
      <c r="AD114" s="2492"/>
      <c r="AE114" s="2536"/>
      <c r="AI114" s="2375"/>
    </row>
    <row r="115" spans="1:35" ht="15.6" x14ac:dyDescent="0.25">
      <c r="A115" s="2659"/>
      <c r="B115" s="3111" t="s">
        <v>2911</v>
      </c>
      <c r="C115" s="3008"/>
      <c r="D115" s="3062"/>
      <c r="E115" s="3337"/>
      <c r="F115" s="3337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229"/>
      <c r="T115" s="3231"/>
      <c r="U115" s="3233"/>
      <c r="V115" s="3235"/>
      <c r="W115" s="3233"/>
      <c r="X115" s="3235"/>
      <c r="Y115" s="1109"/>
      <c r="Z115" s="1109"/>
      <c r="AA115" s="2498"/>
      <c r="AB115" s="2739"/>
      <c r="AC115" s="2740"/>
      <c r="AD115" s="2492"/>
      <c r="AE115" s="2536"/>
      <c r="AI115" s="2375"/>
    </row>
    <row r="116" spans="1:35" ht="15.6" x14ac:dyDescent="0.25">
      <c r="A116" s="2659"/>
      <c r="B116" s="3111" t="s">
        <v>2912</v>
      </c>
      <c r="C116" s="3008"/>
      <c r="D116" s="3062"/>
      <c r="E116" s="3337"/>
      <c r="F116" s="3337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229"/>
      <c r="T116" s="3231"/>
      <c r="U116" s="3233"/>
      <c r="V116" s="3235"/>
      <c r="W116" s="3233"/>
      <c r="X116" s="3235"/>
      <c r="Y116" s="1109"/>
      <c r="Z116" s="1109"/>
      <c r="AA116" s="2498"/>
      <c r="AB116" s="2739"/>
      <c r="AC116" s="2740"/>
      <c r="AD116" s="2492"/>
      <c r="AE116" s="2536"/>
      <c r="AI116" s="2375"/>
    </row>
    <row r="117" spans="1:35" ht="15.6" x14ac:dyDescent="0.25">
      <c r="A117" s="2659"/>
      <c r="B117" s="3111" t="s">
        <v>2913</v>
      </c>
      <c r="C117" s="3008"/>
      <c r="D117" s="3062"/>
      <c r="E117" s="3337"/>
      <c r="F117" s="3337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229"/>
      <c r="T117" s="3231"/>
      <c r="U117" s="3233"/>
      <c r="V117" s="3235"/>
      <c r="W117" s="3233"/>
      <c r="X117" s="3235"/>
      <c r="Y117" s="1109"/>
      <c r="Z117" s="1109"/>
      <c r="AA117" s="2498"/>
      <c r="AB117" s="2739"/>
      <c r="AC117" s="2740"/>
      <c r="AD117" s="2492"/>
      <c r="AE117" s="2536"/>
      <c r="AI117" s="2375"/>
    </row>
    <row r="118" spans="1:35" ht="15.6" x14ac:dyDescent="0.25">
      <c r="A118" s="2659"/>
      <c r="B118" s="3111" t="s">
        <v>2914</v>
      </c>
      <c r="C118" s="3008"/>
      <c r="D118" s="3062"/>
      <c r="E118" s="3337"/>
      <c r="F118" s="3337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229"/>
      <c r="T118" s="3231"/>
      <c r="U118" s="3233"/>
      <c r="V118" s="3235"/>
      <c r="W118" s="3233"/>
      <c r="X118" s="3235"/>
      <c r="Y118" s="1109"/>
      <c r="Z118" s="1109"/>
      <c r="AA118" s="2498"/>
      <c r="AB118" s="2739"/>
      <c r="AC118" s="2740"/>
      <c r="AD118" s="2492"/>
      <c r="AE118" s="2536"/>
      <c r="AI118" s="2375"/>
    </row>
    <row r="119" spans="1:35" ht="15.6" x14ac:dyDescent="0.25">
      <c r="A119" s="2659"/>
      <c r="B119" s="3111" t="s">
        <v>2915</v>
      </c>
      <c r="C119" s="3008"/>
      <c r="D119" s="3062"/>
      <c r="E119" s="3337"/>
      <c r="F119" s="3337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230"/>
      <c r="T119" s="3232"/>
      <c r="U119" s="3234"/>
      <c r="V119" s="3236"/>
      <c r="W119" s="3234"/>
      <c r="X119" s="3236"/>
      <c r="Y119" s="1109"/>
      <c r="Z119" s="1109"/>
      <c r="AA119" s="2498"/>
      <c r="AB119" s="2739"/>
      <c r="AC119" s="2740"/>
      <c r="AD119" s="2492"/>
      <c r="AE119" s="2536"/>
      <c r="AI119" s="2375"/>
    </row>
    <row r="120" spans="1:35" ht="15.6" x14ac:dyDescent="0.25">
      <c r="A120" s="2659"/>
      <c r="B120" s="1102"/>
      <c r="C120" s="3008"/>
      <c r="D120" s="3062"/>
      <c r="E120" s="3337"/>
      <c r="F120" s="3337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8"/>
      <c r="AB120" s="2739"/>
      <c r="AC120" s="2740"/>
      <c r="AD120" s="2492"/>
      <c r="AE120" s="2536"/>
      <c r="AI120" s="2375"/>
    </row>
    <row r="121" spans="1:35" ht="15.6" x14ac:dyDescent="0.25">
      <c r="A121" s="2659"/>
      <c r="B121" s="1102"/>
      <c r="C121" s="3008"/>
      <c r="D121" s="3062"/>
      <c r="E121" s="3337"/>
      <c r="F121" s="3337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8"/>
      <c r="AB121" s="2739"/>
      <c r="AC121" s="2740"/>
      <c r="AD121" s="2492"/>
      <c r="AE121" s="2536"/>
      <c r="AI121" s="2375"/>
    </row>
    <row r="122" spans="1:35" ht="16.2" thickBot="1" x14ac:dyDescent="0.3">
      <c r="A122" s="2666"/>
      <c r="B122" s="842"/>
      <c r="C122" s="3007"/>
      <c r="D122" s="3062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7"/>
      <c r="AB122" s="2737"/>
      <c r="AC122" s="2738"/>
      <c r="AD122" s="2491"/>
      <c r="AE122" s="2535"/>
      <c r="AI122" s="2375"/>
    </row>
    <row r="123" spans="1:35" ht="16.2" thickTop="1" x14ac:dyDescent="0.25">
      <c r="A123" s="1084"/>
      <c r="B123" s="327" t="s">
        <v>2916</v>
      </c>
      <c r="C123" s="3005"/>
      <c r="D123" s="3062"/>
      <c r="E123" s="327"/>
      <c r="F123" s="327"/>
      <c r="G123" s="3192"/>
      <c r="H123" s="3195"/>
      <c r="I123" s="1610"/>
      <c r="J123" s="1611"/>
      <c r="K123" s="1555"/>
      <c r="L123" s="1556"/>
      <c r="M123" s="3192"/>
      <c r="N123" s="1557"/>
      <c r="O123" s="1558"/>
      <c r="P123" s="1559"/>
      <c r="Q123" s="3195"/>
      <c r="R123" s="1560"/>
      <c r="S123" s="3228"/>
      <c r="T123" s="3203"/>
      <c r="U123" s="3121"/>
      <c r="V123" s="3135"/>
      <c r="W123" s="3121"/>
      <c r="X123" s="3135"/>
      <c r="Y123" s="328"/>
      <c r="Z123" s="328"/>
      <c r="AA123" s="2462"/>
      <c r="AB123" s="2699"/>
      <c r="AC123" s="2700"/>
      <c r="AD123" s="2487"/>
      <c r="AE123" s="2477"/>
      <c r="AI123" s="2375"/>
    </row>
    <row r="124" spans="1:35" ht="15.6" x14ac:dyDescent="0.25">
      <c r="A124" s="2659"/>
      <c r="B124" s="3111" t="s">
        <v>2917</v>
      </c>
      <c r="C124" s="3001"/>
      <c r="D124" s="3062"/>
      <c r="E124" s="3111"/>
      <c r="F124" s="3111"/>
      <c r="G124" s="3193"/>
      <c r="H124" s="3196"/>
      <c r="I124" s="1598"/>
      <c r="J124" s="1599"/>
      <c r="K124" s="1561"/>
      <c r="L124" s="1562"/>
      <c r="M124" s="3193"/>
      <c r="N124" s="1563"/>
      <c r="O124" s="1564"/>
      <c r="P124" s="1565"/>
      <c r="Q124" s="3196"/>
      <c r="R124" s="1566"/>
      <c r="S124" s="3237"/>
      <c r="T124" s="3198"/>
      <c r="U124" s="3119"/>
      <c r="V124" s="3116"/>
      <c r="W124" s="3119"/>
      <c r="X124" s="3116"/>
      <c r="Y124" s="253"/>
      <c r="Z124" s="253"/>
      <c r="AA124" s="2460"/>
      <c r="AB124" s="2701"/>
      <c r="AC124" s="2702"/>
      <c r="AD124" s="2485"/>
      <c r="AE124" s="2475"/>
      <c r="AI124" s="2375"/>
    </row>
    <row r="125" spans="1:35" ht="15.6" x14ac:dyDescent="0.25">
      <c r="A125" s="2659"/>
      <c r="B125" s="3111" t="s">
        <v>2918</v>
      </c>
      <c r="C125" s="3001"/>
      <c r="D125" s="3062"/>
      <c r="E125" s="3111"/>
      <c r="F125" s="3111"/>
      <c r="G125" s="3193"/>
      <c r="H125" s="3196"/>
      <c r="I125" s="1598"/>
      <c r="J125" s="1599"/>
      <c r="K125" s="1561"/>
      <c r="L125" s="1562"/>
      <c r="M125" s="3193"/>
      <c r="N125" s="1563"/>
      <c r="O125" s="1564"/>
      <c r="P125" s="1565"/>
      <c r="Q125" s="3196"/>
      <c r="R125" s="1566"/>
      <c r="S125" s="3237"/>
      <c r="T125" s="3198"/>
      <c r="U125" s="3119"/>
      <c r="V125" s="3116"/>
      <c r="W125" s="3119"/>
      <c r="X125" s="3116"/>
      <c r="Y125" s="253"/>
      <c r="Z125" s="253"/>
      <c r="AA125" s="2460"/>
      <c r="AB125" s="2701"/>
      <c r="AC125" s="2702"/>
      <c r="AD125" s="2485"/>
      <c r="AE125" s="2475"/>
      <c r="AI125" s="2375"/>
    </row>
    <row r="126" spans="1:35" ht="15.6" x14ac:dyDescent="0.25">
      <c r="A126" s="2659"/>
      <c r="B126" s="3111" t="s">
        <v>2919</v>
      </c>
      <c r="C126" s="3001"/>
      <c r="D126" s="3062"/>
      <c r="E126" s="3111"/>
      <c r="F126" s="3111"/>
      <c r="G126" s="3193"/>
      <c r="H126" s="3196"/>
      <c r="I126" s="1598"/>
      <c r="J126" s="1599"/>
      <c r="K126" s="1561"/>
      <c r="L126" s="1562"/>
      <c r="M126" s="3193"/>
      <c r="N126" s="1563"/>
      <c r="O126" s="1564"/>
      <c r="P126" s="1565"/>
      <c r="Q126" s="3196"/>
      <c r="R126" s="1566"/>
      <c r="S126" s="3237"/>
      <c r="T126" s="3198"/>
      <c r="U126" s="3119"/>
      <c r="V126" s="3116"/>
      <c r="W126" s="3119"/>
      <c r="X126" s="3116"/>
      <c r="Y126" s="253"/>
      <c r="Z126" s="253"/>
      <c r="AA126" s="2460"/>
      <c r="AB126" s="2701"/>
      <c r="AC126" s="2702"/>
      <c r="AD126" s="2485"/>
      <c r="AE126" s="2475"/>
      <c r="AI126" s="2375"/>
    </row>
    <row r="127" spans="1:35" ht="15.6" x14ac:dyDescent="0.25">
      <c r="A127" s="2659"/>
      <c r="B127" s="3111" t="s">
        <v>2920</v>
      </c>
      <c r="C127" s="3001"/>
      <c r="D127" s="3062"/>
      <c r="E127" s="3111"/>
      <c r="F127" s="3111"/>
      <c r="G127" s="3193"/>
      <c r="H127" s="3196"/>
      <c r="I127" s="1598"/>
      <c r="J127" s="1599"/>
      <c r="K127" s="1561"/>
      <c r="L127" s="1562"/>
      <c r="M127" s="3193"/>
      <c r="N127" s="1563"/>
      <c r="O127" s="1564"/>
      <c r="P127" s="1565"/>
      <c r="Q127" s="3196"/>
      <c r="R127" s="1566"/>
      <c r="S127" s="3237"/>
      <c r="T127" s="3198"/>
      <c r="U127" s="3119"/>
      <c r="V127" s="3116"/>
      <c r="W127" s="3119"/>
      <c r="X127" s="3116"/>
      <c r="Y127" s="253"/>
      <c r="Z127" s="253"/>
      <c r="AA127" s="2460"/>
      <c r="AB127" s="2701"/>
      <c r="AC127" s="2702"/>
      <c r="AD127" s="2485"/>
      <c r="AE127" s="2475"/>
      <c r="AI127" s="2375"/>
    </row>
    <row r="128" spans="1:35" ht="15.6" x14ac:dyDescent="0.25">
      <c r="A128" s="2659"/>
      <c r="B128" s="3111" t="s">
        <v>2921</v>
      </c>
      <c r="C128" s="3001"/>
      <c r="D128" s="3062"/>
      <c r="E128" s="3111"/>
      <c r="F128" s="3111"/>
      <c r="G128" s="3193"/>
      <c r="H128" s="3196"/>
      <c r="I128" s="1598"/>
      <c r="J128" s="1599"/>
      <c r="K128" s="1561"/>
      <c r="L128" s="1562"/>
      <c r="M128" s="3193"/>
      <c r="N128" s="1563"/>
      <c r="O128" s="1564"/>
      <c r="P128" s="1565"/>
      <c r="Q128" s="3196"/>
      <c r="R128" s="1566"/>
      <c r="S128" s="3238"/>
      <c r="T128" s="3199"/>
      <c r="U128" s="3130"/>
      <c r="V128" s="3122"/>
      <c r="W128" s="3130"/>
      <c r="X128" s="3122"/>
      <c r="Y128" s="253"/>
      <c r="Z128" s="253"/>
      <c r="AA128" s="2460"/>
      <c r="AB128" s="2701"/>
      <c r="AC128" s="2702"/>
      <c r="AD128" s="2485"/>
      <c r="AE128" s="2475"/>
      <c r="AI128" s="2375"/>
    </row>
    <row r="129" spans="1:35" ht="15.6" x14ac:dyDescent="0.25">
      <c r="A129" s="2659"/>
      <c r="B129" s="3337"/>
      <c r="C129" s="3004"/>
      <c r="D129" s="3062"/>
      <c r="E129" s="3337"/>
      <c r="F129" s="3337"/>
      <c r="G129" s="3300"/>
      <c r="H129" s="3302"/>
      <c r="I129" s="1593"/>
      <c r="J129" s="1585"/>
      <c r="K129" s="1594"/>
      <c r="L129" s="1595"/>
      <c r="M129" s="3300"/>
      <c r="N129" s="1596"/>
      <c r="O129" s="1597"/>
      <c r="P129" s="1587"/>
      <c r="Q129" s="3302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19"/>
      <c r="AC129" s="2720"/>
      <c r="AD129" s="2492"/>
      <c r="AE129" s="2534"/>
      <c r="AI129" s="2375"/>
    </row>
    <row r="130" spans="1:35" ht="15.6" x14ac:dyDescent="0.25">
      <c r="A130" s="2659"/>
      <c r="B130" s="3337"/>
      <c r="C130" s="3004"/>
      <c r="D130" s="3062"/>
      <c r="E130" s="3337"/>
      <c r="F130" s="3337"/>
      <c r="G130" s="3300"/>
      <c r="H130" s="3302"/>
      <c r="I130" s="1593"/>
      <c r="J130" s="1585"/>
      <c r="K130" s="1594"/>
      <c r="L130" s="1595"/>
      <c r="M130" s="3300"/>
      <c r="N130" s="1596"/>
      <c r="O130" s="1597"/>
      <c r="P130" s="1587"/>
      <c r="Q130" s="3302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19"/>
      <c r="AC130" s="2720"/>
      <c r="AD130" s="2492"/>
      <c r="AE130" s="2534"/>
      <c r="AI130" s="2375"/>
    </row>
    <row r="131" spans="1:35" ht="15.6" x14ac:dyDescent="0.25">
      <c r="A131" s="2659"/>
      <c r="B131" s="3337"/>
      <c r="C131" s="3004"/>
      <c r="D131" s="3062"/>
      <c r="E131" s="3337"/>
      <c r="F131" s="3337"/>
      <c r="G131" s="3300"/>
      <c r="H131" s="3302"/>
      <c r="I131" s="1593"/>
      <c r="J131" s="1585"/>
      <c r="K131" s="1594"/>
      <c r="L131" s="1595"/>
      <c r="M131" s="3300"/>
      <c r="N131" s="1596"/>
      <c r="O131" s="1597"/>
      <c r="P131" s="1587"/>
      <c r="Q131" s="3302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19"/>
      <c r="AC131" s="2720"/>
      <c r="AD131" s="2492"/>
      <c r="AE131" s="2534"/>
      <c r="AI131" s="2375"/>
    </row>
    <row r="132" spans="1:35" ht="16.2" thickBot="1" x14ac:dyDescent="0.3">
      <c r="A132" s="2666"/>
      <c r="B132" s="839"/>
      <c r="C132" s="3009"/>
      <c r="D132" s="3062"/>
      <c r="E132" s="839"/>
      <c r="F132" s="839"/>
      <c r="G132" s="3301"/>
      <c r="H132" s="3303"/>
      <c r="I132" s="1612"/>
      <c r="J132" s="1613"/>
      <c r="K132" s="1626"/>
      <c r="L132" s="1627"/>
      <c r="M132" s="3301"/>
      <c r="N132" s="1628"/>
      <c r="O132" s="1629"/>
      <c r="P132" s="1630"/>
      <c r="Q132" s="3303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41"/>
      <c r="AC132" s="2742"/>
      <c r="AD132" s="2491"/>
      <c r="AE132" s="2537"/>
      <c r="AI132" s="2375"/>
    </row>
    <row r="133" spans="1:35" ht="29.4" thickTop="1" x14ac:dyDescent="0.25">
      <c r="A133" s="1084"/>
      <c r="B133" s="327" t="s">
        <v>2922</v>
      </c>
      <c r="C133" s="3005"/>
      <c r="D133" s="3062"/>
      <c r="E133" s="327" t="s">
        <v>2923</v>
      </c>
      <c r="F133" s="327" t="s">
        <v>2924</v>
      </c>
      <c r="G133" s="3192" t="s">
        <v>2925</v>
      </c>
      <c r="H133" s="3195" t="s">
        <v>2926</v>
      </c>
      <c r="I133" s="1610" t="str">
        <f t="shared" ref="I133:I140" si="30">"5-DaHall1-PDU-"&amp;M133&amp;"-"&amp;L133&amp;"-"&amp;N133</f>
        <v>5-DaHall1-PDU-05-30-1</v>
      </c>
      <c r="J133" s="1611" t="str">
        <f t="shared" ref="J133:J140" si="31">"5-DaHall1-PDU-"&amp;Q133&amp;"-"&amp;P133&amp;"-"&amp;R133</f>
        <v>5-DaHall1-PDU-06-30-1</v>
      </c>
      <c r="K133" s="1555">
        <v>220</v>
      </c>
      <c r="L133" s="1556">
        <v>30</v>
      </c>
      <c r="M133" s="2387" t="s">
        <v>6497</v>
      </c>
      <c r="N133" s="1557">
        <v>1</v>
      </c>
      <c r="O133" s="1558">
        <v>220</v>
      </c>
      <c r="P133" s="1559">
        <v>30</v>
      </c>
      <c r="Q133" s="2417" t="s">
        <v>6507</v>
      </c>
      <c r="R133" s="1560">
        <v>1</v>
      </c>
      <c r="S133" s="3192" t="s">
        <v>2927</v>
      </c>
      <c r="T133" s="3195" t="s">
        <v>2928</v>
      </c>
      <c r="U133" s="3126" t="s">
        <v>2929</v>
      </c>
      <c r="V133" s="3131" t="s">
        <v>2930</v>
      </c>
      <c r="W133" s="3126" t="s">
        <v>2485</v>
      </c>
      <c r="X133" s="3131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2">SUM(Y133:Z133)</f>
        <v>0</v>
      </c>
      <c r="AB133" s="2699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00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7">
        <f>SUM(AB133:AC133)</f>
        <v>0</v>
      </c>
      <c r="AE133" s="2477"/>
      <c r="AI133" s="2375"/>
    </row>
    <row r="134" spans="1:35" ht="28.8" x14ac:dyDescent="0.25">
      <c r="A134" s="2659"/>
      <c r="B134" s="3111" t="s">
        <v>2932</v>
      </c>
      <c r="C134" s="3001"/>
      <c r="D134" s="3062"/>
      <c r="E134" s="3111" t="s">
        <v>2933</v>
      </c>
      <c r="F134" s="3111" t="s">
        <v>2934</v>
      </c>
      <c r="G134" s="3193" t="s">
        <v>2935</v>
      </c>
      <c r="H134" s="3196" t="s">
        <v>2936</v>
      </c>
      <c r="I134" s="1598" t="str">
        <f t="shared" si="30"/>
        <v>5-DaHall1-PDU-05-30-3</v>
      </c>
      <c r="J134" s="1599" t="str">
        <f t="shared" si="31"/>
        <v>5-DaHall1-PDU-06-30-3</v>
      </c>
      <c r="K134" s="1561">
        <v>220</v>
      </c>
      <c r="L134" s="1562">
        <v>30</v>
      </c>
      <c r="M134" s="2388" t="s">
        <v>6497</v>
      </c>
      <c r="N134" s="1563">
        <v>3</v>
      </c>
      <c r="O134" s="1564">
        <v>220</v>
      </c>
      <c r="P134" s="1565">
        <v>30</v>
      </c>
      <c r="Q134" s="2418" t="s">
        <v>6507</v>
      </c>
      <c r="R134" s="1566">
        <v>3</v>
      </c>
      <c r="S134" s="3193"/>
      <c r="T134" s="3196"/>
      <c r="U134" s="3132"/>
      <c r="V134" s="3133"/>
      <c r="W134" s="3132"/>
      <c r="X134" s="3133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2"/>
        <v>0</v>
      </c>
      <c r="AB134" s="2701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02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5">
        <f>SUM(AB134:AC134)</f>
        <v>0</v>
      </c>
      <c r="AE134" s="2475"/>
      <c r="AI134" s="2375"/>
    </row>
    <row r="135" spans="1:35" ht="28.8" x14ac:dyDescent="0.25">
      <c r="A135" s="2659"/>
      <c r="B135" s="3111" t="s">
        <v>2938</v>
      </c>
      <c r="C135" s="3001"/>
      <c r="D135" s="3062"/>
      <c r="E135" s="3111" t="s">
        <v>2939</v>
      </c>
      <c r="F135" s="3111" t="s">
        <v>2940</v>
      </c>
      <c r="G135" s="3193" t="s">
        <v>2941</v>
      </c>
      <c r="H135" s="3196" t="s">
        <v>2942</v>
      </c>
      <c r="I135" s="1598" t="str">
        <f t="shared" si="30"/>
        <v>5-DaHall1-PDU-05-30-5</v>
      </c>
      <c r="J135" s="1599" t="str">
        <f t="shared" si="31"/>
        <v>5-DaHall1-PDU-06-30-5</v>
      </c>
      <c r="K135" s="1561">
        <v>220</v>
      </c>
      <c r="L135" s="1562">
        <v>30</v>
      </c>
      <c r="M135" s="2388" t="s">
        <v>6497</v>
      </c>
      <c r="N135" s="1563">
        <v>5</v>
      </c>
      <c r="O135" s="1564">
        <v>220</v>
      </c>
      <c r="P135" s="1565">
        <v>30</v>
      </c>
      <c r="Q135" s="2418" t="s">
        <v>6507</v>
      </c>
      <c r="R135" s="1566">
        <v>5</v>
      </c>
      <c r="S135" s="3193"/>
      <c r="T135" s="3196"/>
      <c r="U135" s="3132"/>
      <c r="V135" s="3133"/>
      <c r="W135" s="3132"/>
      <c r="X135" s="3133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2"/>
        <v>0</v>
      </c>
      <c r="AB135" s="2701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02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5">
        <f t="shared" ref="AD135:AD140" si="33">SUM(AB135:AC135)</f>
        <v>0</v>
      </c>
      <c r="AE135" s="2475"/>
      <c r="AI135" s="2375"/>
    </row>
    <row r="136" spans="1:35" ht="28.8" x14ac:dyDescent="0.25">
      <c r="A136" s="2659"/>
      <c r="B136" s="3111" t="s">
        <v>2944</v>
      </c>
      <c r="C136" s="3001"/>
      <c r="D136" s="3062"/>
      <c r="E136" s="3111" t="s">
        <v>2945</v>
      </c>
      <c r="F136" s="3111" t="s">
        <v>2946</v>
      </c>
      <c r="G136" s="3193" t="s">
        <v>2947</v>
      </c>
      <c r="H136" s="3196" t="s">
        <v>2948</v>
      </c>
      <c r="I136" s="1598" t="str">
        <f t="shared" si="30"/>
        <v>5-DaHall1-PDU-05-30-9</v>
      </c>
      <c r="J136" s="1599" t="str">
        <f t="shared" si="31"/>
        <v>5-DaHall1-PDU-06-30-7</v>
      </c>
      <c r="K136" s="1561">
        <v>220</v>
      </c>
      <c r="L136" s="1562">
        <v>30</v>
      </c>
      <c r="M136" s="2388" t="s">
        <v>6497</v>
      </c>
      <c r="N136" s="1563">
        <v>9</v>
      </c>
      <c r="O136" s="1564">
        <v>220</v>
      </c>
      <c r="P136" s="1565">
        <v>30</v>
      </c>
      <c r="Q136" s="2418" t="s">
        <v>6507</v>
      </c>
      <c r="R136" s="1566">
        <v>7</v>
      </c>
      <c r="S136" s="3193"/>
      <c r="T136" s="3196"/>
      <c r="U136" s="3132"/>
      <c r="V136" s="3133"/>
      <c r="W136" s="3132"/>
      <c r="X136" s="3133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2"/>
        <v>0</v>
      </c>
      <c r="AB136" s="2701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02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5">
        <f t="shared" si="33"/>
        <v>0</v>
      </c>
      <c r="AE136" s="2475"/>
      <c r="AI136" s="2375"/>
    </row>
    <row r="137" spans="1:35" ht="28.8" x14ac:dyDescent="0.25">
      <c r="A137" s="2659"/>
      <c r="B137" s="3111" t="s">
        <v>2950</v>
      </c>
      <c r="C137" s="3001"/>
      <c r="D137" s="3062"/>
      <c r="E137" s="3111" t="s">
        <v>2951</v>
      </c>
      <c r="F137" s="3111" t="s">
        <v>2952</v>
      </c>
      <c r="G137" s="3193" t="s">
        <v>2953</v>
      </c>
      <c r="H137" s="3196" t="s">
        <v>2954</v>
      </c>
      <c r="I137" s="1598" t="str">
        <f t="shared" si="30"/>
        <v>5-DaHall1-PDU-05-30-11</v>
      </c>
      <c r="J137" s="1599" t="str">
        <f t="shared" si="31"/>
        <v>5-DaHall1-PDU-06-30-9</v>
      </c>
      <c r="K137" s="1561">
        <v>220</v>
      </c>
      <c r="L137" s="1562">
        <v>30</v>
      </c>
      <c r="M137" s="2388" t="s">
        <v>6497</v>
      </c>
      <c r="N137" s="1563">
        <v>11</v>
      </c>
      <c r="O137" s="1564">
        <v>220</v>
      </c>
      <c r="P137" s="1565">
        <v>30</v>
      </c>
      <c r="Q137" s="2418" t="s">
        <v>6507</v>
      </c>
      <c r="R137" s="1566">
        <v>9</v>
      </c>
      <c r="S137" s="3193"/>
      <c r="T137" s="3196"/>
      <c r="U137" s="3132"/>
      <c r="V137" s="3133"/>
      <c r="W137" s="3132"/>
      <c r="X137" s="3133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2"/>
        <v>0</v>
      </c>
      <c r="AB137" s="2701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02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5">
        <f t="shared" si="33"/>
        <v>0</v>
      </c>
      <c r="AE137" s="2475"/>
      <c r="AI137" s="2375"/>
    </row>
    <row r="138" spans="1:35" ht="28.8" x14ac:dyDescent="0.25">
      <c r="A138" s="2659"/>
      <c r="B138" s="3111" t="s">
        <v>2956</v>
      </c>
      <c r="C138" s="3001"/>
      <c r="D138" s="3062"/>
      <c r="E138" s="3111" t="s">
        <v>2957</v>
      </c>
      <c r="F138" s="3111" t="s">
        <v>2958</v>
      </c>
      <c r="G138" s="3193" t="s">
        <v>2959</v>
      </c>
      <c r="H138" s="3196" t="s">
        <v>2960</v>
      </c>
      <c r="I138" s="1598" t="str">
        <f t="shared" si="30"/>
        <v>5-DaHall1-PDU-05-30-13</v>
      </c>
      <c r="J138" s="1599" t="str">
        <f t="shared" si="31"/>
        <v>5-DaHall1-PDU-06-30-11</v>
      </c>
      <c r="K138" s="1561">
        <v>220</v>
      </c>
      <c r="L138" s="1562">
        <v>30</v>
      </c>
      <c r="M138" s="2388" t="s">
        <v>6497</v>
      </c>
      <c r="N138" s="1563">
        <v>13</v>
      </c>
      <c r="O138" s="1564">
        <v>220</v>
      </c>
      <c r="P138" s="1565">
        <v>30</v>
      </c>
      <c r="Q138" s="2418" t="s">
        <v>6507</v>
      </c>
      <c r="R138" s="1566">
        <v>11</v>
      </c>
      <c r="S138" s="3193"/>
      <c r="T138" s="3196"/>
      <c r="U138" s="3132"/>
      <c r="V138" s="3133"/>
      <c r="W138" s="3132"/>
      <c r="X138" s="3133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2"/>
        <v>0</v>
      </c>
      <c r="AB138" s="2701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02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5">
        <f t="shared" si="33"/>
        <v>0</v>
      </c>
      <c r="AE138" s="2475"/>
      <c r="AI138" s="2375"/>
    </row>
    <row r="139" spans="1:35" ht="28.8" x14ac:dyDescent="0.25">
      <c r="A139" s="2659"/>
      <c r="B139" s="3111" t="s">
        <v>2962</v>
      </c>
      <c r="C139" s="3001"/>
      <c r="D139" s="3062"/>
      <c r="E139" s="3111" t="s">
        <v>2963</v>
      </c>
      <c r="F139" s="3111" t="s">
        <v>2964</v>
      </c>
      <c r="G139" s="3193" t="s">
        <v>2965</v>
      </c>
      <c r="H139" s="3196" t="s">
        <v>2966</v>
      </c>
      <c r="I139" s="1598" t="str">
        <f t="shared" si="30"/>
        <v>5-DaHall1-PDU-05-30-15</v>
      </c>
      <c r="J139" s="1599" t="str">
        <f t="shared" si="31"/>
        <v>5-DaHall1-PDU-06-30-15</v>
      </c>
      <c r="K139" s="1561">
        <v>220</v>
      </c>
      <c r="L139" s="1562">
        <v>30</v>
      </c>
      <c r="M139" s="2388" t="s">
        <v>6497</v>
      </c>
      <c r="N139" s="1563">
        <v>15</v>
      </c>
      <c r="O139" s="1564">
        <v>220</v>
      </c>
      <c r="P139" s="1565">
        <v>30</v>
      </c>
      <c r="Q139" s="2418" t="s">
        <v>6507</v>
      </c>
      <c r="R139" s="1566">
        <v>15</v>
      </c>
      <c r="S139" s="3193"/>
      <c r="T139" s="3196"/>
      <c r="U139" s="3132"/>
      <c r="V139" s="3133"/>
      <c r="W139" s="3132"/>
      <c r="X139" s="3133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2"/>
        <v>0</v>
      </c>
      <c r="AB139" s="2701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02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5">
        <f t="shared" si="33"/>
        <v>0</v>
      </c>
      <c r="AE139" s="2475"/>
      <c r="AI139" s="2375"/>
    </row>
    <row r="140" spans="1:35" ht="28.8" x14ac:dyDescent="0.25">
      <c r="A140" s="2659"/>
      <c r="B140" s="3111" t="s">
        <v>2968</v>
      </c>
      <c r="C140" s="3001"/>
      <c r="D140" s="3062"/>
      <c r="E140" s="3111" t="s">
        <v>2969</v>
      </c>
      <c r="F140" s="3111" t="s">
        <v>2970</v>
      </c>
      <c r="G140" s="3193" t="s">
        <v>2971</v>
      </c>
      <c r="H140" s="3196" t="s">
        <v>2972</v>
      </c>
      <c r="I140" s="1598" t="str">
        <f t="shared" si="30"/>
        <v>5-DaHall1-PDU-05-30-17</v>
      </c>
      <c r="J140" s="1599" t="str">
        <f t="shared" si="31"/>
        <v>5-DaHall1-PDU-06-30-17</v>
      </c>
      <c r="K140" s="1561">
        <v>220</v>
      </c>
      <c r="L140" s="1562">
        <v>30</v>
      </c>
      <c r="M140" s="2388" t="s">
        <v>6497</v>
      </c>
      <c r="N140" s="1563">
        <v>17</v>
      </c>
      <c r="O140" s="1564">
        <v>220</v>
      </c>
      <c r="P140" s="1565">
        <v>30</v>
      </c>
      <c r="Q140" s="2418" t="s">
        <v>6507</v>
      </c>
      <c r="R140" s="1566">
        <v>17</v>
      </c>
      <c r="S140" s="3193"/>
      <c r="T140" s="3196"/>
      <c r="U140" s="3132"/>
      <c r="V140" s="3133"/>
      <c r="W140" s="3132"/>
      <c r="X140" s="3133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2"/>
        <v>0</v>
      </c>
      <c r="AB140" s="2701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02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5">
        <f t="shared" si="33"/>
        <v>0</v>
      </c>
      <c r="AE140" s="2475"/>
      <c r="AI140" s="2375"/>
    </row>
    <row r="141" spans="1:35" ht="15.6" x14ac:dyDescent="0.25">
      <c r="A141" s="2659"/>
      <c r="B141" s="3337"/>
      <c r="C141" s="3004"/>
      <c r="D141" s="3062"/>
      <c r="E141" s="3337"/>
      <c r="F141" s="3337"/>
      <c r="G141" s="3300"/>
      <c r="H141" s="3302"/>
      <c r="I141" s="1593"/>
      <c r="J141" s="1585"/>
      <c r="K141" s="1594"/>
      <c r="L141" s="1595"/>
      <c r="M141" s="3300"/>
      <c r="N141" s="1596"/>
      <c r="O141" s="1597"/>
      <c r="P141" s="1587"/>
      <c r="Q141" s="3302"/>
      <c r="R141" s="1588"/>
      <c r="S141" s="3300"/>
      <c r="T141" s="3302"/>
      <c r="U141" s="832"/>
      <c r="V141" s="833"/>
      <c r="W141" s="832"/>
      <c r="X141" s="833"/>
      <c r="Y141" s="834"/>
      <c r="Z141" s="834"/>
      <c r="AA141" s="2465"/>
      <c r="AB141" s="2719"/>
      <c r="AC141" s="2720"/>
      <c r="AD141" s="2492"/>
      <c r="AE141" s="2534"/>
      <c r="AI141" s="2375"/>
    </row>
    <row r="142" spans="1:35" ht="16.2" thickBot="1" x14ac:dyDescent="0.3">
      <c r="A142" s="2666"/>
      <c r="B142" s="839"/>
      <c r="C142" s="3009"/>
      <c r="D142" s="3062"/>
      <c r="E142" s="839"/>
      <c r="F142" s="839"/>
      <c r="G142" s="3301"/>
      <c r="H142" s="3303"/>
      <c r="I142" s="1612"/>
      <c r="J142" s="1613"/>
      <c r="K142" s="1626"/>
      <c r="L142" s="1627"/>
      <c r="M142" s="3301"/>
      <c r="N142" s="1628"/>
      <c r="O142" s="1629"/>
      <c r="P142" s="1630"/>
      <c r="Q142" s="3303"/>
      <c r="R142" s="1631"/>
      <c r="S142" s="3301"/>
      <c r="T142" s="3303"/>
      <c r="U142" s="840"/>
      <c r="V142" s="849"/>
      <c r="W142" s="840"/>
      <c r="X142" s="849"/>
      <c r="Y142" s="850"/>
      <c r="Z142" s="850"/>
      <c r="AA142" s="2464"/>
      <c r="AB142" s="2741"/>
      <c r="AC142" s="2742"/>
      <c r="AD142" s="2491"/>
      <c r="AE142" s="2537"/>
      <c r="AI142" s="2375"/>
    </row>
    <row r="143" spans="1:35" ht="29.4" thickTop="1" x14ac:dyDescent="0.25">
      <c r="A143" s="1084"/>
      <c r="B143" s="327" t="s">
        <v>2975</v>
      </c>
      <c r="C143" s="3005"/>
      <c r="D143" s="3062"/>
      <c r="E143" s="327" t="s">
        <v>2976</v>
      </c>
      <c r="F143" s="327" t="s">
        <v>2977</v>
      </c>
      <c r="G143" s="3192" t="s">
        <v>2978</v>
      </c>
      <c r="H143" s="3195" t="s">
        <v>2979</v>
      </c>
      <c r="I143" s="1610" t="str">
        <f t="shared" ref="I143:I150" si="34">"5-DaHall1-PDU-"&amp;M143&amp;"-"&amp;L143&amp;"-"&amp;N143</f>
        <v>5-DaHall1-PDU-05-30-19</v>
      </c>
      <c r="J143" s="1611" t="str">
        <f t="shared" ref="J143:J150" si="35">"5-DaHall1-PDU-"&amp;Q143&amp;"-"&amp;P143&amp;"-"&amp;R143</f>
        <v>5-DaHall1-PDU-06-30-19</v>
      </c>
      <c r="K143" s="1555">
        <v>220</v>
      </c>
      <c r="L143" s="1556">
        <v>30</v>
      </c>
      <c r="M143" s="2387" t="s">
        <v>6497</v>
      </c>
      <c r="N143" s="1557">
        <v>19</v>
      </c>
      <c r="O143" s="1558">
        <v>220</v>
      </c>
      <c r="P143" s="1559">
        <v>30</v>
      </c>
      <c r="Q143" s="2417" t="s">
        <v>6507</v>
      </c>
      <c r="R143" s="1560">
        <v>19</v>
      </c>
      <c r="S143" s="3192" t="s">
        <v>2927</v>
      </c>
      <c r="T143" s="3195" t="s">
        <v>2928</v>
      </c>
      <c r="U143" s="3126" t="s">
        <v>2929</v>
      </c>
      <c r="V143" s="3131" t="s">
        <v>2930</v>
      </c>
      <c r="W143" s="3126" t="s">
        <v>2485</v>
      </c>
      <c r="X143" s="3131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36">SUM(Y143:Z143)</f>
        <v>0</v>
      </c>
      <c r="AB143" s="2699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00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7">
        <f>SUM(AB143:AC143)</f>
        <v>0</v>
      </c>
      <c r="AE143" s="2477"/>
      <c r="AI143" s="2375"/>
    </row>
    <row r="144" spans="1:35" ht="28.8" x14ac:dyDescent="0.25">
      <c r="A144" s="2659"/>
      <c r="B144" s="3111" t="s">
        <v>2981</v>
      </c>
      <c r="C144" s="3001"/>
      <c r="D144" s="3062"/>
      <c r="E144" s="3111" t="s">
        <v>2982</v>
      </c>
      <c r="F144" s="3111" t="s">
        <v>2983</v>
      </c>
      <c r="G144" s="3193" t="s">
        <v>2984</v>
      </c>
      <c r="H144" s="3196" t="s">
        <v>2985</v>
      </c>
      <c r="I144" s="1598" t="str">
        <f t="shared" si="34"/>
        <v>5-DaHall1-PDU-05-30-21</v>
      </c>
      <c r="J144" s="1599" t="str">
        <f t="shared" si="35"/>
        <v>5-DaHall1-PDU-06-30-21</v>
      </c>
      <c r="K144" s="1561">
        <v>220</v>
      </c>
      <c r="L144" s="1562">
        <v>30</v>
      </c>
      <c r="M144" s="2388" t="s">
        <v>6497</v>
      </c>
      <c r="N144" s="1563">
        <v>21</v>
      </c>
      <c r="O144" s="1564">
        <v>220</v>
      </c>
      <c r="P144" s="1565">
        <v>30</v>
      </c>
      <c r="Q144" s="2418" t="s">
        <v>6507</v>
      </c>
      <c r="R144" s="1566">
        <v>21</v>
      </c>
      <c r="S144" s="3193"/>
      <c r="T144" s="3196"/>
      <c r="U144" s="3132"/>
      <c r="V144" s="3133"/>
      <c r="W144" s="3132"/>
      <c r="X144" s="3133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36"/>
        <v>0</v>
      </c>
      <c r="AB144" s="2701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02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5">
        <f>SUM(AB144:AC144)</f>
        <v>0</v>
      </c>
      <c r="AE144" s="2475"/>
      <c r="AI144" s="2375"/>
    </row>
    <row r="145" spans="1:35" ht="28.8" x14ac:dyDescent="0.25">
      <c r="A145" s="2659"/>
      <c r="B145" s="3111" t="s">
        <v>2987</v>
      </c>
      <c r="C145" s="3001"/>
      <c r="D145" s="3062"/>
      <c r="E145" s="3111" t="s">
        <v>2988</v>
      </c>
      <c r="F145" s="3111" t="s">
        <v>2989</v>
      </c>
      <c r="G145" s="3193" t="s">
        <v>2990</v>
      </c>
      <c r="H145" s="3196" t="s">
        <v>2991</v>
      </c>
      <c r="I145" s="1598" t="str">
        <f t="shared" si="34"/>
        <v>5-DaHall1-PDU-05-30-23</v>
      </c>
      <c r="J145" s="1599" t="str">
        <f t="shared" si="35"/>
        <v>5-DaHall1-PDU-06-30-23</v>
      </c>
      <c r="K145" s="1561">
        <v>220</v>
      </c>
      <c r="L145" s="1562">
        <v>30</v>
      </c>
      <c r="M145" s="2388" t="s">
        <v>6497</v>
      </c>
      <c r="N145" s="1563">
        <v>23</v>
      </c>
      <c r="O145" s="1564">
        <v>220</v>
      </c>
      <c r="P145" s="1565">
        <v>30</v>
      </c>
      <c r="Q145" s="2418" t="s">
        <v>6507</v>
      </c>
      <c r="R145" s="1566">
        <v>23</v>
      </c>
      <c r="S145" s="3193"/>
      <c r="T145" s="3196"/>
      <c r="U145" s="3132"/>
      <c r="V145" s="3133"/>
      <c r="W145" s="3132"/>
      <c r="X145" s="3133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36"/>
        <v>0</v>
      </c>
      <c r="AB145" s="2701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02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5">
        <f t="shared" ref="AD145:AD150" si="37">SUM(AB145:AC145)</f>
        <v>0</v>
      </c>
      <c r="AE145" s="2475"/>
      <c r="AI145" s="2375"/>
    </row>
    <row r="146" spans="1:35" ht="28.8" x14ac:dyDescent="0.25">
      <c r="A146" s="2659"/>
      <c r="B146" s="3111" t="s">
        <v>2993</v>
      </c>
      <c r="C146" s="3001"/>
      <c r="D146" s="3062"/>
      <c r="E146" s="3111" t="s">
        <v>2994</v>
      </c>
      <c r="F146" s="3111" t="s">
        <v>2995</v>
      </c>
      <c r="G146" s="3193" t="s">
        <v>2996</v>
      </c>
      <c r="H146" s="3196" t="s">
        <v>2997</v>
      </c>
      <c r="I146" s="1598" t="str">
        <f t="shared" si="34"/>
        <v>5-DaHall1-PDU-05-30-27</v>
      </c>
      <c r="J146" s="1599" t="str">
        <f t="shared" si="35"/>
        <v>5-DaHall1-PDU-06-30-25</v>
      </c>
      <c r="K146" s="1561">
        <v>220</v>
      </c>
      <c r="L146" s="1562">
        <v>30</v>
      </c>
      <c r="M146" s="2388" t="s">
        <v>6497</v>
      </c>
      <c r="N146" s="1563">
        <v>27</v>
      </c>
      <c r="O146" s="1564">
        <v>220</v>
      </c>
      <c r="P146" s="1565">
        <v>30</v>
      </c>
      <c r="Q146" s="2418" t="s">
        <v>6507</v>
      </c>
      <c r="R146" s="1566">
        <v>25</v>
      </c>
      <c r="S146" s="3193"/>
      <c r="T146" s="3196"/>
      <c r="U146" s="3132"/>
      <c r="V146" s="3133"/>
      <c r="W146" s="3132"/>
      <c r="X146" s="3133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36"/>
        <v>0</v>
      </c>
      <c r="AB146" s="2701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02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5">
        <f t="shared" si="37"/>
        <v>0</v>
      </c>
      <c r="AE146" s="2475"/>
      <c r="AI146" s="2375"/>
    </row>
    <row r="147" spans="1:35" ht="28.8" x14ac:dyDescent="0.25">
      <c r="A147" s="2659"/>
      <c r="B147" s="3111" t="s">
        <v>2999</v>
      </c>
      <c r="C147" s="3001"/>
      <c r="D147" s="3062"/>
      <c r="E147" s="3111" t="s">
        <v>3000</v>
      </c>
      <c r="F147" s="3111" t="s">
        <v>3001</v>
      </c>
      <c r="G147" s="3193" t="s">
        <v>3002</v>
      </c>
      <c r="H147" s="3196" t="s">
        <v>3003</v>
      </c>
      <c r="I147" s="1598" t="str">
        <f t="shared" si="34"/>
        <v>5-DaHall1-PDU-05-30-29</v>
      </c>
      <c r="J147" s="1599" t="str">
        <f t="shared" si="35"/>
        <v>5-DaHall1-PDU-06-30-27</v>
      </c>
      <c r="K147" s="1561">
        <v>220</v>
      </c>
      <c r="L147" s="1562">
        <v>30</v>
      </c>
      <c r="M147" s="2388" t="s">
        <v>6497</v>
      </c>
      <c r="N147" s="1563">
        <v>29</v>
      </c>
      <c r="O147" s="1564">
        <v>220</v>
      </c>
      <c r="P147" s="1565">
        <v>30</v>
      </c>
      <c r="Q147" s="2418" t="s">
        <v>6507</v>
      </c>
      <c r="R147" s="1566">
        <v>27</v>
      </c>
      <c r="S147" s="3193"/>
      <c r="T147" s="3196"/>
      <c r="U147" s="3132"/>
      <c r="V147" s="3133"/>
      <c r="W147" s="3132"/>
      <c r="X147" s="3133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36"/>
        <v>0</v>
      </c>
      <c r="AB147" s="2701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02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5">
        <f t="shared" si="37"/>
        <v>0</v>
      </c>
      <c r="AE147" s="2475"/>
      <c r="AI147" s="2375"/>
    </row>
    <row r="148" spans="1:35" ht="28.8" x14ac:dyDescent="0.25">
      <c r="A148" s="2659"/>
      <c r="B148" s="3111" t="s">
        <v>3005</v>
      </c>
      <c r="C148" s="3001"/>
      <c r="D148" s="3062"/>
      <c r="E148" s="3111" t="s">
        <v>3006</v>
      </c>
      <c r="F148" s="3111" t="s">
        <v>3007</v>
      </c>
      <c r="G148" s="3193" t="s">
        <v>3008</v>
      </c>
      <c r="H148" s="3196" t="s">
        <v>3009</v>
      </c>
      <c r="I148" s="1598" t="str">
        <f t="shared" si="34"/>
        <v>5-DaHall1-PDU-05-30-31</v>
      </c>
      <c r="J148" s="1599" t="str">
        <f t="shared" si="35"/>
        <v>5-DaHall1-PDU-06-30-29</v>
      </c>
      <c r="K148" s="1561">
        <v>220</v>
      </c>
      <c r="L148" s="1562">
        <v>30</v>
      </c>
      <c r="M148" s="2388" t="s">
        <v>6497</v>
      </c>
      <c r="N148" s="1563">
        <v>31</v>
      </c>
      <c r="O148" s="1564">
        <v>220</v>
      </c>
      <c r="P148" s="1565">
        <v>30</v>
      </c>
      <c r="Q148" s="2418" t="s">
        <v>6507</v>
      </c>
      <c r="R148" s="1566">
        <v>29</v>
      </c>
      <c r="S148" s="3193"/>
      <c r="T148" s="3196"/>
      <c r="U148" s="3132"/>
      <c r="V148" s="3133"/>
      <c r="W148" s="3132"/>
      <c r="X148" s="3133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36"/>
        <v>0</v>
      </c>
      <c r="AB148" s="2701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02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5">
        <f t="shared" si="37"/>
        <v>0</v>
      </c>
      <c r="AE148" s="2475"/>
      <c r="AI148" s="2375"/>
    </row>
    <row r="149" spans="1:35" ht="28.8" x14ac:dyDescent="0.25">
      <c r="A149" s="2659"/>
      <c r="B149" s="3111" t="s">
        <v>3011</v>
      </c>
      <c r="C149" s="3001"/>
      <c r="D149" s="3062"/>
      <c r="E149" s="3111" t="s">
        <v>3012</v>
      </c>
      <c r="F149" s="3111" t="s">
        <v>3013</v>
      </c>
      <c r="G149" s="3193" t="s">
        <v>3014</v>
      </c>
      <c r="H149" s="3196" t="s">
        <v>3015</v>
      </c>
      <c r="I149" s="1598" t="str">
        <f t="shared" si="34"/>
        <v>5-DaHall1-PDU-05-30-33</v>
      </c>
      <c r="J149" s="1599" t="str">
        <f t="shared" si="35"/>
        <v>5-DaHall1-PDU-06-30-33</v>
      </c>
      <c r="K149" s="1561">
        <v>220</v>
      </c>
      <c r="L149" s="1562">
        <v>30</v>
      </c>
      <c r="M149" s="2388" t="s">
        <v>6497</v>
      </c>
      <c r="N149" s="1563">
        <v>33</v>
      </c>
      <c r="O149" s="1564">
        <v>220</v>
      </c>
      <c r="P149" s="1565">
        <v>30</v>
      </c>
      <c r="Q149" s="2418" t="s">
        <v>6507</v>
      </c>
      <c r="R149" s="1566">
        <v>33</v>
      </c>
      <c r="S149" s="3193"/>
      <c r="T149" s="3196"/>
      <c r="U149" s="3132"/>
      <c r="V149" s="3133"/>
      <c r="W149" s="3132"/>
      <c r="X149" s="3133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36"/>
        <v>0</v>
      </c>
      <c r="AB149" s="2701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02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5">
        <f t="shared" si="37"/>
        <v>0</v>
      </c>
      <c r="AE149" s="2475"/>
      <c r="AI149" s="2375"/>
    </row>
    <row r="150" spans="1:35" ht="28.8" x14ac:dyDescent="0.25">
      <c r="A150" s="2659"/>
      <c r="B150" s="3111" t="s">
        <v>3017</v>
      </c>
      <c r="C150" s="3001"/>
      <c r="D150" s="3062"/>
      <c r="E150" s="3111" t="s">
        <v>3018</v>
      </c>
      <c r="F150" s="3111" t="s">
        <v>3019</v>
      </c>
      <c r="G150" s="3193" t="s">
        <v>3020</v>
      </c>
      <c r="H150" s="3196" t="s">
        <v>3021</v>
      </c>
      <c r="I150" s="1598" t="str">
        <f t="shared" si="34"/>
        <v>5-DaHall1-PDU-05-30-35</v>
      </c>
      <c r="J150" s="1599" t="str">
        <f t="shared" si="35"/>
        <v>5-DaHall1-PDU-06-30-35</v>
      </c>
      <c r="K150" s="1561">
        <v>220</v>
      </c>
      <c r="L150" s="1562">
        <v>30</v>
      </c>
      <c r="M150" s="2388" t="s">
        <v>6497</v>
      </c>
      <c r="N150" s="1563">
        <v>35</v>
      </c>
      <c r="O150" s="1564">
        <v>220</v>
      </c>
      <c r="P150" s="1565">
        <v>30</v>
      </c>
      <c r="Q150" s="2418" t="s">
        <v>6507</v>
      </c>
      <c r="R150" s="1566">
        <v>35</v>
      </c>
      <c r="S150" s="3193"/>
      <c r="T150" s="3196"/>
      <c r="U150" s="3132"/>
      <c r="V150" s="3133"/>
      <c r="W150" s="3132"/>
      <c r="X150" s="3133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36"/>
        <v>0</v>
      </c>
      <c r="AB150" s="2701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02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5">
        <f t="shared" si="37"/>
        <v>0</v>
      </c>
      <c r="AE150" s="2475"/>
      <c r="AI150" s="2375"/>
    </row>
    <row r="151" spans="1:35" ht="15.6" x14ac:dyDescent="0.25">
      <c r="A151" s="2659"/>
      <c r="B151" s="3337"/>
      <c r="C151" s="3004"/>
      <c r="D151" s="3062"/>
      <c r="E151" s="3337"/>
      <c r="F151" s="3337"/>
      <c r="G151" s="3300"/>
      <c r="H151" s="3302"/>
      <c r="I151" s="1593"/>
      <c r="J151" s="1585"/>
      <c r="K151" s="1594"/>
      <c r="L151" s="1595"/>
      <c r="M151" s="3300"/>
      <c r="N151" s="1596"/>
      <c r="O151" s="1597"/>
      <c r="P151" s="1587"/>
      <c r="Q151" s="3302"/>
      <c r="R151" s="1588"/>
      <c r="S151" s="3300"/>
      <c r="T151" s="3302"/>
      <c r="U151" s="832"/>
      <c r="V151" s="833"/>
      <c r="W151" s="832"/>
      <c r="X151" s="833"/>
      <c r="Y151" s="834"/>
      <c r="Z151" s="834"/>
      <c r="AA151" s="2465"/>
      <c r="AB151" s="2719"/>
      <c r="AC151" s="2720"/>
      <c r="AD151" s="2492"/>
      <c r="AE151" s="2534"/>
      <c r="AI151" s="2375"/>
    </row>
    <row r="152" spans="1:35" ht="16.2" thickBot="1" x14ac:dyDescent="0.3">
      <c r="A152" s="2666"/>
      <c r="B152" s="839"/>
      <c r="C152" s="3009"/>
      <c r="D152" s="3062"/>
      <c r="E152" s="839"/>
      <c r="F152" s="839"/>
      <c r="G152" s="3301"/>
      <c r="H152" s="3303"/>
      <c r="I152" s="1612"/>
      <c r="J152" s="1613"/>
      <c r="K152" s="1626"/>
      <c r="L152" s="1627"/>
      <c r="M152" s="3301"/>
      <c r="N152" s="1628"/>
      <c r="O152" s="1629"/>
      <c r="P152" s="1630"/>
      <c r="Q152" s="3303"/>
      <c r="R152" s="1631"/>
      <c r="S152" s="3301"/>
      <c r="T152" s="3303"/>
      <c r="U152" s="840"/>
      <c r="V152" s="849"/>
      <c r="W152" s="840"/>
      <c r="X152" s="849"/>
      <c r="Y152" s="850"/>
      <c r="Z152" s="850"/>
      <c r="AA152" s="2464"/>
      <c r="AB152" s="2741"/>
      <c r="AC152" s="2742"/>
      <c r="AD152" s="2491"/>
      <c r="AE152" s="2537"/>
      <c r="AI152" s="2375"/>
    </row>
    <row r="153" spans="1:35" ht="29.4" thickTop="1" x14ac:dyDescent="0.25">
      <c r="A153" s="1084"/>
      <c r="B153" s="327" t="s">
        <v>3024</v>
      </c>
      <c r="C153" s="3005"/>
      <c r="D153" s="3062"/>
      <c r="E153" s="327" t="s">
        <v>3025</v>
      </c>
      <c r="F153" s="327" t="s">
        <v>3026</v>
      </c>
      <c r="G153" s="3192" t="s">
        <v>3027</v>
      </c>
      <c r="H153" s="3195" t="s">
        <v>3028</v>
      </c>
      <c r="I153" s="1610" t="str">
        <f t="shared" ref="I153:I160" si="38">"5-DaHall1-PDU-"&amp;M153&amp;"-"&amp;L153&amp;"-"&amp;N153</f>
        <v>5-DaHall1-PDU-05-30-37</v>
      </c>
      <c r="J153" s="1611" t="str">
        <f t="shared" ref="J153:J160" si="39">"5-DaHall1-PDU-"&amp;Q153&amp;"-"&amp;P153&amp;"-"&amp;R153</f>
        <v>5-DaHall1-PDU-06-30-37</v>
      </c>
      <c r="K153" s="1555">
        <v>220</v>
      </c>
      <c r="L153" s="1556">
        <v>30</v>
      </c>
      <c r="M153" s="2387" t="s">
        <v>6497</v>
      </c>
      <c r="N153" s="1557">
        <v>37</v>
      </c>
      <c r="O153" s="1558">
        <v>220</v>
      </c>
      <c r="P153" s="1559">
        <v>30</v>
      </c>
      <c r="Q153" s="2417" t="s">
        <v>6507</v>
      </c>
      <c r="R153" s="1560">
        <v>37</v>
      </c>
      <c r="S153" s="3192" t="s">
        <v>2927</v>
      </c>
      <c r="T153" s="3195" t="s">
        <v>2928</v>
      </c>
      <c r="U153" s="3126" t="s">
        <v>2929</v>
      </c>
      <c r="V153" s="3131" t="s">
        <v>2930</v>
      </c>
      <c r="W153" s="3126" t="s">
        <v>2485</v>
      </c>
      <c r="X153" s="3131" t="s">
        <v>2486</v>
      </c>
      <c r="Y153" s="328">
        <f>SUM('5층_부하량(월간_AVG)'!D213:F213)</f>
        <v>4.982618771726535E-5</v>
      </c>
      <c r="Z153" s="328">
        <f>SUM('5층_부하량(월간_AVG)'!D213:F213)</f>
        <v>4.982618771726535E-5</v>
      </c>
      <c r="AA153" s="2460">
        <f t="shared" ref="AA153:AA160" si="40">SUM(Y153:Z153)</f>
        <v>9.96523754345307E-5</v>
      </c>
      <c r="AB153" s="2701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02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7">
        <f>SUM(AB153:AC153)</f>
        <v>0</v>
      </c>
      <c r="AE153" s="2477" t="s">
        <v>3029</v>
      </c>
      <c r="AI153" s="2375"/>
    </row>
    <row r="154" spans="1:35" ht="28.8" x14ac:dyDescent="0.25">
      <c r="A154" s="2659"/>
      <c r="B154" s="3111" t="s">
        <v>3030</v>
      </c>
      <c r="C154" s="3001"/>
      <c r="D154" s="3062"/>
      <c r="E154" s="3111" t="s">
        <v>3031</v>
      </c>
      <c r="F154" s="3111" t="s">
        <v>3032</v>
      </c>
      <c r="G154" s="3193" t="s">
        <v>3033</v>
      </c>
      <c r="H154" s="3196" t="s">
        <v>3034</v>
      </c>
      <c r="I154" s="1598" t="str">
        <f t="shared" si="38"/>
        <v>5-DaHall1-PDU-05-30-39</v>
      </c>
      <c r="J154" s="1599" t="str">
        <f t="shared" si="39"/>
        <v>5-DaHall1-PDU-06-30-39</v>
      </c>
      <c r="K154" s="1561">
        <v>220</v>
      </c>
      <c r="L154" s="1562">
        <v>30</v>
      </c>
      <c r="M154" s="2388" t="s">
        <v>6497</v>
      </c>
      <c r="N154" s="1563">
        <v>39</v>
      </c>
      <c r="O154" s="1564">
        <v>220</v>
      </c>
      <c r="P154" s="1565">
        <v>30</v>
      </c>
      <c r="Q154" s="2418" t="s">
        <v>6507</v>
      </c>
      <c r="R154" s="1566">
        <v>39</v>
      </c>
      <c r="S154" s="3193"/>
      <c r="T154" s="3196"/>
      <c r="U154" s="3132"/>
      <c r="V154" s="3133"/>
      <c r="W154" s="3132"/>
      <c r="X154" s="3133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0"/>
        <v>0</v>
      </c>
      <c r="AB154" s="2701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02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5">
        <f>SUM(AB154:AC154)</f>
        <v>0</v>
      </c>
      <c r="AE154" s="2475" t="s">
        <v>3029</v>
      </c>
      <c r="AI154" s="2375"/>
    </row>
    <row r="155" spans="1:35" ht="28.8" x14ac:dyDescent="0.25">
      <c r="A155" s="2659"/>
      <c r="B155" s="3111" t="s">
        <v>3036</v>
      </c>
      <c r="C155" s="3001"/>
      <c r="D155" s="3062"/>
      <c r="E155" s="3111" t="s">
        <v>3037</v>
      </c>
      <c r="F155" s="3111" t="s">
        <v>3038</v>
      </c>
      <c r="G155" s="3193" t="s">
        <v>3039</v>
      </c>
      <c r="H155" s="3196" t="s">
        <v>3040</v>
      </c>
      <c r="I155" s="1598" t="str">
        <f t="shared" si="38"/>
        <v>5-DaHall1-PDU-05-30-41</v>
      </c>
      <c r="J155" s="1599" t="str">
        <f t="shared" si="39"/>
        <v>5-DaHall1-PDU-06-30-41</v>
      </c>
      <c r="K155" s="1561">
        <v>220</v>
      </c>
      <c r="L155" s="1562">
        <v>30</v>
      </c>
      <c r="M155" s="2388" t="s">
        <v>6497</v>
      </c>
      <c r="N155" s="1563">
        <v>41</v>
      </c>
      <c r="O155" s="1564">
        <v>220</v>
      </c>
      <c r="P155" s="1565">
        <v>30</v>
      </c>
      <c r="Q155" s="2418" t="s">
        <v>6507</v>
      </c>
      <c r="R155" s="1566">
        <v>41</v>
      </c>
      <c r="S155" s="3193"/>
      <c r="T155" s="3196"/>
      <c r="U155" s="3132"/>
      <c r="V155" s="3133"/>
      <c r="W155" s="3132"/>
      <c r="X155" s="3133"/>
      <c r="Y155" s="253">
        <f>SUM('5층_부하량(월간_AVG)'!D184:F184)</f>
        <v>0</v>
      </c>
      <c r="Z155" s="253">
        <f>SUM('5층_부하량(월간_AVG)'!D215:F215)</f>
        <v>2.4333719582850516E-5</v>
      </c>
      <c r="AA155" s="2460">
        <f t="shared" si="40"/>
        <v>2.4333719582850516E-5</v>
      </c>
      <c r="AB155" s="2701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02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5">
        <f t="shared" ref="AD155:AD160" si="41">SUM(AB155:AC155)</f>
        <v>0</v>
      </c>
      <c r="AE155" s="2475" t="s">
        <v>3029</v>
      </c>
      <c r="AI155" s="2375"/>
    </row>
    <row r="156" spans="1:35" ht="28.8" x14ac:dyDescent="0.25">
      <c r="A156" s="2659"/>
      <c r="B156" s="3111" t="s">
        <v>3042</v>
      </c>
      <c r="C156" s="3001"/>
      <c r="D156" s="3062"/>
      <c r="E156" s="3111" t="s">
        <v>3043</v>
      </c>
      <c r="F156" s="3111" t="s">
        <v>3044</v>
      </c>
      <c r="G156" s="3193" t="s">
        <v>3045</v>
      </c>
      <c r="H156" s="3196" t="s">
        <v>3046</v>
      </c>
      <c r="I156" s="1598" t="str">
        <f t="shared" si="38"/>
        <v>5-DaHall1-PDU-05-30-45</v>
      </c>
      <c r="J156" s="1599" t="str">
        <f t="shared" si="39"/>
        <v>5-DaHall1-PDU-06-30-43</v>
      </c>
      <c r="K156" s="1561">
        <v>220</v>
      </c>
      <c r="L156" s="1562">
        <v>30</v>
      </c>
      <c r="M156" s="2388" t="s">
        <v>6497</v>
      </c>
      <c r="N156" s="1563">
        <v>45</v>
      </c>
      <c r="O156" s="1564">
        <v>220</v>
      </c>
      <c r="P156" s="1565">
        <v>30</v>
      </c>
      <c r="Q156" s="2418" t="s">
        <v>6507</v>
      </c>
      <c r="R156" s="1566">
        <v>43</v>
      </c>
      <c r="S156" s="3193"/>
      <c r="T156" s="3196"/>
      <c r="U156" s="3132"/>
      <c r="V156" s="3133"/>
      <c r="W156" s="3132"/>
      <c r="X156" s="3133"/>
      <c r="Y156" s="253">
        <f>SUM('5층_부하량(월간_AVG)'!D186:F186)</f>
        <v>0</v>
      </c>
      <c r="Z156" s="253">
        <f>SUM('5층_부하량(월간_AVG)'!D216:F216)</f>
        <v>3.4758428919012857E-5</v>
      </c>
      <c r="AA156" s="2460">
        <f t="shared" si="40"/>
        <v>3.4758428919012857E-5</v>
      </c>
      <c r="AB156" s="2701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02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5">
        <f t="shared" si="41"/>
        <v>0</v>
      </c>
      <c r="AE156" s="2475" t="s">
        <v>3029</v>
      </c>
      <c r="AI156" s="2375"/>
    </row>
    <row r="157" spans="1:35" ht="28.8" x14ac:dyDescent="0.25">
      <c r="A157" s="2659"/>
      <c r="B157" s="3111" t="s">
        <v>3048</v>
      </c>
      <c r="C157" s="3001"/>
      <c r="D157" s="3062"/>
      <c r="E157" s="3111" t="s">
        <v>3049</v>
      </c>
      <c r="F157" s="3111" t="s">
        <v>3050</v>
      </c>
      <c r="G157" s="3193" t="s">
        <v>3051</v>
      </c>
      <c r="H157" s="3196" t="s">
        <v>3052</v>
      </c>
      <c r="I157" s="1598" t="str">
        <f t="shared" si="38"/>
        <v>5-DaHall1-PDU-05-30-47</v>
      </c>
      <c r="J157" s="1599" t="str">
        <f t="shared" si="39"/>
        <v>5-DaHall1-PDU-06-30-45</v>
      </c>
      <c r="K157" s="1561">
        <v>220</v>
      </c>
      <c r="L157" s="1562">
        <v>30</v>
      </c>
      <c r="M157" s="2388" t="s">
        <v>6497</v>
      </c>
      <c r="N157" s="1563">
        <v>47</v>
      </c>
      <c r="O157" s="1564">
        <v>220</v>
      </c>
      <c r="P157" s="1565">
        <v>30</v>
      </c>
      <c r="Q157" s="2418" t="s">
        <v>6507</v>
      </c>
      <c r="R157" s="1566">
        <v>45</v>
      </c>
      <c r="S157" s="3193"/>
      <c r="T157" s="3196"/>
      <c r="U157" s="3132"/>
      <c r="V157" s="3133"/>
      <c r="W157" s="3132"/>
      <c r="X157" s="3133"/>
      <c r="Y157" s="253">
        <f>SUM('5층_부하량(월간_AVG)'!D187:F187)</f>
        <v>0</v>
      </c>
      <c r="Z157" s="253">
        <f>SUM('5층_부하량(월간_AVG)'!D217:F217)</f>
        <v>3.4758428919012857E-5</v>
      </c>
      <c r="AA157" s="2460">
        <f t="shared" si="40"/>
        <v>3.4758428919012857E-5</v>
      </c>
      <c r="AB157" s="2701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02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5">
        <f t="shared" si="41"/>
        <v>0</v>
      </c>
      <c r="AE157" s="2475" t="s">
        <v>3029</v>
      </c>
      <c r="AI157" s="2375"/>
    </row>
    <row r="158" spans="1:35" ht="28.8" x14ac:dyDescent="0.25">
      <c r="A158" s="2659"/>
      <c r="B158" s="3111" t="s">
        <v>3054</v>
      </c>
      <c r="C158" s="3001"/>
      <c r="D158" s="3062"/>
      <c r="E158" s="3111" t="s">
        <v>3055</v>
      </c>
      <c r="F158" s="3111" t="s">
        <v>3056</v>
      </c>
      <c r="G158" s="3193" t="s">
        <v>3057</v>
      </c>
      <c r="H158" s="3196" t="s">
        <v>3058</v>
      </c>
      <c r="I158" s="1598" t="str">
        <f t="shared" si="38"/>
        <v>5-DaHall1-PDU-05-30-49</v>
      </c>
      <c r="J158" s="1599" t="str">
        <f t="shared" si="39"/>
        <v>5-DaHall1-PDU-06-30-47</v>
      </c>
      <c r="K158" s="1561">
        <v>220</v>
      </c>
      <c r="L158" s="1562">
        <v>30</v>
      </c>
      <c r="M158" s="2388" t="s">
        <v>6497</v>
      </c>
      <c r="N158" s="1563">
        <v>49</v>
      </c>
      <c r="O158" s="1564">
        <v>220</v>
      </c>
      <c r="P158" s="1565">
        <v>30</v>
      </c>
      <c r="Q158" s="2418" t="s">
        <v>6507</v>
      </c>
      <c r="R158" s="1566">
        <v>47</v>
      </c>
      <c r="S158" s="3193"/>
      <c r="T158" s="3196"/>
      <c r="U158" s="3132"/>
      <c r="V158" s="3133"/>
      <c r="W158" s="3132"/>
      <c r="X158" s="3133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0"/>
        <v>0</v>
      </c>
      <c r="AB158" s="2701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02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5">
        <f t="shared" si="41"/>
        <v>0</v>
      </c>
      <c r="AE158" s="2475" t="s">
        <v>3029</v>
      </c>
      <c r="AI158" s="2375"/>
    </row>
    <row r="159" spans="1:35" ht="28.8" x14ac:dyDescent="0.25">
      <c r="A159" s="2659"/>
      <c r="B159" s="3111" t="s">
        <v>3060</v>
      </c>
      <c r="C159" s="3001"/>
      <c r="D159" s="3062"/>
      <c r="E159" s="3111" t="s">
        <v>3061</v>
      </c>
      <c r="F159" s="3111" t="s">
        <v>3062</v>
      </c>
      <c r="G159" s="3193" t="s">
        <v>3063</v>
      </c>
      <c r="H159" s="3196" t="s">
        <v>3064</v>
      </c>
      <c r="I159" s="1598" t="str">
        <f t="shared" si="38"/>
        <v>5-DaHall1-PDU-05-30-51</v>
      </c>
      <c r="J159" s="1599" t="str">
        <f t="shared" si="39"/>
        <v>5-DaHall1-PDU-06-30-51</v>
      </c>
      <c r="K159" s="1561">
        <v>220</v>
      </c>
      <c r="L159" s="1562">
        <v>30</v>
      </c>
      <c r="M159" s="2388" t="s">
        <v>6497</v>
      </c>
      <c r="N159" s="1563">
        <v>51</v>
      </c>
      <c r="O159" s="1564">
        <v>220</v>
      </c>
      <c r="P159" s="1565">
        <v>30</v>
      </c>
      <c r="Q159" s="2418" t="s">
        <v>6507</v>
      </c>
      <c r="R159" s="1566">
        <v>51</v>
      </c>
      <c r="S159" s="3193"/>
      <c r="T159" s="3196"/>
      <c r="U159" s="3132"/>
      <c r="V159" s="3133"/>
      <c r="W159" s="3132"/>
      <c r="X159" s="3133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0"/>
        <v>0</v>
      </c>
      <c r="AB159" s="2701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02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5">
        <f t="shared" si="41"/>
        <v>0</v>
      </c>
      <c r="AE159" s="2475" t="s">
        <v>3029</v>
      </c>
      <c r="AI159" s="2375"/>
    </row>
    <row r="160" spans="1:35" ht="28.8" x14ac:dyDescent="0.25">
      <c r="A160" s="2659"/>
      <c r="B160" s="3111" t="s">
        <v>3066</v>
      </c>
      <c r="C160" s="3001"/>
      <c r="D160" s="3062"/>
      <c r="E160" s="3111" t="s">
        <v>3067</v>
      </c>
      <c r="F160" s="3111" t="s">
        <v>3068</v>
      </c>
      <c r="G160" s="3193" t="s">
        <v>3069</v>
      </c>
      <c r="H160" s="3196" t="s">
        <v>3070</v>
      </c>
      <c r="I160" s="1598" t="str">
        <f t="shared" si="38"/>
        <v>5-DaHall1-PDU-05-30-53</v>
      </c>
      <c r="J160" s="1599" t="str">
        <f t="shared" si="39"/>
        <v>5-DaHall1-PDU-06-30-53</v>
      </c>
      <c r="K160" s="1561">
        <v>220</v>
      </c>
      <c r="L160" s="1562">
        <v>30</v>
      </c>
      <c r="M160" s="2388" t="s">
        <v>6497</v>
      </c>
      <c r="N160" s="1563">
        <v>53</v>
      </c>
      <c r="O160" s="1564">
        <v>220</v>
      </c>
      <c r="P160" s="1565">
        <v>30</v>
      </c>
      <c r="Q160" s="2418" t="s">
        <v>6507</v>
      </c>
      <c r="R160" s="1566">
        <v>53</v>
      </c>
      <c r="S160" s="3193"/>
      <c r="T160" s="3196"/>
      <c r="U160" s="3132"/>
      <c r="V160" s="3133"/>
      <c r="W160" s="3132"/>
      <c r="X160" s="3133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0"/>
        <v>0</v>
      </c>
      <c r="AB160" s="2701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02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5">
        <f t="shared" si="41"/>
        <v>0</v>
      </c>
      <c r="AE160" s="2475" t="s">
        <v>3029</v>
      </c>
      <c r="AI160" s="2375"/>
    </row>
    <row r="161" spans="1:36" ht="15.6" x14ac:dyDescent="0.25">
      <c r="A161" s="2659"/>
      <c r="B161" s="3337"/>
      <c r="C161" s="3004"/>
      <c r="D161" s="3062"/>
      <c r="E161" s="3337"/>
      <c r="F161" s="3337"/>
      <c r="G161" s="3300"/>
      <c r="H161" s="3302"/>
      <c r="I161" s="1593"/>
      <c r="J161" s="1585"/>
      <c r="K161" s="1594"/>
      <c r="L161" s="1595"/>
      <c r="M161" s="3300"/>
      <c r="N161" s="1596"/>
      <c r="O161" s="1597"/>
      <c r="P161" s="1587"/>
      <c r="Q161" s="3302"/>
      <c r="R161" s="1588"/>
      <c r="S161" s="3300"/>
      <c r="T161" s="3302"/>
      <c r="U161" s="832"/>
      <c r="V161" s="833"/>
      <c r="W161" s="832"/>
      <c r="X161" s="833"/>
      <c r="Y161" s="834"/>
      <c r="Z161" s="834"/>
      <c r="AA161" s="2465"/>
      <c r="AB161" s="2719"/>
      <c r="AC161" s="2720"/>
      <c r="AD161" s="2492"/>
      <c r="AE161" s="2534"/>
      <c r="AI161" s="2375"/>
    </row>
    <row r="162" spans="1:36" ht="16.2" thickBot="1" x14ac:dyDescent="0.3">
      <c r="A162" s="2666"/>
      <c r="B162" s="839"/>
      <c r="C162" s="3009"/>
      <c r="D162" s="3069"/>
      <c r="E162" s="839"/>
      <c r="F162" s="839"/>
      <c r="G162" s="3301"/>
      <c r="H162" s="3303"/>
      <c r="I162" s="1612"/>
      <c r="J162" s="1613"/>
      <c r="K162" s="1626"/>
      <c r="L162" s="1627"/>
      <c r="M162" s="3301"/>
      <c r="N162" s="1628"/>
      <c r="O162" s="1629"/>
      <c r="P162" s="1630"/>
      <c r="Q162" s="3303"/>
      <c r="R162" s="1631"/>
      <c r="S162" s="3301"/>
      <c r="T162" s="3303"/>
      <c r="U162" s="840"/>
      <c r="V162" s="849"/>
      <c r="W162" s="840"/>
      <c r="X162" s="849"/>
      <c r="Y162" s="850"/>
      <c r="Z162" s="850"/>
      <c r="AA162" s="2464"/>
      <c r="AB162" s="2741"/>
      <c r="AC162" s="2742"/>
      <c r="AD162" s="2491"/>
      <c r="AE162" s="2537"/>
      <c r="AI162" s="2375"/>
    </row>
    <row r="163" spans="1:36" s="350" customFormat="1" ht="52.8" thickTop="1" x14ac:dyDescent="0.25">
      <c r="A163" s="3528" t="s">
        <v>1396</v>
      </c>
      <c r="B163" s="3031" t="s">
        <v>3727</v>
      </c>
      <c r="C163" s="3026" t="s">
        <v>3552</v>
      </c>
      <c r="D163" s="3173">
        <v>13</v>
      </c>
      <c r="E163" s="2766" t="s">
        <v>3728</v>
      </c>
      <c r="F163" s="1216" t="s">
        <v>3729</v>
      </c>
      <c r="G163" s="1217" t="s">
        <v>3730</v>
      </c>
      <c r="H163" s="1218" t="s">
        <v>3731</v>
      </c>
      <c r="I163" s="1748" t="str">
        <f t="shared" ref="I163:I172" si="42">"5-DaHall1-PDU-"&amp;M163&amp;"-"&amp;L163&amp;"-"&amp;N163</f>
        <v>5-DaHall1-PDU-19-50-22</v>
      </c>
      <c r="J163" s="1749" t="str">
        <f t="shared" ref="J163:J218" si="43">"5-DaHall1-PDU-"&amp;Q163&amp;"-"&amp;P163&amp;"-"&amp;R163</f>
        <v>5-DaHall1-PDU-20-50-22</v>
      </c>
      <c r="K163" s="1750">
        <v>220</v>
      </c>
      <c r="L163" s="1751">
        <v>50</v>
      </c>
      <c r="M163" s="2393" t="s">
        <v>6550</v>
      </c>
      <c r="N163" s="1752">
        <v>22</v>
      </c>
      <c r="O163" s="1753">
        <v>220</v>
      </c>
      <c r="P163" s="1754">
        <v>50</v>
      </c>
      <c r="Q163" s="2413" t="s">
        <v>6553</v>
      </c>
      <c r="R163" s="1755">
        <v>22</v>
      </c>
      <c r="S163" s="1219" t="s">
        <v>3539</v>
      </c>
      <c r="T163" s="1220" t="s">
        <v>3540</v>
      </c>
      <c r="U163" s="1221" t="s">
        <v>3541</v>
      </c>
      <c r="V163" s="1222" t="s">
        <v>3542</v>
      </c>
      <c r="W163" s="3256" t="s">
        <v>2485</v>
      </c>
      <c r="X163" s="3258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260">
        <f>SUM(Y163:Z164)</f>
        <v>0</v>
      </c>
      <c r="AB163" s="2744" t="e" cm="1">
        <f t="array" ref="AB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C163" s="2706" t="e" cm="1">
        <f t="array" ref="AC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D163" s="3262" t="e">
        <f>SUM(AB163:AC164)</f>
        <v>#N/A</v>
      </c>
      <c r="AE163" s="2745"/>
      <c r="AF163"/>
      <c r="AJ163" s="2375"/>
    </row>
    <row r="164" spans="1:36" s="350" customFormat="1" ht="52.8" thickBot="1" x14ac:dyDescent="0.3">
      <c r="A164" s="3529"/>
      <c r="B164" s="3035"/>
      <c r="C164" s="3036"/>
      <c r="D164" s="3174"/>
      <c r="E164" s="2747" t="s">
        <v>3732</v>
      </c>
      <c r="F164" s="2747" t="s">
        <v>3733</v>
      </c>
      <c r="G164" s="1239" t="s">
        <v>3734</v>
      </c>
      <c r="H164" s="1240" t="s">
        <v>3735</v>
      </c>
      <c r="I164" s="2305" t="str">
        <f t="shared" si="42"/>
        <v>5-DaHall1-PDU-21-50-22</v>
      </c>
      <c r="J164" s="2306" t="str">
        <f t="shared" si="43"/>
        <v>5-DaHall1-PDU-22-50-22</v>
      </c>
      <c r="K164" s="2191">
        <v>220</v>
      </c>
      <c r="L164" s="2192">
        <v>50</v>
      </c>
      <c r="M164" s="3060" t="s">
        <v>6551</v>
      </c>
      <c r="N164" s="2307">
        <v>22</v>
      </c>
      <c r="O164" s="2194">
        <v>220</v>
      </c>
      <c r="P164" s="2195">
        <v>50</v>
      </c>
      <c r="Q164" s="2440" t="s">
        <v>6552</v>
      </c>
      <c r="R164" s="2308">
        <v>22</v>
      </c>
      <c r="S164" s="1241" t="s">
        <v>3547</v>
      </c>
      <c r="T164" s="1242" t="s">
        <v>3548</v>
      </c>
      <c r="U164" s="1243" t="s">
        <v>3549</v>
      </c>
      <c r="V164" s="1244" t="s">
        <v>3550</v>
      </c>
      <c r="W164" s="3257"/>
      <c r="X164" s="3259"/>
      <c r="Y164" s="1245">
        <f>SUM('5층_부하량(월간_AVG)'!N633:P633)</f>
        <v>0</v>
      </c>
      <c r="Z164" s="1245">
        <f>SUM('5층_부하량(월간_AVG)'!N649:P649)</f>
        <v>0</v>
      </c>
      <c r="AA164" s="3261"/>
      <c r="AB164" s="2748" t="e" cm="1">
        <f t="array" ref="AB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C164" s="2722" t="e" cm="1">
        <f t="array" ref="AC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D164" s="3263"/>
      <c r="AE164" s="2749"/>
      <c r="AF164"/>
      <c r="AH164" s="883"/>
      <c r="AJ164" s="2375"/>
    </row>
    <row r="165" spans="1:36" s="350" customFormat="1" ht="52.8" thickTop="1" x14ac:dyDescent="0.25">
      <c r="A165" s="3528" t="s">
        <v>2888</v>
      </c>
      <c r="B165" s="3031" t="s">
        <v>3718</v>
      </c>
      <c r="C165" s="3059" t="s">
        <v>3552</v>
      </c>
      <c r="D165" s="3175">
        <v>13</v>
      </c>
      <c r="E165" s="2755" t="s">
        <v>3719</v>
      </c>
      <c r="F165" s="1246" t="s">
        <v>3720</v>
      </c>
      <c r="G165" s="1247" t="s">
        <v>3721</v>
      </c>
      <c r="H165" s="1248" t="s">
        <v>3722</v>
      </c>
      <c r="I165" s="1778" t="str">
        <f t="shared" si="42"/>
        <v>5-DaHall1-PDU-19-50-20</v>
      </c>
      <c r="J165" s="1779" t="str">
        <f t="shared" si="43"/>
        <v>5-DaHall1-PDU-20-50-20</v>
      </c>
      <c r="K165" s="1780">
        <v>220</v>
      </c>
      <c r="L165" s="1781">
        <v>50</v>
      </c>
      <c r="M165" s="2396" t="s">
        <v>6550</v>
      </c>
      <c r="N165" s="1782">
        <v>20</v>
      </c>
      <c r="O165" s="1783">
        <v>220</v>
      </c>
      <c r="P165" s="1784">
        <v>50</v>
      </c>
      <c r="Q165" s="2415" t="s">
        <v>6553</v>
      </c>
      <c r="R165" s="1785">
        <v>20</v>
      </c>
      <c r="S165" s="1249" t="s">
        <v>3539</v>
      </c>
      <c r="T165" s="1250" t="s">
        <v>3540</v>
      </c>
      <c r="U165" s="1251" t="s">
        <v>3541</v>
      </c>
      <c r="V165" s="1252" t="s">
        <v>3542</v>
      </c>
      <c r="W165" s="3264" t="s">
        <v>2485</v>
      </c>
      <c r="X165" s="3266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260">
        <f>SUM(Y165:Z166)</f>
        <v>0</v>
      </c>
      <c r="AB165" s="2744" t="e" cm="1">
        <f t="array" ref="AB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C165" s="2706" t="e" cm="1">
        <f t="array" ref="AC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D165" s="3262" t="e">
        <f>SUM(AB165:AC166)</f>
        <v>#N/A</v>
      </c>
      <c r="AE165" s="2745"/>
      <c r="AF165"/>
      <c r="AJ165" s="2375"/>
    </row>
    <row r="166" spans="1:36" s="350" customFormat="1" ht="52.2" x14ac:dyDescent="0.25">
      <c r="A166" s="3528"/>
      <c r="B166" s="3032"/>
      <c r="C166" s="3057"/>
      <c r="D166" s="3176"/>
      <c r="E166" s="2751" t="s">
        <v>3723</v>
      </c>
      <c r="F166" s="2751" t="s">
        <v>3724</v>
      </c>
      <c r="G166" s="1224" t="s">
        <v>3725</v>
      </c>
      <c r="H166" s="1225" t="s">
        <v>3726</v>
      </c>
      <c r="I166" s="1756" t="str">
        <f t="shared" si="42"/>
        <v>5-DaHall1-PDU-21-50-20</v>
      </c>
      <c r="J166" s="1772" t="str">
        <f t="shared" si="43"/>
        <v>5-DaHall1-PDU-22-50-20</v>
      </c>
      <c r="K166" s="1773">
        <v>220</v>
      </c>
      <c r="L166" s="1774">
        <v>50</v>
      </c>
      <c r="M166" s="2394" t="s">
        <v>6551</v>
      </c>
      <c r="N166" s="1760">
        <v>20</v>
      </c>
      <c r="O166" s="1775">
        <v>220</v>
      </c>
      <c r="P166" s="1776">
        <v>50</v>
      </c>
      <c r="Q166" s="2412" t="s">
        <v>6552</v>
      </c>
      <c r="R166" s="1777">
        <v>20</v>
      </c>
      <c r="S166" s="1226" t="s">
        <v>3547</v>
      </c>
      <c r="T166" s="1227" t="s">
        <v>3548</v>
      </c>
      <c r="U166" s="1228" t="s">
        <v>3549</v>
      </c>
      <c r="V166" s="1229" t="s">
        <v>3550</v>
      </c>
      <c r="W166" s="3265"/>
      <c r="X166" s="3267"/>
      <c r="Y166" s="1230">
        <f>SUM('5층_부하량(월간_AVG)'!N632:P632)</f>
        <v>0</v>
      </c>
      <c r="Z166" s="1230">
        <f>SUM('5층_부하량(월간_AVG)'!N648:P648)</f>
        <v>0</v>
      </c>
      <c r="AA166" s="3268"/>
      <c r="AB166" s="2744" t="e" cm="1">
        <f t="array" ref="AB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C166" s="2706" t="e" cm="1">
        <f t="array" ref="AC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D166" s="3269"/>
      <c r="AE166" s="2750"/>
      <c r="AF166"/>
      <c r="AH166" s="883"/>
      <c r="AJ166" s="2375"/>
    </row>
    <row r="167" spans="1:36" s="350" customFormat="1" ht="52.2" x14ac:dyDescent="0.25">
      <c r="A167" s="3530" t="s">
        <v>2894</v>
      </c>
      <c r="B167" s="3031" t="s">
        <v>3709</v>
      </c>
      <c r="C167" s="3057" t="s">
        <v>3552</v>
      </c>
      <c r="D167" s="3176">
        <v>13</v>
      </c>
      <c r="E167" s="2743" t="s">
        <v>3710</v>
      </c>
      <c r="F167" s="1231" t="s">
        <v>3711</v>
      </c>
      <c r="G167" s="1232" t="s">
        <v>3712</v>
      </c>
      <c r="H167" s="1233" t="s">
        <v>3713</v>
      </c>
      <c r="I167" s="1764" t="str">
        <f t="shared" si="42"/>
        <v>5-DaHall1-PDU-19-50-18</v>
      </c>
      <c r="J167" s="1765" t="str">
        <f t="shared" si="43"/>
        <v>5-DaHall1-PDU-20-50-18</v>
      </c>
      <c r="K167" s="1766">
        <v>220</v>
      </c>
      <c r="L167" s="1767">
        <v>50</v>
      </c>
      <c r="M167" s="2395" t="s">
        <v>6550</v>
      </c>
      <c r="N167" s="1768">
        <v>18</v>
      </c>
      <c r="O167" s="1769">
        <v>220</v>
      </c>
      <c r="P167" s="1770">
        <v>50</v>
      </c>
      <c r="Q167" s="2414" t="s">
        <v>6553</v>
      </c>
      <c r="R167" s="1771">
        <v>18</v>
      </c>
      <c r="S167" s="1249" t="s">
        <v>3539</v>
      </c>
      <c r="T167" s="1250" t="s">
        <v>3540</v>
      </c>
      <c r="U167" s="1251" t="s">
        <v>3541</v>
      </c>
      <c r="V167" s="1252" t="s">
        <v>3542</v>
      </c>
      <c r="W167" s="3264" t="s">
        <v>2485</v>
      </c>
      <c r="X167" s="3266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260">
        <f>SUM(Y167:Z168)</f>
        <v>0</v>
      </c>
      <c r="AB167" s="2744" t="e" cm="1">
        <f t="array" ref="AB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C167" s="2706" t="e" cm="1">
        <f t="array" ref="AC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D167" s="3272" t="e">
        <f>SUM(AB167:AC168)</f>
        <v>#N/A</v>
      </c>
      <c r="AE167" s="2752"/>
      <c r="AF167"/>
      <c r="AJ167" s="2375"/>
    </row>
    <row r="168" spans="1:36" s="350" customFormat="1" ht="52.2" x14ac:dyDescent="0.25">
      <c r="A168" s="3531"/>
      <c r="B168" s="3032"/>
      <c r="C168" s="3057"/>
      <c r="D168" s="3176"/>
      <c r="E168" s="2751" t="s">
        <v>3714</v>
      </c>
      <c r="F168" s="2751" t="s">
        <v>3715</v>
      </c>
      <c r="G168" s="1224" t="s">
        <v>3716</v>
      </c>
      <c r="H168" s="1225" t="s">
        <v>3717</v>
      </c>
      <c r="I168" s="1756" t="str">
        <f t="shared" si="42"/>
        <v>5-DaHall1-PDU-21-50-18</v>
      </c>
      <c r="J168" s="1772" t="str">
        <f t="shared" si="43"/>
        <v>5-DaHall1-PDU-22-50-18</v>
      </c>
      <c r="K168" s="1773">
        <v>220</v>
      </c>
      <c r="L168" s="1774">
        <v>50</v>
      </c>
      <c r="M168" s="2394" t="s">
        <v>6551</v>
      </c>
      <c r="N168" s="1760">
        <v>18</v>
      </c>
      <c r="O168" s="1775">
        <v>220</v>
      </c>
      <c r="P168" s="1776">
        <v>50</v>
      </c>
      <c r="Q168" s="2412" t="s">
        <v>6552</v>
      </c>
      <c r="R168" s="1777">
        <v>18</v>
      </c>
      <c r="S168" s="1226" t="s">
        <v>3547</v>
      </c>
      <c r="T168" s="1227" t="s">
        <v>3548</v>
      </c>
      <c r="U168" s="1258" t="s">
        <v>3549</v>
      </c>
      <c r="V168" s="1259" t="s">
        <v>3550</v>
      </c>
      <c r="W168" s="3270"/>
      <c r="X168" s="3271"/>
      <c r="Y168" s="1260">
        <f>SUM('5층_부하량(월간_AVG)'!N631:P631)</f>
        <v>0</v>
      </c>
      <c r="Z168" s="1260">
        <f>SUM('5층_부하량(월간_AVG)'!N647:P647)</f>
        <v>0</v>
      </c>
      <c r="AA168" s="3268"/>
      <c r="AB168" s="2744" t="e" cm="1">
        <f t="array" ref="AB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C168" s="2706" t="e" cm="1">
        <f t="array" ref="AC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D168" s="3269"/>
      <c r="AE168" s="2753"/>
      <c r="AF168"/>
      <c r="AH168" s="883"/>
      <c r="AJ168" s="2375"/>
    </row>
    <row r="169" spans="1:36" s="350" customFormat="1" ht="52.2" x14ac:dyDescent="0.25">
      <c r="A169" s="3528" t="s">
        <v>1433</v>
      </c>
      <c r="B169" s="3031" t="s">
        <v>3700</v>
      </c>
      <c r="C169" s="3057" t="s">
        <v>3552</v>
      </c>
      <c r="D169" s="3176">
        <v>13</v>
      </c>
      <c r="E169" s="2743" t="s">
        <v>3701</v>
      </c>
      <c r="F169" s="1231" t="s">
        <v>3702</v>
      </c>
      <c r="G169" s="1232" t="s">
        <v>3703</v>
      </c>
      <c r="H169" s="1233" t="s">
        <v>3704</v>
      </c>
      <c r="I169" s="1764" t="str">
        <f t="shared" si="42"/>
        <v>5-DaHall1-PDU-19-50-16</v>
      </c>
      <c r="J169" s="1765" t="str">
        <f t="shared" si="43"/>
        <v>5-DaHall1-PDU-20-50-16</v>
      </c>
      <c r="K169" s="1766">
        <v>220</v>
      </c>
      <c r="L169" s="1767">
        <v>50</v>
      </c>
      <c r="M169" s="2395" t="s">
        <v>6550</v>
      </c>
      <c r="N169" s="1768">
        <v>16</v>
      </c>
      <c r="O169" s="1769">
        <v>220</v>
      </c>
      <c r="P169" s="1770">
        <v>50</v>
      </c>
      <c r="Q169" s="2414" t="s">
        <v>6553</v>
      </c>
      <c r="R169" s="1771">
        <v>16</v>
      </c>
      <c r="S169" s="1234" t="s">
        <v>3629</v>
      </c>
      <c r="T169" s="1235" t="s">
        <v>3630</v>
      </c>
      <c r="U169" s="1236" t="s">
        <v>3541</v>
      </c>
      <c r="V169" s="1237" t="s">
        <v>3542</v>
      </c>
      <c r="W169" s="3273" t="s">
        <v>2485</v>
      </c>
      <c r="X169" s="3274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260">
        <f>SUM(Y169:Z170)</f>
        <v>0</v>
      </c>
      <c r="AB169" s="2744" t="e" cm="1">
        <f t="array" ref="AB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C169" s="2706" t="e" cm="1">
        <f t="array" ref="AC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D169" s="3272" t="e">
        <f t="shared" ref="AD169" si="44">SUM(AB169:AC170)</f>
        <v>#N/A</v>
      </c>
      <c r="AE169" s="2745"/>
      <c r="AF169"/>
      <c r="AH169" s="883"/>
      <c r="AJ169" s="2375"/>
    </row>
    <row r="170" spans="1:36" s="350" customFormat="1" ht="52.2" x14ac:dyDescent="0.25">
      <c r="A170" s="3528"/>
      <c r="B170" s="3032"/>
      <c r="C170" s="3057"/>
      <c r="D170" s="3176"/>
      <c r="E170" s="2751" t="s">
        <v>3705</v>
      </c>
      <c r="F170" s="2751" t="s">
        <v>3706</v>
      </c>
      <c r="G170" s="1224" t="s">
        <v>3707</v>
      </c>
      <c r="H170" s="1225" t="s">
        <v>3708</v>
      </c>
      <c r="I170" s="1756" t="str">
        <f t="shared" si="42"/>
        <v>5-DaHall1-PDU-21-50-16</v>
      </c>
      <c r="J170" s="1772" t="str">
        <f t="shared" si="43"/>
        <v>5-DaHall1-PDU-22-50-16</v>
      </c>
      <c r="K170" s="1773">
        <v>220</v>
      </c>
      <c r="L170" s="1774">
        <v>50</v>
      </c>
      <c r="M170" s="2394" t="s">
        <v>6551</v>
      </c>
      <c r="N170" s="1760">
        <v>16</v>
      </c>
      <c r="O170" s="1775">
        <v>220</v>
      </c>
      <c r="P170" s="1776">
        <v>50</v>
      </c>
      <c r="Q170" s="2412" t="s">
        <v>6552</v>
      </c>
      <c r="R170" s="1777">
        <v>16</v>
      </c>
      <c r="S170" s="1226" t="s">
        <v>3635</v>
      </c>
      <c r="T170" s="1227" t="s">
        <v>3636</v>
      </c>
      <c r="U170" s="1228" t="s">
        <v>3549</v>
      </c>
      <c r="V170" s="1229" t="s">
        <v>3550</v>
      </c>
      <c r="W170" s="3265"/>
      <c r="X170" s="3267"/>
      <c r="Y170" s="1230">
        <f>SUM('5층_부하량(월간_AVG)'!N630:P630)</f>
        <v>0</v>
      </c>
      <c r="Z170" s="1230">
        <f>SUM('5층_부하량(월간_AVG)'!N646:P646)</f>
        <v>0</v>
      </c>
      <c r="AA170" s="3268"/>
      <c r="AB170" s="2744" t="e" cm="1">
        <f t="array" ref="AB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C170" s="2706" t="e" cm="1">
        <f t="array" ref="AC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D170" s="3269"/>
      <c r="AE170" s="2750"/>
      <c r="AF170"/>
      <c r="AH170" s="883"/>
      <c r="AJ170" s="2375"/>
    </row>
    <row r="171" spans="1:36" s="350" customFormat="1" ht="34.799999999999997" x14ac:dyDescent="0.25">
      <c r="A171" s="3528" t="s">
        <v>1339</v>
      </c>
      <c r="B171" s="3025" t="s">
        <v>8731</v>
      </c>
      <c r="C171" s="3057" t="s">
        <v>3552</v>
      </c>
      <c r="D171" s="3275"/>
      <c r="E171" s="2755"/>
      <c r="F171" s="1246"/>
      <c r="G171" s="1232"/>
      <c r="H171" s="1233"/>
      <c r="I171" s="1764" t="str">
        <f t="shared" si="42"/>
        <v>5-DaHall1-PDU-19-30-21</v>
      </c>
      <c r="J171" s="1765" t="str">
        <f t="shared" si="43"/>
        <v>5-DaHall1-PDU-20-30-21</v>
      </c>
      <c r="K171" s="1766">
        <v>220</v>
      </c>
      <c r="L171" s="1767">
        <v>30</v>
      </c>
      <c r="M171" s="2395" t="s">
        <v>6550</v>
      </c>
      <c r="N171" s="1768">
        <v>21</v>
      </c>
      <c r="O171" s="1769">
        <v>220</v>
      </c>
      <c r="P171" s="1770">
        <v>30</v>
      </c>
      <c r="Q171" s="2414" t="s">
        <v>6553</v>
      </c>
      <c r="R171" s="1771">
        <v>21</v>
      </c>
      <c r="S171" s="1249" t="s">
        <v>3539</v>
      </c>
      <c r="T171" s="1250" t="s">
        <v>3540</v>
      </c>
      <c r="U171" s="1236" t="s">
        <v>3541</v>
      </c>
      <c r="V171" s="1237" t="s">
        <v>3542</v>
      </c>
      <c r="W171" s="3273" t="s">
        <v>2485</v>
      </c>
      <c r="X171" s="3274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260">
        <f t="shared" ref="AA171" si="45">SUM(Y171:Z172)</f>
        <v>0</v>
      </c>
      <c r="AB171" s="2744" t="e" cm="1">
        <f t="array" ref="AB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C171" s="2706" t="e" cm="1">
        <f t="array" ref="AC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D171" s="3272" t="e">
        <f t="shared" ref="AD171" si="46">SUM(AB171:AC172)</f>
        <v>#N/A</v>
      </c>
      <c r="AE171" s="3276" t="s">
        <v>8732</v>
      </c>
      <c r="AF171"/>
      <c r="AH171" s="883"/>
      <c r="AJ171" s="2375"/>
    </row>
    <row r="172" spans="1:36" s="350" customFormat="1" ht="34.799999999999997" x14ac:dyDescent="0.25">
      <c r="A172" s="3528"/>
      <c r="B172" s="3030"/>
      <c r="C172" s="3057"/>
      <c r="D172" s="3275"/>
      <c r="E172" s="2756"/>
      <c r="F172" s="2756"/>
      <c r="G172" s="1224"/>
      <c r="H172" s="1225"/>
      <c r="I172" s="1756" t="str">
        <f t="shared" si="42"/>
        <v>5-DaHall1-PDU-21-30-21</v>
      </c>
      <c r="J172" s="1772" t="str">
        <f t="shared" si="43"/>
        <v>5-DaHall1-PDU-22-30-21</v>
      </c>
      <c r="K172" s="1773">
        <v>220</v>
      </c>
      <c r="L172" s="1774">
        <v>30</v>
      </c>
      <c r="M172" s="2394" t="s">
        <v>6551</v>
      </c>
      <c r="N172" s="1760">
        <v>21</v>
      </c>
      <c r="O172" s="1775">
        <v>220</v>
      </c>
      <c r="P172" s="1776">
        <v>30</v>
      </c>
      <c r="Q172" s="2412" t="s">
        <v>6552</v>
      </c>
      <c r="R172" s="1777">
        <v>21</v>
      </c>
      <c r="S172" s="1226" t="s">
        <v>3547</v>
      </c>
      <c r="T172" s="1227" t="s">
        <v>3548</v>
      </c>
      <c r="U172" s="1228" t="s">
        <v>3549</v>
      </c>
      <c r="V172" s="1229" t="s">
        <v>3550</v>
      </c>
      <c r="W172" s="3265"/>
      <c r="X172" s="3267"/>
      <c r="Y172" s="1230">
        <f>SUM('5층_부하량(월간_AVG)'!D633:F633)</f>
        <v>0</v>
      </c>
      <c r="Z172" s="1230">
        <f>SUM('5층_부하량(월간_AVG)'!D649:F649)</f>
        <v>0</v>
      </c>
      <c r="AA172" s="3268"/>
      <c r="AB172" s="2744" t="e" cm="1">
        <f t="array" ref="AB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C172" s="2706" t="e" cm="1">
        <f t="array" ref="AC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D172" s="3269"/>
      <c r="AE172" s="3277"/>
      <c r="AF172"/>
      <c r="AH172" s="883"/>
      <c r="AJ172" s="2375"/>
    </row>
    <row r="173" spans="1:36" s="350" customFormat="1" ht="52.2" x14ac:dyDescent="0.25">
      <c r="A173" s="3528" t="s">
        <v>1345</v>
      </c>
      <c r="B173" s="3025" t="s">
        <v>3691</v>
      </c>
      <c r="C173" s="3057" t="s">
        <v>3552</v>
      </c>
      <c r="D173" s="3176">
        <v>13</v>
      </c>
      <c r="E173" s="2755" t="s">
        <v>3692</v>
      </c>
      <c r="F173" s="1246" t="s">
        <v>3693</v>
      </c>
      <c r="G173" s="1232" t="s">
        <v>3694</v>
      </c>
      <c r="H173" s="1233" t="s">
        <v>3695</v>
      </c>
      <c r="I173" s="1764" t="str">
        <f>"5-DaHall1-PDU-"&amp;M173&amp;"-"&amp;L173&amp;"-"&amp;N173</f>
        <v>5-DaHall1-PDU-19-30-19</v>
      </c>
      <c r="J173" s="1765" t="str">
        <f t="shared" si="43"/>
        <v>5-DaHall1-PDU-20-30-19</v>
      </c>
      <c r="K173" s="1766">
        <v>220</v>
      </c>
      <c r="L173" s="1767">
        <v>30</v>
      </c>
      <c r="M173" s="2395" t="s">
        <v>6550</v>
      </c>
      <c r="N173" s="1768">
        <v>19</v>
      </c>
      <c r="O173" s="1769">
        <v>220</v>
      </c>
      <c r="P173" s="1770">
        <v>30</v>
      </c>
      <c r="Q173" s="2414" t="s">
        <v>6553</v>
      </c>
      <c r="R173" s="1771">
        <v>19</v>
      </c>
      <c r="S173" s="1249" t="s">
        <v>3539</v>
      </c>
      <c r="T173" s="1250" t="s">
        <v>3540</v>
      </c>
      <c r="U173" s="1236" t="s">
        <v>3541</v>
      </c>
      <c r="V173" s="1237" t="s">
        <v>3542</v>
      </c>
      <c r="W173" s="3273" t="s">
        <v>2485</v>
      </c>
      <c r="X173" s="3274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260">
        <f t="shared" ref="AA173" si="47">SUM(Y173:Z174)</f>
        <v>0</v>
      </c>
      <c r="AB173" s="2744" t="e" cm="1">
        <f t="array" ref="AB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C173" s="2706" t="e" cm="1">
        <f t="array" ref="AC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D173" s="3272" t="e">
        <f t="shared" ref="AD173" si="48">SUM(AB173:AC174)</f>
        <v>#N/A</v>
      </c>
      <c r="AE173" s="2745"/>
      <c r="AF173"/>
      <c r="AH173" s="883"/>
      <c r="AJ173" s="2375"/>
    </row>
    <row r="174" spans="1:36" s="350" customFormat="1" ht="52.2" x14ac:dyDescent="0.25">
      <c r="A174" s="3528"/>
      <c r="B174" s="3030"/>
      <c r="C174" s="3057"/>
      <c r="D174" s="3176"/>
      <c r="E174" s="2756" t="s">
        <v>3696</v>
      </c>
      <c r="F174" s="2756" t="s">
        <v>3697</v>
      </c>
      <c r="G174" s="1224" t="s">
        <v>3698</v>
      </c>
      <c r="H174" s="1225" t="s">
        <v>3699</v>
      </c>
      <c r="I174" s="1756" t="str">
        <f>"5-DaHall1-PDU-"&amp;M174&amp;"-"&amp;L174&amp;"-"&amp;N174</f>
        <v>5-DaHall1-PDU-21-30-19</v>
      </c>
      <c r="J174" s="1772" t="str">
        <f t="shared" si="43"/>
        <v>5-DaHall1-PDU-22-30-19</v>
      </c>
      <c r="K174" s="1773">
        <v>220</v>
      </c>
      <c r="L174" s="1774">
        <v>30</v>
      </c>
      <c r="M174" s="2394" t="s">
        <v>6551</v>
      </c>
      <c r="N174" s="1760">
        <v>19</v>
      </c>
      <c r="O174" s="1775">
        <v>220</v>
      </c>
      <c r="P174" s="1776">
        <v>30</v>
      </c>
      <c r="Q174" s="2412" t="s">
        <v>6552</v>
      </c>
      <c r="R174" s="1777">
        <v>19</v>
      </c>
      <c r="S174" s="1226" t="s">
        <v>3547</v>
      </c>
      <c r="T174" s="1227" t="s">
        <v>3548</v>
      </c>
      <c r="U174" s="1228" t="s">
        <v>3549</v>
      </c>
      <c r="V174" s="1229" t="s">
        <v>3550</v>
      </c>
      <c r="W174" s="3265"/>
      <c r="X174" s="3267"/>
      <c r="Y174" s="1230">
        <f>SUM('5층_부하량(월간_AVG)'!D632:F632)</f>
        <v>0</v>
      </c>
      <c r="Z174" s="1230">
        <f>SUM('5층_부하량(월간_AVG)'!D648:F648)</f>
        <v>0</v>
      </c>
      <c r="AA174" s="3268"/>
      <c r="AB174" s="2744" t="e" cm="1">
        <f t="array" ref="AB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C174" s="2706" t="e" cm="1">
        <f t="array" ref="AC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D174" s="3269"/>
      <c r="AE174" s="2750"/>
      <c r="AF174"/>
      <c r="AH174" s="883"/>
      <c r="AJ174" s="2375"/>
    </row>
    <row r="175" spans="1:36" s="350" customFormat="1" ht="52.2" x14ac:dyDescent="0.25">
      <c r="A175" s="3528" t="s">
        <v>1352</v>
      </c>
      <c r="B175" s="3030" t="s">
        <v>3682</v>
      </c>
      <c r="C175" s="3057" t="s">
        <v>3552</v>
      </c>
      <c r="D175" s="3176">
        <v>13</v>
      </c>
      <c r="E175" s="2743" t="s">
        <v>3683</v>
      </c>
      <c r="F175" s="1231" t="s">
        <v>3684</v>
      </c>
      <c r="G175" s="1232" t="s">
        <v>3685</v>
      </c>
      <c r="H175" s="1233" t="s">
        <v>3686</v>
      </c>
      <c r="I175" s="1764" t="str">
        <f>"5-DaHall1-PDU-"&amp;M175&amp;"-"&amp;L175&amp;"-"&amp;N175</f>
        <v>5-DaHall1-PDU-19-30-17</v>
      </c>
      <c r="J175" s="1765" t="str">
        <f t="shared" si="43"/>
        <v>5-DaHall1-PDU-20-30-17</v>
      </c>
      <c r="K175" s="1766">
        <v>220</v>
      </c>
      <c r="L175" s="1767">
        <v>30</v>
      </c>
      <c r="M175" s="2395" t="s">
        <v>6550</v>
      </c>
      <c r="N175" s="1768">
        <v>17</v>
      </c>
      <c r="O175" s="1769">
        <v>220</v>
      </c>
      <c r="P175" s="1770">
        <v>30</v>
      </c>
      <c r="Q175" s="2414" t="s">
        <v>6553</v>
      </c>
      <c r="R175" s="1771">
        <v>17</v>
      </c>
      <c r="S175" s="1249" t="s">
        <v>3539</v>
      </c>
      <c r="T175" s="1250" t="s">
        <v>3540</v>
      </c>
      <c r="U175" s="1236" t="s">
        <v>3541</v>
      </c>
      <c r="V175" s="1237" t="s">
        <v>3542</v>
      </c>
      <c r="W175" s="3273" t="s">
        <v>2485</v>
      </c>
      <c r="X175" s="3274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260">
        <f t="shared" ref="AA175" si="49">SUM(Y175:Z176)</f>
        <v>0</v>
      </c>
      <c r="AB175" s="2744" t="e" cm="1">
        <f t="array" ref="AB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C175" s="2706" t="e" cm="1">
        <f t="array" ref="AC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D175" s="3272" t="e">
        <f t="shared" ref="AD175" si="50">SUM(AB175:AC176)</f>
        <v>#N/A</v>
      </c>
      <c r="AE175" s="2745"/>
      <c r="AF175"/>
      <c r="AJ175" s="2375"/>
    </row>
    <row r="176" spans="1:36" s="350" customFormat="1" ht="52.2" x14ac:dyDescent="0.25">
      <c r="A176" s="3528"/>
      <c r="B176" s="3030"/>
      <c r="C176" s="3057"/>
      <c r="D176" s="3176"/>
      <c r="E176" s="2751" t="s">
        <v>3687</v>
      </c>
      <c r="F176" s="2751" t="s">
        <v>3688</v>
      </c>
      <c r="G176" s="1224" t="s">
        <v>3689</v>
      </c>
      <c r="H176" s="1225" t="s">
        <v>3690</v>
      </c>
      <c r="I176" s="1756" t="str">
        <f>"5-DaHall1-PDU-"&amp;M176&amp;"-"&amp;L176&amp;"-"&amp;N176</f>
        <v>5-DaHall1-PDU-21-30-17</v>
      </c>
      <c r="J176" s="1772" t="str">
        <f t="shared" si="43"/>
        <v>5-DaHall1-PDU-22-30-17</v>
      </c>
      <c r="K176" s="1773">
        <v>220</v>
      </c>
      <c r="L176" s="1774">
        <v>30</v>
      </c>
      <c r="M176" s="2394" t="s">
        <v>6551</v>
      </c>
      <c r="N176" s="1760">
        <v>17</v>
      </c>
      <c r="O176" s="1775">
        <v>220</v>
      </c>
      <c r="P176" s="1776">
        <v>30</v>
      </c>
      <c r="Q176" s="2412" t="s">
        <v>6552</v>
      </c>
      <c r="R176" s="1777">
        <v>17</v>
      </c>
      <c r="S176" s="1226" t="s">
        <v>3547</v>
      </c>
      <c r="T176" s="1227" t="s">
        <v>3548</v>
      </c>
      <c r="U176" s="1228" t="s">
        <v>3549</v>
      </c>
      <c r="V176" s="1229" t="s">
        <v>3550</v>
      </c>
      <c r="W176" s="3265"/>
      <c r="X176" s="3267"/>
      <c r="Y176" s="1230">
        <f>SUM('5층_부하량(월간_AVG)'!D631:F631)</f>
        <v>0</v>
      </c>
      <c r="Z176" s="1230">
        <f>SUM('5층_부하량(월간_AVG)'!D647:F647)</f>
        <v>0</v>
      </c>
      <c r="AA176" s="3268"/>
      <c r="AB176" s="2744" t="e" cm="1">
        <f t="array" ref="AB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C176" s="2706" t="e" cm="1">
        <f t="array" ref="AC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D176" s="3269"/>
      <c r="AE176" s="2750"/>
      <c r="AF176"/>
      <c r="AH176" s="883"/>
      <c r="AJ176" s="2375"/>
    </row>
    <row r="177" spans="1:36" s="350" customFormat="1" ht="52.2" x14ac:dyDescent="0.25">
      <c r="A177" s="3530" t="s">
        <v>1358</v>
      </c>
      <c r="B177" s="3030" t="s">
        <v>3673</v>
      </c>
      <c r="C177" s="3057" t="s">
        <v>3552</v>
      </c>
      <c r="D177" s="3176">
        <v>13</v>
      </c>
      <c r="E177" s="2743" t="s">
        <v>3674</v>
      </c>
      <c r="F177" s="1231" t="s">
        <v>3675</v>
      </c>
      <c r="G177" s="1232" t="s">
        <v>3676</v>
      </c>
      <c r="H177" s="1233" t="s">
        <v>3677</v>
      </c>
      <c r="I177" s="1764" t="str">
        <f t="shared" ref="I177:I218" si="51">"5-DaHall1-PDU-"&amp;M177&amp;"-"&amp;L177&amp;"-"&amp;N177</f>
        <v>5-DaHall1-PDU-19-30-15</v>
      </c>
      <c r="J177" s="1765" t="str">
        <f t="shared" si="43"/>
        <v>5-DaHall1-PDU-20-30-15</v>
      </c>
      <c r="K177" s="1766">
        <v>220</v>
      </c>
      <c r="L177" s="1767">
        <v>30</v>
      </c>
      <c r="M177" s="2395" t="s">
        <v>6550</v>
      </c>
      <c r="N177" s="1768">
        <v>15</v>
      </c>
      <c r="O177" s="1769">
        <v>220</v>
      </c>
      <c r="P177" s="1770">
        <v>30</v>
      </c>
      <c r="Q177" s="2414" t="s">
        <v>6553</v>
      </c>
      <c r="R177" s="1771">
        <v>15</v>
      </c>
      <c r="S177" s="1249" t="s">
        <v>3539</v>
      </c>
      <c r="T177" s="1250" t="s">
        <v>3540</v>
      </c>
      <c r="U177" s="1251" t="s">
        <v>3541</v>
      </c>
      <c r="V177" s="1252" t="s">
        <v>3542</v>
      </c>
      <c r="W177" s="3264" t="s">
        <v>2485</v>
      </c>
      <c r="X177" s="3266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260">
        <f t="shared" ref="AA177" si="52">SUM(Y177:Z178)</f>
        <v>0</v>
      </c>
      <c r="AB177" s="2744" t="e" cm="1">
        <f t="array" ref="AB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C177" s="2706" t="e" cm="1">
        <f t="array" ref="AC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D177" s="3272" t="e">
        <f t="shared" ref="AD177" si="53">SUM(AB177:AC178)</f>
        <v>#N/A</v>
      </c>
      <c r="AE177" s="2752"/>
      <c r="AF177"/>
      <c r="AJ177" s="2375"/>
    </row>
    <row r="178" spans="1:36" s="350" customFormat="1" ht="52.2" x14ac:dyDescent="0.25">
      <c r="A178" s="3531"/>
      <c r="B178" s="3030"/>
      <c r="C178" s="3057"/>
      <c r="D178" s="3176"/>
      <c r="E178" s="2751" t="s">
        <v>3678</v>
      </c>
      <c r="F178" s="2751" t="s">
        <v>3679</v>
      </c>
      <c r="G178" s="1224" t="s">
        <v>3680</v>
      </c>
      <c r="H178" s="1225" t="s">
        <v>3681</v>
      </c>
      <c r="I178" s="1756" t="str">
        <f t="shared" si="51"/>
        <v>5-DaHall1-PDU-21-30-15</v>
      </c>
      <c r="J178" s="1772" t="str">
        <f t="shared" si="43"/>
        <v>5-DaHall1-PDU-22-30-15</v>
      </c>
      <c r="K178" s="1773">
        <v>220</v>
      </c>
      <c r="L178" s="1774">
        <v>30</v>
      </c>
      <c r="M178" s="2394" t="s">
        <v>6551</v>
      </c>
      <c r="N178" s="1760">
        <v>15</v>
      </c>
      <c r="O178" s="1775">
        <v>220</v>
      </c>
      <c r="P178" s="1776">
        <v>30</v>
      </c>
      <c r="Q178" s="2412" t="s">
        <v>6552</v>
      </c>
      <c r="R178" s="1777">
        <v>15</v>
      </c>
      <c r="S178" s="1226" t="s">
        <v>3547</v>
      </c>
      <c r="T178" s="1227" t="s">
        <v>3548</v>
      </c>
      <c r="U178" s="1258" t="s">
        <v>3549</v>
      </c>
      <c r="V178" s="1259" t="s">
        <v>3550</v>
      </c>
      <c r="W178" s="3270"/>
      <c r="X178" s="3271"/>
      <c r="Y178" s="1230">
        <f>SUM('5층_부하량(월간_AVG)'!D630:F630)</f>
        <v>0</v>
      </c>
      <c r="Z178" s="1230">
        <f>SUM('5층_부하량(월간_AVG)'!D646:F646)</f>
        <v>0</v>
      </c>
      <c r="AA178" s="3268"/>
      <c r="AB178" s="2744" t="e" cm="1">
        <f t="array" ref="AB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C178" s="2706" t="e" cm="1">
        <f t="array" ref="AC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D178" s="3269"/>
      <c r="AE178" s="2753"/>
      <c r="AF178"/>
      <c r="AH178" s="883"/>
      <c r="AJ178" s="2375"/>
    </row>
    <row r="179" spans="1:36" s="350" customFormat="1" ht="52.2" x14ac:dyDescent="0.25">
      <c r="A179" s="3528" t="s">
        <v>1285</v>
      </c>
      <c r="B179" s="3030" t="s">
        <v>3664</v>
      </c>
      <c r="C179" s="3057" t="s">
        <v>3552</v>
      </c>
      <c r="D179" s="3176">
        <v>13</v>
      </c>
      <c r="E179" s="2743" t="s">
        <v>3665</v>
      </c>
      <c r="F179" s="1231" t="s">
        <v>3666</v>
      </c>
      <c r="G179" s="1247" t="s">
        <v>3667</v>
      </c>
      <c r="H179" s="1248" t="s">
        <v>3668</v>
      </c>
      <c r="I179" s="1778" t="str">
        <f t="shared" si="51"/>
        <v>5-DaHall1-PDU-19-30-14</v>
      </c>
      <c r="J179" s="1779" t="str">
        <f t="shared" si="43"/>
        <v>5-DaHall1-PDU-20-30-14</v>
      </c>
      <c r="K179" s="1780">
        <v>220</v>
      </c>
      <c r="L179" s="1781">
        <v>30</v>
      </c>
      <c r="M179" s="2396" t="s">
        <v>6550</v>
      </c>
      <c r="N179" s="1782">
        <v>14</v>
      </c>
      <c r="O179" s="1783">
        <v>220</v>
      </c>
      <c r="P179" s="1784">
        <v>30</v>
      </c>
      <c r="Q179" s="2415" t="s">
        <v>6553</v>
      </c>
      <c r="R179" s="1785">
        <v>14</v>
      </c>
      <c r="S179" s="1249" t="s">
        <v>3539</v>
      </c>
      <c r="T179" s="1250" t="s">
        <v>3540</v>
      </c>
      <c r="U179" s="1236" t="s">
        <v>3541</v>
      </c>
      <c r="V179" s="1237" t="s">
        <v>3542</v>
      </c>
      <c r="W179" s="3273" t="s">
        <v>2485</v>
      </c>
      <c r="X179" s="3274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260">
        <f t="shared" ref="AA179" si="54">SUM(Y179:Z180)</f>
        <v>0</v>
      </c>
      <c r="AB179" s="2744" t="e" cm="1">
        <f t="array" ref="AB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C179" s="2706" t="e" cm="1">
        <f t="array" ref="AC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D179" s="3272" t="e">
        <f t="shared" ref="AD179" si="55">SUM(AB179:AC180)</f>
        <v>#N/A</v>
      </c>
      <c r="AE179" s="2745"/>
      <c r="AF179"/>
      <c r="AJ179" s="2375"/>
    </row>
    <row r="180" spans="1:36" s="350" customFormat="1" ht="52.2" x14ac:dyDescent="0.25">
      <c r="A180" s="3528"/>
      <c r="B180" s="3030"/>
      <c r="C180" s="3057"/>
      <c r="D180" s="3176"/>
      <c r="E180" s="2751" t="s">
        <v>3669</v>
      </c>
      <c r="F180" s="2751" t="s">
        <v>3670</v>
      </c>
      <c r="G180" s="1254" t="s">
        <v>3671</v>
      </c>
      <c r="H180" s="1255" t="s">
        <v>3672</v>
      </c>
      <c r="I180" s="1786" t="str">
        <f t="shared" si="51"/>
        <v>5-DaHall1-PDU-21-30-14</v>
      </c>
      <c r="J180" s="1757" t="str">
        <f t="shared" si="43"/>
        <v>5-DaHall1-PDU-22-30-14</v>
      </c>
      <c r="K180" s="1758">
        <v>220</v>
      </c>
      <c r="L180" s="1759">
        <v>30</v>
      </c>
      <c r="M180" s="2397" t="s">
        <v>6551</v>
      </c>
      <c r="N180" s="1787">
        <v>14</v>
      </c>
      <c r="O180" s="1761">
        <v>220</v>
      </c>
      <c r="P180" s="1762">
        <v>30</v>
      </c>
      <c r="Q180" s="2411" t="s">
        <v>6552</v>
      </c>
      <c r="R180" s="1763">
        <v>14</v>
      </c>
      <c r="S180" s="1226" t="s">
        <v>3547</v>
      </c>
      <c r="T180" s="1227" t="s">
        <v>3548</v>
      </c>
      <c r="U180" s="1228" t="s">
        <v>3549</v>
      </c>
      <c r="V180" s="1229" t="s">
        <v>3550</v>
      </c>
      <c r="W180" s="3265"/>
      <c r="X180" s="3267"/>
      <c r="Y180" s="1230">
        <f>SUM('5층_부하량(월간_AVG)'!N629:P629)</f>
        <v>0</v>
      </c>
      <c r="Z180" s="1230">
        <f>SUM('5층_부하량(월간_AVG)'!N645:P645)</f>
        <v>0</v>
      </c>
      <c r="AA180" s="3268"/>
      <c r="AB180" s="2744" t="e" cm="1">
        <f t="array" ref="AB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C180" s="2706" t="e" cm="1">
        <f t="array" ref="AC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D180" s="3269"/>
      <c r="AE180" s="2750"/>
      <c r="AF180"/>
      <c r="AH180" s="883"/>
      <c r="AJ180" s="2375"/>
    </row>
    <row r="181" spans="1:36" s="350" customFormat="1" ht="52.2" x14ac:dyDescent="0.25">
      <c r="A181" s="3530" t="s">
        <v>1291</v>
      </c>
      <c r="B181" s="3030" t="s">
        <v>3655</v>
      </c>
      <c r="C181" s="3057" t="s">
        <v>3552</v>
      </c>
      <c r="D181" s="3176">
        <v>13</v>
      </c>
      <c r="E181" s="2755" t="s">
        <v>3656</v>
      </c>
      <c r="F181" s="1246" t="s">
        <v>3657</v>
      </c>
      <c r="G181" s="1232" t="s">
        <v>3658</v>
      </c>
      <c r="H181" s="1233" t="s">
        <v>3659</v>
      </c>
      <c r="I181" s="1764" t="str">
        <f t="shared" si="51"/>
        <v>5-DaHall1-PDU-19-30-12</v>
      </c>
      <c r="J181" s="1765" t="str">
        <f t="shared" si="43"/>
        <v>5-DaHall1-PDU-20-30-12</v>
      </c>
      <c r="K181" s="1766">
        <v>220</v>
      </c>
      <c r="L181" s="1767">
        <v>30</v>
      </c>
      <c r="M181" s="2395" t="s">
        <v>6550</v>
      </c>
      <c r="N181" s="1768">
        <v>12</v>
      </c>
      <c r="O181" s="1769">
        <v>220</v>
      </c>
      <c r="P181" s="1770">
        <v>30</v>
      </c>
      <c r="Q181" s="2414" t="s">
        <v>6553</v>
      </c>
      <c r="R181" s="1771">
        <v>12</v>
      </c>
      <c r="S181" s="1249" t="s">
        <v>3539</v>
      </c>
      <c r="T181" s="1250" t="s">
        <v>3540</v>
      </c>
      <c r="U181" s="1251" t="s">
        <v>3541</v>
      </c>
      <c r="V181" s="1252" t="s">
        <v>3542</v>
      </c>
      <c r="W181" s="3264" t="s">
        <v>2485</v>
      </c>
      <c r="X181" s="3266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260">
        <f t="shared" ref="AA181" si="56">SUM(Y181:Z182)</f>
        <v>0</v>
      </c>
      <c r="AB181" s="2744" t="e" cm="1">
        <f t="array" ref="AB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C181" s="2706" t="e" cm="1">
        <f t="array" ref="AC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D181" s="3272" t="e">
        <f t="shared" ref="AD181" si="57">SUM(AB181:AC182)</f>
        <v>#N/A</v>
      </c>
      <c r="AE181" s="2752"/>
      <c r="AF181"/>
      <c r="AJ181" s="2375"/>
    </row>
    <row r="182" spans="1:36" s="350" customFormat="1" ht="52.2" x14ac:dyDescent="0.25">
      <c r="A182" s="3531"/>
      <c r="B182" s="3030"/>
      <c r="C182" s="3057"/>
      <c r="D182" s="3176"/>
      <c r="E182" s="2756" t="s">
        <v>3660</v>
      </c>
      <c r="F182" s="2756" t="s">
        <v>3661</v>
      </c>
      <c r="G182" s="1224" t="s">
        <v>3662</v>
      </c>
      <c r="H182" s="1225" t="s">
        <v>3663</v>
      </c>
      <c r="I182" s="1756" t="str">
        <f t="shared" si="51"/>
        <v>5-DaHall1-PDU-21-30-12</v>
      </c>
      <c r="J182" s="1772" t="str">
        <f t="shared" si="43"/>
        <v>5-DaHall1-PDU-22-30-12</v>
      </c>
      <c r="K182" s="1773">
        <v>220</v>
      </c>
      <c r="L182" s="1774">
        <v>30</v>
      </c>
      <c r="M182" s="2394" t="s">
        <v>6551</v>
      </c>
      <c r="N182" s="1760">
        <v>12</v>
      </c>
      <c r="O182" s="1775">
        <v>220</v>
      </c>
      <c r="P182" s="1776">
        <v>30</v>
      </c>
      <c r="Q182" s="2412" t="s">
        <v>6552</v>
      </c>
      <c r="R182" s="1777">
        <v>12</v>
      </c>
      <c r="S182" s="1226" t="s">
        <v>3547</v>
      </c>
      <c r="T182" s="1227" t="s">
        <v>3548</v>
      </c>
      <c r="U182" s="1258" t="s">
        <v>3549</v>
      </c>
      <c r="V182" s="1259" t="s">
        <v>3550</v>
      </c>
      <c r="W182" s="3270"/>
      <c r="X182" s="3271"/>
      <c r="Y182" s="1230">
        <f>SUM('5층_부하량(월간_AVG)'!N628:P628)</f>
        <v>0</v>
      </c>
      <c r="Z182" s="1260">
        <f>SUM('5층_부하량(월간_AVG)'!N644:P644)</f>
        <v>0</v>
      </c>
      <c r="AA182" s="3268"/>
      <c r="AB182" s="2744" t="e" cm="1">
        <f t="array" ref="AB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C182" s="2706" t="e" cm="1">
        <f t="array" ref="AC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D182" s="3269"/>
      <c r="AE182" s="2753"/>
      <c r="AF182"/>
      <c r="AH182" s="883"/>
      <c r="AJ182" s="2375"/>
    </row>
    <row r="183" spans="1:36" s="350" customFormat="1" ht="52.2" x14ac:dyDescent="0.25">
      <c r="A183" s="3528" t="s">
        <v>1297</v>
      </c>
      <c r="B183" s="3030" t="s">
        <v>3646</v>
      </c>
      <c r="C183" s="3057" t="s">
        <v>3552</v>
      </c>
      <c r="D183" s="3176">
        <v>13</v>
      </c>
      <c r="E183" s="2743" t="s">
        <v>3647</v>
      </c>
      <c r="F183" s="1231" t="s">
        <v>3648</v>
      </c>
      <c r="G183" s="1232" t="s">
        <v>3649</v>
      </c>
      <c r="H183" s="1233" t="s">
        <v>3650</v>
      </c>
      <c r="I183" s="1764" t="str">
        <f t="shared" si="51"/>
        <v>5-DaHall1-PDU-19-50-10</v>
      </c>
      <c r="J183" s="1765" t="str">
        <f t="shared" si="43"/>
        <v>5-DaHall1-PDU-20-50-10</v>
      </c>
      <c r="K183" s="1766">
        <v>220</v>
      </c>
      <c r="L183" s="1767">
        <v>50</v>
      </c>
      <c r="M183" s="2395" t="s">
        <v>6550</v>
      </c>
      <c r="N183" s="1768">
        <v>10</v>
      </c>
      <c r="O183" s="1769">
        <v>220</v>
      </c>
      <c r="P183" s="1770">
        <v>50</v>
      </c>
      <c r="Q183" s="2414" t="s">
        <v>6553</v>
      </c>
      <c r="R183" s="1771">
        <v>10</v>
      </c>
      <c r="S183" s="1234" t="s">
        <v>3539</v>
      </c>
      <c r="T183" s="1235" t="s">
        <v>3540</v>
      </c>
      <c r="U183" s="1236" t="s">
        <v>3541</v>
      </c>
      <c r="V183" s="1237" t="s">
        <v>3542</v>
      </c>
      <c r="W183" s="3273" t="s">
        <v>2485</v>
      </c>
      <c r="X183" s="3274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260">
        <f t="shared" ref="AA183" si="58">SUM(Y183:Z184)</f>
        <v>0</v>
      </c>
      <c r="AB183" s="2744" t="e" cm="1">
        <f t="array" ref="AB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C183" s="2706" t="e" cm="1">
        <f t="array" ref="AC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D183" s="3272" t="e">
        <f t="shared" ref="AD183" si="59">SUM(AB183:AC184)</f>
        <v>#N/A</v>
      </c>
      <c r="AE183" s="2745"/>
      <c r="AF183"/>
      <c r="AJ183" s="2375"/>
    </row>
    <row r="184" spans="1:36" s="350" customFormat="1" ht="52.2" x14ac:dyDescent="0.25">
      <c r="A184" s="3528"/>
      <c r="B184" s="3030"/>
      <c r="C184" s="3057"/>
      <c r="D184" s="3176"/>
      <c r="E184" s="2751" t="s">
        <v>3651</v>
      </c>
      <c r="F184" s="2751" t="s">
        <v>3652</v>
      </c>
      <c r="G184" s="1224" t="s">
        <v>3653</v>
      </c>
      <c r="H184" s="1225" t="s">
        <v>3654</v>
      </c>
      <c r="I184" s="1756" t="str">
        <f t="shared" si="51"/>
        <v>5-DaHall1-PDU-21-50-10</v>
      </c>
      <c r="J184" s="1772" t="str">
        <f t="shared" si="43"/>
        <v>5-DaHall1-PDU-22-50-10</v>
      </c>
      <c r="K184" s="1773">
        <v>220</v>
      </c>
      <c r="L184" s="1774">
        <v>50</v>
      </c>
      <c r="M184" s="2394" t="s">
        <v>6551</v>
      </c>
      <c r="N184" s="1760">
        <v>10</v>
      </c>
      <c r="O184" s="1775">
        <v>220</v>
      </c>
      <c r="P184" s="1776">
        <v>50</v>
      </c>
      <c r="Q184" s="2412" t="s">
        <v>6552</v>
      </c>
      <c r="R184" s="1777">
        <v>10</v>
      </c>
      <c r="S184" s="1226" t="s">
        <v>3547</v>
      </c>
      <c r="T184" s="1227" t="s">
        <v>3548</v>
      </c>
      <c r="U184" s="1228" t="s">
        <v>3549</v>
      </c>
      <c r="V184" s="1229" t="s">
        <v>3550</v>
      </c>
      <c r="W184" s="3265"/>
      <c r="X184" s="3267"/>
      <c r="Y184" s="1230">
        <f>SUM('5층_부하량(월간_AVG)'!N627:P627)</f>
        <v>0</v>
      </c>
      <c r="Z184" s="1230">
        <f>SUM('5층_부하량(월간_AVG)'!N643:P643)</f>
        <v>0</v>
      </c>
      <c r="AA184" s="3268"/>
      <c r="AB184" s="2744" t="e" cm="1">
        <f t="array" ref="AB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C184" s="2706" t="e" cm="1">
        <f t="array" ref="AC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D184" s="3269"/>
      <c r="AE184" s="2750"/>
      <c r="AF184"/>
      <c r="AH184" s="883"/>
      <c r="AJ184" s="2375"/>
    </row>
    <row r="185" spans="1:36" s="350" customFormat="1" ht="52.2" x14ac:dyDescent="0.25">
      <c r="A185" s="3530" t="s">
        <v>1303</v>
      </c>
      <c r="B185" s="3025" t="s">
        <v>3637</v>
      </c>
      <c r="C185" s="3057" t="s">
        <v>3552</v>
      </c>
      <c r="D185" s="3176">
        <v>13</v>
      </c>
      <c r="E185" s="2755" t="s">
        <v>3638</v>
      </c>
      <c r="F185" s="1246" t="s">
        <v>3639</v>
      </c>
      <c r="G185" s="1247" t="s">
        <v>3640</v>
      </c>
      <c r="H185" s="1248" t="s">
        <v>3641</v>
      </c>
      <c r="I185" s="1778" t="str">
        <f t="shared" si="51"/>
        <v>5-DaHall1-PDU-19-50-8</v>
      </c>
      <c r="J185" s="1779" t="str">
        <f t="shared" si="43"/>
        <v>5-DaHall1-PDU-20-50-8</v>
      </c>
      <c r="K185" s="1780">
        <v>220</v>
      </c>
      <c r="L185" s="1781">
        <v>50</v>
      </c>
      <c r="M185" s="2396" t="s">
        <v>6550</v>
      </c>
      <c r="N185" s="1782">
        <v>8</v>
      </c>
      <c r="O185" s="1783">
        <v>220</v>
      </c>
      <c r="P185" s="1784">
        <v>50</v>
      </c>
      <c r="Q185" s="2415" t="s">
        <v>6553</v>
      </c>
      <c r="R185" s="1785">
        <v>8</v>
      </c>
      <c r="S185" s="1249" t="s">
        <v>3539</v>
      </c>
      <c r="T185" s="1250" t="s">
        <v>3540</v>
      </c>
      <c r="U185" s="1251" t="s">
        <v>3541</v>
      </c>
      <c r="V185" s="1252" t="s">
        <v>3542</v>
      </c>
      <c r="W185" s="3264" t="s">
        <v>2485</v>
      </c>
      <c r="X185" s="3266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278">
        <f t="shared" ref="AA185" si="60">SUM(Y185:Z186)</f>
        <v>0</v>
      </c>
      <c r="AB185" s="2757" t="e" cm="1">
        <f t="array" ref="AB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C185" s="2706" t="e" cm="1">
        <f t="array" ref="AC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D185" s="3272" t="e">
        <f t="shared" ref="AD185" si="61">SUM(AB185:AC186)</f>
        <v>#N/A</v>
      </c>
      <c r="AE185" s="2752"/>
      <c r="AF185"/>
      <c r="AJ185" s="2375"/>
    </row>
    <row r="186" spans="1:36" s="350" customFormat="1" ht="52.2" x14ac:dyDescent="0.25">
      <c r="A186" s="3531"/>
      <c r="B186" s="3027"/>
      <c r="C186" s="3057"/>
      <c r="D186" s="3176"/>
      <c r="E186" s="2756" t="s">
        <v>3642</v>
      </c>
      <c r="F186" s="2756" t="s">
        <v>3643</v>
      </c>
      <c r="G186" s="1254" t="s">
        <v>3644</v>
      </c>
      <c r="H186" s="1255" t="s">
        <v>3645</v>
      </c>
      <c r="I186" s="1786" t="str">
        <f t="shared" si="51"/>
        <v>5-DaHall1-PDU-21-50-8</v>
      </c>
      <c r="J186" s="1757" t="str">
        <f t="shared" si="43"/>
        <v>5-DaHall1-PDU-22-50-8</v>
      </c>
      <c r="K186" s="1758">
        <v>220</v>
      </c>
      <c r="L186" s="1759">
        <v>50</v>
      </c>
      <c r="M186" s="2397" t="s">
        <v>6551</v>
      </c>
      <c r="N186" s="1787">
        <v>8</v>
      </c>
      <c r="O186" s="1761">
        <v>220</v>
      </c>
      <c r="P186" s="1762">
        <v>50</v>
      </c>
      <c r="Q186" s="2411" t="s">
        <v>6552</v>
      </c>
      <c r="R186" s="1763">
        <v>8</v>
      </c>
      <c r="S186" s="1256" t="s">
        <v>3547</v>
      </c>
      <c r="T186" s="1257" t="s">
        <v>3548</v>
      </c>
      <c r="U186" s="1258" t="s">
        <v>3549</v>
      </c>
      <c r="V186" s="1259" t="s">
        <v>3550</v>
      </c>
      <c r="W186" s="3270"/>
      <c r="X186" s="3271"/>
      <c r="Y186" s="1260">
        <f>SUM('5층_부하량(월간_AVG)'!N626:P626)</f>
        <v>0</v>
      </c>
      <c r="Z186" s="1260">
        <f>SUM('5층_부하량(월간_AVG)'!N642:P642)</f>
        <v>0</v>
      </c>
      <c r="AA186" s="3278"/>
      <c r="AB186" s="2744" t="e" cm="1">
        <f t="array" ref="AB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C186" s="2706" t="e" cm="1">
        <f t="array" ref="AC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D186" s="3269"/>
      <c r="AE186" s="2753"/>
      <c r="AF186"/>
      <c r="AH186" s="883"/>
      <c r="AJ186" s="2375"/>
    </row>
    <row r="187" spans="1:36" s="350" customFormat="1" ht="34.799999999999997" x14ac:dyDescent="0.25">
      <c r="A187" s="3528" t="s">
        <v>2943</v>
      </c>
      <c r="B187" s="3027" t="s">
        <v>8733</v>
      </c>
      <c r="C187" s="3057" t="s">
        <v>3552</v>
      </c>
      <c r="D187" s="3275"/>
      <c r="E187" s="2758"/>
      <c r="F187" s="2758"/>
      <c r="G187" s="2759"/>
      <c r="H187" s="2760"/>
      <c r="I187" s="1764" t="str">
        <f t="shared" si="51"/>
        <v>5-DaHall1-PDU-19-50-24</v>
      </c>
      <c r="J187" s="1765" t="str">
        <f t="shared" si="43"/>
        <v>5-DaHall1-PDU-20-50-24</v>
      </c>
      <c r="K187" s="1766">
        <v>220</v>
      </c>
      <c r="L187" s="1767">
        <v>50</v>
      </c>
      <c r="M187" s="2395" t="s">
        <v>6550</v>
      </c>
      <c r="N187" s="1768">
        <v>24</v>
      </c>
      <c r="O187" s="1769">
        <v>220</v>
      </c>
      <c r="P187" s="1770">
        <v>50</v>
      </c>
      <c r="Q187" s="2414" t="s">
        <v>6553</v>
      </c>
      <c r="R187" s="1771">
        <v>24</v>
      </c>
      <c r="S187" s="1234" t="s">
        <v>3629</v>
      </c>
      <c r="T187" s="1235" t="s">
        <v>3630</v>
      </c>
      <c r="U187" s="1236" t="s">
        <v>3541</v>
      </c>
      <c r="V187" s="1237" t="s">
        <v>3542</v>
      </c>
      <c r="W187" s="3273" t="s">
        <v>2485</v>
      </c>
      <c r="X187" s="3274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279">
        <f t="shared" ref="AA187" si="62">SUM(Y187:Z188)</f>
        <v>0</v>
      </c>
      <c r="AB187" s="2744" t="e" cm="1">
        <f t="array" ref="AB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C187" s="2706" t="e" cm="1">
        <f t="array" ref="AC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D187" s="3272" t="e">
        <f t="shared" ref="AD187" si="63">SUM(AB187:AC188)</f>
        <v>#N/A</v>
      </c>
      <c r="AE187" s="3276" t="s">
        <v>8732</v>
      </c>
      <c r="AF187"/>
      <c r="AJ187" s="2375"/>
    </row>
    <row r="188" spans="1:36" s="350" customFormat="1" ht="34.799999999999997" x14ac:dyDescent="0.25">
      <c r="A188" s="3528"/>
      <c r="B188" s="3025"/>
      <c r="C188" s="3057"/>
      <c r="D188" s="3275"/>
      <c r="E188" s="2761"/>
      <c r="F188" s="2761"/>
      <c r="G188" s="2762"/>
      <c r="H188" s="2763"/>
      <c r="I188" s="1756" t="str">
        <f t="shared" si="51"/>
        <v>5-DaHall1-PDU-21-50-24</v>
      </c>
      <c r="J188" s="1772" t="str">
        <f t="shared" si="43"/>
        <v>5-DaHall1-PDU-22-50-24</v>
      </c>
      <c r="K188" s="1773">
        <v>220</v>
      </c>
      <c r="L188" s="1774">
        <v>50</v>
      </c>
      <c r="M188" s="2394" t="s">
        <v>6551</v>
      </c>
      <c r="N188" s="1760">
        <v>24</v>
      </c>
      <c r="O188" s="1775">
        <v>220</v>
      </c>
      <c r="P188" s="1776">
        <v>50</v>
      </c>
      <c r="Q188" s="2412" t="s">
        <v>6552</v>
      </c>
      <c r="R188" s="1777">
        <v>24</v>
      </c>
      <c r="S188" s="1226" t="s">
        <v>3635</v>
      </c>
      <c r="T188" s="1227" t="s">
        <v>3636</v>
      </c>
      <c r="U188" s="1228" t="s">
        <v>3549</v>
      </c>
      <c r="V188" s="1229" t="s">
        <v>3550</v>
      </c>
      <c r="W188" s="3265"/>
      <c r="X188" s="3267"/>
      <c r="Y188" s="1230">
        <f>SUM('5층_부하량(월간_AVG)'!N634:P634)</f>
        <v>0</v>
      </c>
      <c r="Z188" s="1230">
        <f>SUM('5층_부하량(월간_AVG)'!N650:P650)</f>
        <v>0</v>
      </c>
      <c r="AA188" s="3280"/>
      <c r="AB188" s="2744" t="e" cm="1">
        <f t="array" ref="AB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C188" s="2706" t="e" cm="1">
        <f t="array" ref="AC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D188" s="3269"/>
      <c r="AE188" s="3277"/>
      <c r="AF188"/>
      <c r="AH188" s="883"/>
      <c r="AJ188" s="2375"/>
    </row>
    <row r="189" spans="1:36" s="350" customFormat="1" ht="52.2" x14ac:dyDescent="0.25">
      <c r="A189" s="3528" t="s">
        <v>2949</v>
      </c>
      <c r="B189" s="3027" t="s">
        <v>3624</v>
      </c>
      <c r="C189" s="3057" t="s">
        <v>3552</v>
      </c>
      <c r="D189" s="3176">
        <v>13</v>
      </c>
      <c r="E189" s="2743" t="s">
        <v>3625</v>
      </c>
      <c r="F189" s="1231" t="s">
        <v>3626</v>
      </c>
      <c r="G189" s="1232" t="s">
        <v>3627</v>
      </c>
      <c r="H189" s="1233" t="s">
        <v>3628</v>
      </c>
      <c r="I189" s="1764" t="str">
        <f t="shared" si="51"/>
        <v>5-DaHall1-PDU-19-30-6</v>
      </c>
      <c r="J189" s="1765" t="str">
        <f t="shared" si="43"/>
        <v>5-DaHall1-PDU-20-30-6</v>
      </c>
      <c r="K189" s="1766">
        <v>220</v>
      </c>
      <c r="L189" s="1767">
        <v>30</v>
      </c>
      <c r="M189" s="2395" t="s">
        <v>6550</v>
      </c>
      <c r="N189" s="1768">
        <v>6</v>
      </c>
      <c r="O189" s="1769">
        <v>220</v>
      </c>
      <c r="P189" s="1770">
        <v>30</v>
      </c>
      <c r="Q189" s="2414" t="s">
        <v>6553</v>
      </c>
      <c r="R189" s="1771">
        <v>6</v>
      </c>
      <c r="S189" s="1234" t="s">
        <v>3629</v>
      </c>
      <c r="T189" s="1235" t="s">
        <v>3630</v>
      </c>
      <c r="U189" s="1236" t="s">
        <v>3541</v>
      </c>
      <c r="V189" s="1237" t="s">
        <v>3542</v>
      </c>
      <c r="W189" s="3273" t="s">
        <v>2485</v>
      </c>
      <c r="X189" s="3274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260">
        <f t="shared" ref="AA189" si="64">SUM(Y189:Z190)</f>
        <v>0</v>
      </c>
      <c r="AB189" s="2744" t="e" cm="1">
        <f t="array" ref="AB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C189" s="2706" t="e" cm="1">
        <f t="array" ref="AC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D189" s="3272" t="e">
        <f t="shared" ref="AD189" si="65">SUM(AB189:AC190)</f>
        <v>#N/A</v>
      </c>
      <c r="AE189" s="2745"/>
      <c r="AF189"/>
      <c r="AJ189" s="2375"/>
    </row>
    <row r="190" spans="1:36" s="350" customFormat="1" ht="52.2" x14ac:dyDescent="0.25">
      <c r="A190" s="3528"/>
      <c r="B190" s="3025"/>
      <c r="C190" s="3057"/>
      <c r="D190" s="3176"/>
      <c r="E190" s="2751" t="s">
        <v>3631</v>
      </c>
      <c r="F190" s="2751" t="s">
        <v>3632</v>
      </c>
      <c r="G190" s="1224" t="s">
        <v>3633</v>
      </c>
      <c r="H190" s="1225" t="s">
        <v>3634</v>
      </c>
      <c r="I190" s="1756" t="str">
        <f t="shared" si="51"/>
        <v>5-DaHall1-PDU-21-30-6</v>
      </c>
      <c r="J190" s="1772" t="str">
        <f t="shared" si="43"/>
        <v>5-DaHall1-PDU-22-30-6</v>
      </c>
      <c r="K190" s="1773">
        <v>220</v>
      </c>
      <c r="L190" s="1774">
        <v>30</v>
      </c>
      <c r="M190" s="2394" t="s">
        <v>6551</v>
      </c>
      <c r="N190" s="1760">
        <v>6</v>
      </c>
      <c r="O190" s="1775">
        <v>220</v>
      </c>
      <c r="P190" s="1776">
        <v>30</v>
      </c>
      <c r="Q190" s="2412" t="s">
        <v>6552</v>
      </c>
      <c r="R190" s="1777">
        <v>6</v>
      </c>
      <c r="S190" s="1226" t="s">
        <v>3635</v>
      </c>
      <c r="T190" s="1227" t="s">
        <v>3636</v>
      </c>
      <c r="U190" s="1228" t="s">
        <v>3549</v>
      </c>
      <c r="V190" s="1229" t="s">
        <v>3550</v>
      </c>
      <c r="W190" s="3265"/>
      <c r="X190" s="3267"/>
      <c r="Y190" s="1230">
        <f>SUM('5층_부하량(월간_AVG)'!N625:P625)</f>
        <v>0</v>
      </c>
      <c r="Z190" s="1230">
        <f>SUM('5층_부하량(월간_AVG)'!N641:P641)</f>
        <v>0</v>
      </c>
      <c r="AA190" s="3268"/>
      <c r="AB190" s="2744" t="e" cm="1">
        <f t="array" ref="AB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C190" s="2706" t="e" cm="1">
        <f t="array" ref="AC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D190" s="3269"/>
      <c r="AE190" s="2750"/>
      <c r="AF190"/>
      <c r="AH190" s="883"/>
      <c r="AJ190" s="2375"/>
    </row>
    <row r="191" spans="1:36" s="350" customFormat="1" ht="52.2" x14ac:dyDescent="0.25">
      <c r="A191" s="3528" t="s">
        <v>2955</v>
      </c>
      <c r="B191" s="3027" t="s">
        <v>3615</v>
      </c>
      <c r="C191" s="3057" t="s">
        <v>3552</v>
      </c>
      <c r="D191" s="3176">
        <v>13</v>
      </c>
      <c r="E191" s="2743" t="s">
        <v>3616</v>
      </c>
      <c r="F191" s="1231" t="s">
        <v>3617</v>
      </c>
      <c r="G191" s="1247" t="s">
        <v>3618</v>
      </c>
      <c r="H191" s="1248" t="s">
        <v>3619</v>
      </c>
      <c r="I191" s="1778" t="str">
        <f t="shared" si="51"/>
        <v>5-DaHall1-PDU-19-50-4</v>
      </c>
      <c r="J191" s="1779" t="str">
        <f t="shared" si="43"/>
        <v>5-DaHall1-PDU-20-50-4</v>
      </c>
      <c r="K191" s="1780">
        <v>220</v>
      </c>
      <c r="L191" s="1781">
        <v>50</v>
      </c>
      <c r="M191" s="2396" t="s">
        <v>6550</v>
      </c>
      <c r="N191" s="1782">
        <v>4</v>
      </c>
      <c r="O191" s="1783">
        <v>220</v>
      </c>
      <c r="P191" s="1784">
        <v>50</v>
      </c>
      <c r="Q191" s="2415" t="s">
        <v>6553</v>
      </c>
      <c r="R191" s="1785">
        <v>4</v>
      </c>
      <c r="S191" s="1249" t="s">
        <v>3539</v>
      </c>
      <c r="T191" s="1250" t="s">
        <v>3540</v>
      </c>
      <c r="U191" s="1236" t="s">
        <v>3541</v>
      </c>
      <c r="V191" s="1237" t="s">
        <v>3542</v>
      </c>
      <c r="W191" s="3273" t="s">
        <v>2485</v>
      </c>
      <c r="X191" s="3274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260">
        <f t="shared" ref="AA191" si="66">SUM(Y191:Z192)</f>
        <v>0</v>
      </c>
      <c r="AB191" s="2744" t="e" cm="1">
        <f t="array" ref="AB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C191" s="2706" t="e" cm="1">
        <f t="array" ref="AC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D191" s="3272" t="e">
        <f t="shared" ref="AD191" si="67">SUM(AB191:AC192)</f>
        <v>#N/A</v>
      </c>
      <c r="AE191" s="2745"/>
      <c r="AF191"/>
      <c r="AJ191" s="2375"/>
    </row>
    <row r="192" spans="1:36" s="350" customFormat="1" ht="52.2" x14ac:dyDescent="0.25">
      <c r="A192" s="3528"/>
      <c r="B192" s="3025"/>
      <c r="C192" s="3057"/>
      <c r="D192" s="3176"/>
      <c r="E192" s="2751" t="s">
        <v>3620</v>
      </c>
      <c r="F192" s="2751" t="s">
        <v>3621</v>
      </c>
      <c r="G192" s="1254" t="s">
        <v>3622</v>
      </c>
      <c r="H192" s="1255" t="s">
        <v>3623</v>
      </c>
      <c r="I192" s="1786" t="str">
        <f t="shared" si="51"/>
        <v>5-DaHall1-PDU-21-50-4</v>
      </c>
      <c r="J192" s="1757" t="str">
        <f t="shared" si="43"/>
        <v>5-DaHall1-PDU-22-50-4</v>
      </c>
      <c r="K192" s="1758">
        <v>220</v>
      </c>
      <c r="L192" s="1759">
        <v>50</v>
      </c>
      <c r="M192" s="2397" t="s">
        <v>6551</v>
      </c>
      <c r="N192" s="1787">
        <v>4</v>
      </c>
      <c r="O192" s="1761">
        <v>220</v>
      </c>
      <c r="P192" s="1762">
        <v>50</v>
      </c>
      <c r="Q192" s="2411" t="s">
        <v>6552</v>
      </c>
      <c r="R192" s="1763">
        <v>4</v>
      </c>
      <c r="S192" s="1226" t="s">
        <v>3547</v>
      </c>
      <c r="T192" s="1227" t="s">
        <v>3548</v>
      </c>
      <c r="U192" s="1228" t="s">
        <v>3549</v>
      </c>
      <c r="V192" s="1229" t="s">
        <v>3550</v>
      </c>
      <c r="W192" s="3265"/>
      <c r="X192" s="3267"/>
      <c r="Y192" s="1230">
        <f>SUM('5층_부하량(월간_AVG)'!N624:P624)</f>
        <v>0</v>
      </c>
      <c r="Z192" s="1230">
        <f>SUM('5층_부하량(월간_AVG)'!N640:P640)</f>
        <v>0</v>
      </c>
      <c r="AA192" s="3268"/>
      <c r="AB192" s="2744" t="e" cm="1">
        <f t="array" ref="AB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C192" s="2706" t="e" cm="1">
        <f t="array" ref="AC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D192" s="3269"/>
      <c r="AE192" s="2750"/>
      <c r="AF192"/>
      <c r="AH192" s="883"/>
      <c r="AJ192" s="2375"/>
    </row>
    <row r="193" spans="1:36" s="350" customFormat="1" ht="52.2" x14ac:dyDescent="0.25">
      <c r="A193" s="3528" t="s">
        <v>2961</v>
      </c>
      <c r="B193" s="3027" t="s">
        <v>3606</v>
      </c>
      <c r="C193" s="3057" t="s">
        <v>3552</v>
      </c>
      <c r="D193" s="3176">
        <v>13</v>
      </c>
      <c r="E193" s="2743" t="s">
        <v>3607</v>
      </c>
      <c r="F193" s="1231" t="s">
        <v>3608</v>
      </c>
      <c r="G193" s="1247" t="s">
        <v>3609</v>
      </c>
      <c r="H193" s="1248" t="s">
        <v>3610</v>
      </c>
      <c r="I193" s="1778" t="str">
        <f t="shared" si="51"/>
        <v>5-DaHall1-PDU-19-50-2</v>
      </c>
      <c r="J193" s="1779" t="str">
        <f t="shared" si="43"/>
        <v>5-DaHall1-PDU-20-50-2</v>
      </c>
      <c r="K193" s="1780">
        <v>220</v>
      </c>
      <c r="L193" s="1781">
        <v>50</v>
      </c>
      <c r="M193" s="2396" t="s">
        <v>6550</v>
      </c>
      <c r="N193" s="1782">
        <v>2</v>
      </c>
      <c r="O193" s="1783">
        <v>220</v>
      </c>
      <c r="P193" s="1784">
        <v>50</v>
      </c>
      <c r="Q193" s="2415" t="s">
        <v>6553</v>
      </c>
      <c r="R193" s="1785">
        <v>2</v>
      </c>
      <c r="S193" s="1249" t="s">
        <v>3539</v>
      </c>
      <c r="T193" s="1250" t="s">
        <v>3540</v>
      </c>
      <c r="U193" s="1236" t="s">
        <v>3541</v>
      </c>
      <c r="V193" s="1237" t="s">
        <v>3542</v>
      </c>
      <c r="W193" s="3273" t="s">
        <v>2485</v>
      </c>
      <c r="X193" s="3274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260">
        <f t="shared" ref="AA193" si="68">SUM(Y193:Z194)</f>
        <v>0</v>
      </c>
      <c r="AB193" s="2744" t="e" cm="1">
        <f t="array" ref="AB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C193" s="2706" t="e" cm="1">
        <f t="array" ref="AC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D193" s="3272" t="e">
        <f t="shared" ref="AD193" si="69">SUM(AB193:AC194)</f>
        <v>#N/A</v>
      </c>
      <c r="AE193" s="2745"/>
      <c r="AF193"/>
      <c r="AJ193" s="2375"/>
    </row>
    <row r="194" spans="1:36" s="350" customFormat="1" ht="52.2" x14ac:dyDescent="0.25">
      <c r="A194" s="3528"/>
      <c r="B194" s="3025"/>
      <c r="C194" s="3057"/>
      <c r="D194" s="3176"/>
      <c r="E194" s="2751" t="s">
        <v>3611</v>
      </c>
      <c r="F194" s="2751" t="s">
        <v>3612</v>
      </c>
      <c r="G194" s="1224" t="s">
        <v>3613</v>
      </c>
      <c r="H194" s="1225" t="s">
        <v>3614</v>
      </c>
      <c r="I194" s="1756" t="str">
        <f t="shared" si="51"/>
        <v>5-DaHall1-PDU-21-50-2</v>
      </c>
      <c r="J194" s="1772" t="str">
        <f t="shared" si="43"/>
        <v>5-DaHall1-PDU-22-50-2</v>
      </c>
      <c r="K194" s="1773">
        <v>220</v>
      </c>
      <c r="L194" s="1774">
        <v>50</v>
      </c>
      <c r="M194" s="2394" t="s">
        <v>6551</v>
      </c>
      <c r="N194" s="1760">
        <v>2</v>
      </c>
      <c r="O194" s="1775">
        <v>220</v>
      </c>
      <c r="P194" s="1776">
        <v>50</v>
      </c>
      <c r="Q194" s="2412" t="s">
        <v>6552</v>
      </c>
      <c r="R194" s="1777">
        <v>2</v>
      </c>
      <c r="S194" s="1226" t="s">
        <v>3547</v>
      </c>
      <c r="T194" s="1227" t="s">
        <v>3548</v>
      </c>
      <c r="U194" s="1228" t="s">
        <v>3549</v>
      </c>
      <c r="V194" s="1229" t="s">
        <v>3550</v>
      </c>
      <c r="W194" s="3265"/>
      <c r="X194" s="3267"/>
      <c r="Y194" s="1230">
        <f>SUM('5층_부하량(월간_AVG)'!N623:P623)</f>
        <v>0</v>
      </c>
      <c r="Z194" s="1230">
        <f>SUM('5층_부하량(월간_AVG)'!N639:P639)</f>
        <v>0</v>
      </c>
      <c r="AA194" s="3268"/>
      <c r="AB194" s="2744" t="e" cm="1">
        <f t="array" ref="AB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C194" s="2706" t="e" cm="1">
        <f t="array" ref="AC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D194" s="3269"/>
      <c r="AE194" s="2750"/>
      <c r="AF194"/>
      <c r="AH194" s="883"/>
      <c r="AJ194" s="2375"/>
    </row>
    <row r="195" spans="1:36" s="350" customFormat="1" ht="52.2" x14ac:dyDescent="0.25">
      <c r="A195" s="3530" t="s">
        <v>2992</v>
      </c>
      <c r="B195" s="3027" t="s">
        <v>3597</v>
      </c>
      <c r="C195" s="3057" t="s">
        <v>3552</v>
      </c>
      <c r="D195" s="3176">
        <v>13</v>
      </c>
      <c r="E195" s="2743" t="s">
        <v>3598</v>
      </c>
      <c r="F195" s="1231" t="s">
        <v>3599</v>
      </c>
      <c r="G195" s="1232" t="s">
        <v>3600</v>
      </c>
      <c r="H195" s="1233" t="s">
        <v>3601</v>
      </c>
      <c r="I195" s="1764" t="str">
        <f t="shared" si="51"/>
        <v>5-DaHall1-PDU-19-50-13</v>
      </c>
      <c r="J195" s="1765" t="str">
        <f t="shared" si="43"/>
        <v>5-DaHall1-PDU-20-50-13</v>
      </c>
      <c r="K195" s="1766">
        <v>220</v>
      </c>
      <c r="L195" s="1767">
        <v>50</v>
      </c>
      <c r="M195" s="2395" t="s">
        <v>6550</v>
      </c>
      <c r="N195" s="1768">
        <v>13</v>
      </c>
      <c r="O195" s="1769">
        <v>220</v>
      </c>
      <c r="P195" s="1770">
        <v>50</v>
      </c>
      <c r="Q195" s="2414" t="s">
        <v>6553</v>
      </c>
      <c r="R195" s="1771">
        <v>13</v>
      </c>
      <c r="S195" s="1249" t="s">
        <v>3539</v>
      </c>
      <c r="T195" s="1250" t="s">
        <v>3540</v>
      </c>
      <c r="U195" s="1251" t="s">
        <v>3541</v>
      </c>
      <c r="V195" s="1252" t="s">
        <v>3542</v>
      </c>
      <c r="W195" s="3264" t="s">
        <v>2485</v>
      </c>
      <c r="X195" s="3266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260">
        <f>SUM(Y195:Z196)</f>
        <v>0</v>
      </c>
      <c r="AB195" s="2744" t="e" cm="1">
        <f t="array" ref="AB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C195" s="2706" t="e" cm="1">
        <f t="array" ref="AC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D195" s="3272" t="e">
        <f t="shared" ref="AD195" si="70">SUM(AB195:AC196)</f>
        <v>#N/A</v>
      </c>
      <c r="AE195" s="2752"/>
      <c r="AF195"/>
      <c r="AJ195" s="2375"/>
    </row>
    <row r="196" spans="1:36" s="350" customFormat="1" ht="52.2" x14ac:dyDescent="0.25">
      <c r="A196" s="3531"/>
      <c r="B196" s="3025"/>
      <c r="C196" s="3057"/>
      <c r="D196" s="3176"/>
      <c r="E196" s="2751" t="s">
        <v>3602</v>
      </c>
      <c r="F196" s="2751" t="s">
        <v>3603</v>
      </c>
      <c r="G196" s="1224" t="s">
        <v>3604</v>
      </c>
      <c r="H196" s="1225" t="s">
        <v>3605</v>
      </c>
      <c r="I196" s="1756" t="str">
        <f t="shared" si="51"/>
        <v>5-DaHall1-PDU-21-50-13</v>
      </c>
      <c r="J196" s="1772" t="str">
        <f t="shared" si="43"/>
        <v>5-DaHall1-PDU-22-50-13</v>
      </c>
      <c r="K196" s="1773">
        <v>220</v>
      </c>
      <c r="L196" s="1774">
        <v>50</v>
      </c>
      <c r="M196" s="2394" t="s">
        <v>6551</v>
      </c>
      <c r="N196" s="1760">
        <v>13</v>
      </c>
      <c r="O196" s="1775">
        <v>220</v>
      </c>
      <c r="P196" s="1776">
        <v>50</v>
      </c>
      <c r="Q196" s="2412" t="s">
        <v>6552</v>
      </c>
      <c r="R196" s="1777">
        <v>13</v>
      </c>
      <c r="S196" s="1226" t="s">
        <v>3547</v>
      </c>
      <c r="T196" s="1227" t="s">
        <v>3548</v>
      </c>
      <c r="U196" s="1258" t="s">
        <v>3549</v>
      </c>
      <c r="V196" s="1259" t="s">
        <v>3550</v>
      </c>
      <c r="W196" s="3270"/>
      <c r="X196" s="3271"/>
      <c r="Y196" s="1230">
        <f>SUM('5층_부하량(월간_AVG)'!D629:F629)</f>
        <v>0</v>
      </c>
      <c r="Z196" s="1230">
        <f>SUM('5층_부하량(월간_AVG)'!D645:F645)</f>
        <v>0</v>
      </c>
      <c r="AA196" s="3268"/>
      <c r="AB196" s="2744" t="e" cm="1">
        <f t="array" ref="AB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C196" s="2706" t="e" cm="1">
        <f t="array" ref="AC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D196" s="3269"/>
      <c r="AE196" s="2753"/>
      <c r="AF196"/>
      <c r="AH196" s="883"/>
      <c r="AJ196" s="2375"/>
    </row>
    <row r="197" spans="1:36" s="350" customFormat="1" ht="52.2" x14ac:dyDescent="0.25">
      <c r="A197" s="3528" t="s">
        <v>2998</v>
      </c>
      <c r="B197" s="3027" t="s">
        <v>3588</v>
      </c>
      <c r="C197" s="3057" t="s">
        <v>3552</v>
      </c>
      <c r="D197" s="3176">
        <v>13</v>
      </c>
      <c r="E197" s="2743" t="s">
        <v>3589</v>
      </c>
      <c r="F197" s="1231" t="s">
        <v>3590</v>
      </c>
      <c r="G197" s="1247" t="s">
        <v>3591</v>
      </c>
      <c r="H197" s="1248" t="s">
        <v>3592</v>
      </c>
      <c r="I197" s="1778" t="str">
        <f t="shared" si="51"/>
        <v>5-DaHall1-PDU-19-50-11</v>
      </c>
      <c r="J197" s="1779" t="str">
        <f t="shared" si="43"/>
        <v>5-DaHall1-PDU-20-50-11</v>
      </c>
      <c r="K197" s="1780">
        <v>220</v>
      </c>
      <c r="L197" s="1781">
        <v>50</v>
      </c>
      <c r="M197" s="2396" t="s">
        <v>6550</v>
      </c>
      <c r="N197" s="1782">
        <v>11</v>
      </c>
      <c r="O197" s="1783">
        <v>220</v>
      </c>
      <c r="P197" s="1784">
        <v>50</v>
      </c>
      <c r="Q197" s="2415" t="s">
        <v>6553</v>
      </c>
      <c r="R197" s="1785">
        <v>11</v>
      </c>
      <c r="S197" s="1249" t="s">
        <v>3539</v>
      </c>
      <c r="T197" s="1250" t="s">
        <v>3540</v>
      </c>
      <c r="U197" s="1236" t="s">
        <v>3541</v>
      </c>
      <c r="V197" s="1237" t="s">
        <v>3542</v>
      </c>
      <c r="W197" s="3273" t="s">
        <v>2485</v>
      </c>
      <c r="X197" s="3274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260">
        <f>SUM(Y197:Z198)</f>
        <v>0</v>
      </c>
      <c r="AB197" s="2744" t="e" cm="1">
        <f t="array" ref="AB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C197" s="2706" t="e" cm="1">
        <f t="array" ref="AC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D197" s="3272" t="e">
        <f t="shared" ref="AD197" si="71">SUM(AB197:AC198)</f>
        <v>#N/A</v>
      </c>
      <c r="AE197" s="2745"/>
      <c r="AF197"/>
      <c r="AJ197" s="2375"/>
    </row>
    <row r="198" spans="1:36" s="350" customFormat="1" ht="52.2" x14ac:dyDescent="0.25">
      <c r="A198" s="3528"/>
      <c r="B198" s="3025"/>
      <c r="C198" s="3057"/>
      <c r="D198" s="3176"/>
      <c r="E198" s="2751" t="s">
        <v>3593</v>
      </c>
      <c r="F198" s="2751" t="s">
        <v>3594</v>
      </c>
      <c r="G198" s="1254" t="s">
        <v>3595</v>
      </c>
      <c r="H198" s="1255" t="s">
        <v>3596</v>
      </c>
      <c r="I198" s="1786" t="str">
        <f t="shared" si="51"/>
        <v>5-DaHall1-PDU-21-50-11</v>
      </c>
      <c r="J198" s="1757" t="str">
        <f t="shared" si="43"/>
        <v>5-DaHall1-PDU-22-50-11</v>
      </c>
      <c r="K198" s="1758">
        <v>220</v>
      </c>
      <c r="L198" s="1759">
        <v>50</v>
      </c>
      <c r="M198" s="2397" t="s">
        <v>6551</v>
      </c>
      <c r="N198" s="1787">
        <v>11</v>
      </c>
      <c r="O198" s="1761">
        <v>220</v>
      </c>
      <c r="P198" s="1762">
        <v>50</v>
      </c>
      <c r="Q198" s="2411" t="s">
        <v>6552</v>
      </c>
      <c r="R198" s="1763">
        <v>11</v>
      </c>
      <c r="S198" s="1226" t="s">
        <v>3547</v>
      </c>
      <c r="T198" s="1227" t="s">
        <v>3548</v>
      </c>
      <c r="U198" s="1228" t="s">
        <v>3549</v>
      </c>
      <c r="V198" s="1229" t="s">
        <v>3550</v>
      </c>
      <c r="W198" s="3265"/>
      <c r="X198" s="3267"/>
      <c r="Y198" s="1230">
        <f>SUM('5층_부하량(월간_AVG)'!D628:F628)</f>
        <v>0</v>
      </c>
      <c r="Z198" s="1230">
        <f>SUM('5층_부하량(월간_AVG)'!D644:F644)</f>
        <v>0</v>
      </c>
      <c r="AA198" s="3268"/>
      <c r="AB198" s="2744" t="e" cm="1">
        <f t="array" ref="AB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C198" s="2706" t="e" cm="1">
        <f t="array" ref="AC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D198" s="3269"/>
      <c r="AE198" s="2750"/>
      <c r="AF198"/>
      <c r="AH198" s="883"/>
      <c r="AJ198" s="2375"/>
    </row>
    <row r="199" spans="1:36" s="350" customFormat="1" ht="52.2" x14ac:dyDescent="0.25">
      <c r="A199" s="3530" t="s">
        <v>3004</v>
      </c>
      <c r="B199" s="3027" t="s">
        <v>3579</v>
      </c>
      <c r="C199" s="3057" t="s">
        <v>3552</v>
      </c>
      <c r="D199" s="3176">
        <v>13</v>
      </c>
      <c r="E199" s="2743" t="s">
        <v>3580</v>
      </c>
      <c r="F199" s="1231" t="s">
        <v>3581</v>
      </c>
      <c r="G199" s="1232" t="s">
        <v>3582</v>
      </c>
      <c r="H199" s="1233" t="s">
        <v>3583</v>
      </c>
      <c r="I199" s="1764" t="str">
        <f t="shared" si="51"/>
        <v>5-DaHall1-PDU-19-50-9</v>
      </c>
      <c r="J199" s="1765" t="str">
        <f t="shared" si="43"/>
        <v>5-DaHall1-PDU-20-50-9</v>
      </c>
      <c r="K199" s="1766">
        <v>220</v>
      </c>
      <c r="L199" s="1767">
        <v>50</v>
      </c>
      <c r="M199" s="2395" t="s">
        <v>6550</v>
      </c>
      <c r="N199" s="1768">
        <v>9</v>
      </c>
      <c r="O199" s="1769">
        <v>220</v>
      </c>
      <c r="P199" s="1770">
        <v>50</v>
      </c>
      <c r="Q199" s="2414" t="s">
        <v>6553</v>
      </c>
      <c r="R199" s="1771">
        <v>9</v>
      </c>
      <c r="S199" s="1249" t="s">
        <v>3539</v>
      </c>
      <c r="T199" s="1250" t="s">
        <v>3540</v>
      </c>
      <c r="U199" s="1251" t="s">
        <v>3541</v>
      </c>
      <c r="V199" s="1252" t="s">
        <v>3542</v>
      </c>
      <c r="W199" s="3264" t="s">
        <v>2485</v>
      </c>
      <c r="X199" s="3266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260">
        <f t="shared" ref="AA199" si="72">SUM(Y199:Z200)</f>
        <v>0</v>
      </c>
      <c r="AB199" s="2744" t="e" cm="1">
        <f t="array" ref="AB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C199" s="2706" t="e" cm="1">
        <f t="array" ref="AC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D199" s="3272" t="e">
        <f t="shared" ref="AD199" si="73">SUM(AB199:AC200)</f>
        <v>#N/A</v>
      </c>
      <c r="AE199" s="2752"/>
      <c r="AF199"/>
      <c r="AJ199" s="2375"/>
    </row>
    <row r="200" spans="1:36" s="350" customFormat="1" ht="52.2" x14ac:dyDescent="0.25">
      <c r="A200" s="3531"/>
      <c r="B200" s="3025"/>
      <c r="C200" s="3057"/>
      <c r="D200" s="3176"/>
      <c r="E200" s="2751" t="s">
        <v>3584</v>
      </c>
      <c r="F200" s="2751" t="s">
        <v>3585</v>
      </c>
      <c r="G200" s="1224" t="s">
        <v>3586</v>
      </c>
      <c r="H200" s="1225" t="s">
        <v>3587</v>
      </c>
      <c r="I200" s="1756" t="str">
        <f t="shared" si="51"/>
        <v>5-DaHall1-PDU-21-50-9</v>
      </c>
      <c r="J200" s="1772" t="str">
        <f t="shared" si="43"/>
        <v>5-DaHall1-PDU-22-50-9</v>
      </c>
      <c r="K200" s="1773">
        <v>220</v>
      </c>
      <c r="L200" s="1774">
        <v>50</v>
      </c>
      <c r="M200" s="2394" t="s">
        <v>6551</v>
      </c>
      <c r="N200" s="1760">
        <v>9</v>
      </c>
      <c r="O200" s="1775">
        <v>220</v>
      </c>
      <c r="P200" s="1776">
        <v>50</v>
      </c>
      <c r="Q200" s="2412" t="s">
        <v>6552</v>
      </c>
      <c r="R200" s="1777">
        <v>9</v>
      </c>
      <c r="S200" s="1226" t="s">
        <v>3547</v>
      </c>
      <c r="T200" s="1227" t="s">
        <v>3548</v>
      </c>
      <c r="U200" s="1258" t="s">
        <v>3549</v>
      </c>
      <c r="V200" s="1259" t="s">
        <v>3550</v>
      </c>
      <c r="W200" s="3270"/>
      <c r="X200" s="3271"/>
      <c r="Y200" s="1230">
        <f>SUM('5층_부하량(월간_AVG)'!D627:F627)</f>
        <v>0</v>
      </c>
      <c r="Z200" s="1230">
        <f>SUM('5층_부하량(월간_AVG)'!D643:F643)</f>
        <v>0</v>
      </c>
      <c r="AA200" s="3268"/>
      <c r="AB200" s="2744" t="e" cm="1">
        <f t="array" ref="AB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C200" s="2706" t="e" cm="1">
        <f t="array" ref="AC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D200" s="3269"/>
      <c r="AE200" s="2753"/>
      <c r="AF200"/>
      <c r="AH200" s="883"/>
      <c r="AJ200" s="2375"/>
    </row>
    <row r="201" spans="1:36" s="350" customFormat="1" ht="52.2" x14ac:dyDescent="0.25">
      <c r="A201" s="3528" t="s">
        <v>3010</v>
      </c>
      <c r="B201" s="3027" t="s">
        <v>3570</v>
      </c>
      <c r="C201" s="3057" t="s">
        <v>3552</v>
      </c>
      <c r="D201" s="3176">
        <v>13</v>
      </c>
      <c r="E201" s="2743" t="s">
        <v>3571</v>
      </c>
      <c r="F201" s="1231" t="s">
        <v>3572</v>
      </c>
      <c r="G201" s="1247" t="s">
        <v>3573</v>
      </c>
      <c r="H201" s="1248" t="s">
        <v>3574</v>
      </c>
      <c r="I201" s="1778" t="str">
        <f t="shared" si="51"/>
        <v>5-DaHall1-PDU-19-50-7</v>
      </c>
      <c r="J201" s="1779" t="str">
        <f t="shared" si="43"/>
        <v>5-DaHall1-PDU-20-50-7</v>
      </c>
      <c r="K201" s="1780">
        <v>220</v>
      </c>
      <c r="L201" s="1781">
        <v>50</v>
      </c>
      <c r="M201" s="2396" t="s">
        <v>6550</v>
      </c>
      <c r="N201" s="1782">
        <v>7</v>
      </c>
      <c r="O201" s="1783">
        <v>220</v>
      </c>
      <c r="P201" s="1784">
        <v>50</v>
      </c>
      <c r="Q201" s="2415" t="s">
        <v>6553</v>
      </c>
      <c r="R201" s="1785">
        <v>7</v>
      </c>
      <c r="S201" s="1249" t="s">
        <v>3539</v>
      </c>
      <c r="T201" s="1250" t="s">
        <v>3540</v>
      </c>
      <c r="U201" s="1236" t="s">
        <v>3541</v>
      </c>
      <c r="V201" s="1237" t="s">
        <v>3542</v>
      </c>
      <c r="W201" s="3273" t="s">
        <v>2485</v>
      </c>
      <c r="X201" s="3274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260">
        <f t="shared" ref="AA201" si="74">SUM(Y201:Z202)</f>
        <v>0</v>
      </c>
      <c r="AB201" s="2744" t="e" cm="1">
        <f t="array" ref="AB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C201" s="2706" t="e" cm="1">
        <f t="array" ref="AC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D201" s="3272" t="e">
        <f t="shared" ref="AD201" si="75">SUM(AB201:AC202)</f>
        <v>#N/A</v>
      </c>
      <c r="AE201" s="2745"/>
      <c r="AF201"/>
      <c r="AJ201" s="2375"/>
    </row>
    <row r="202" spans="1:36" s="350" customFormat="1" ht="52.2" x14ac:dyDescent="0.25">
      <c r="A202" s="3528"/>
      <c r="B202" s="3025"/>
      <c r="C202" s="3057"/>
      <c r="D202" s="3176"/>
      <c r="E202" s="2751" t="s">
        <v>3575</v>
      </c>
      <c r="F202" s="2751" t="s">
        <v>3576</v>
      </c>
      <c r="G202" s="1254" t="s">
        <v>3577</v>
      </c>
      <c r="H202" s="1255" t="s">
        <v>3578</v>
      </c>
      <c r="I202" s="1786" t="str">
        <f t="shared" si="51"/>
        <v>5-DaHall1-PDU-21-50-7</v>
      </c>
      <c r="J202" s="1757" t="str">
        <f t="shared" si="43"/>
        <v>5-DaHall1-PDU-22-50-7</v>
      </c>
      <c r="K202" s="1758">
        <v>220</v>
      </c>
      <c r="L202" s="1759">
        <v>50</v>
      </c>
      <c r="M202" s="2397" t="s">
        <v>6551</v>
      </c>
      <c r="N202" s="1787">
        <v>7</v>
      </c>
      <c r="O202" s="1761">
        <v>220</v>
      </c>
      <c r="P202" s="1762">
        <v>50</v>
      </c>
      <c r="Q202" s="2411" t="s">
        <v>6552</v>
      </c>
      <c r="R202" s="1763">
        <v>7</v>
      </c>
      <c r="S202" s="1226" t="s">
        <v>3547</v>
      </c>
      <c r="T202" s="1227" t="s">
        <v>3548</v>
      </c>
      <c r="U202" s="1228" t="s">
        <v>3549</v>
      </c>
      <c r="V202" s="1229" t="s">
        <v>3550</v>
      </c>
      <c r="W202" s="3265"/>
      <c r="X202" s="3267"/>
      <c r="Y202" s="1230">
        <f>SUM('5층_부하량(월간_AVG)'!D626:F626)</f>
        <v>0</v>
      </c>
      <c r="Z202" s="1230">
        <f>SUM('5층_부하량(월간_AVG)'!D642:F642)</f>
        <v>0</v>
      </c>
      <c r="AA202" s="3268"/>
      <c r="AB202" s="2744" t="e" cm="1">
        <f t="array" ref="AB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C202" s="2706" t="e" cm="1">
        <f t="array" ref="AC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D202" s="3269"/>
      <c r="AE202" s="2750"/>
      <c r="AF202"/>
      <c r="AH202" s="883"/>
      <c r="AJ202" s="2375"/>
    </row>
    <row r="203" spans="1:36" s="350" customFormat="1" ht="51" customHeight="1" x14ac:dyDescent="0.25">
      <c r="A203" s="3530" t="s">
        <v>3041</v>
      </c>
      <c r="B203" s="3028" t="s">
        <v>8734</v>
      </c>
      <c r="C203" s="3057" t="s">
        <v>3552</v>
      </c>
      <c r="D203" s="3176">
        <v>13</v>
      </c>
      <c r="E203" s="2764" t="s">
        <v>8735</v>
      </c>
      <c r="F203" s="2764" t="s">
        <v>8736</v>
      </c>
      <c r="G203" s="2329"/>
      <c r="H203" s="2330"/>
      <c r="I203" s="1764" t="str">
        <f t="shared" si="51"/>
        <v>5-DaHall1-PDU-19-50-23</v>
      </c>
      <c r="J203" s="1765" t="str">
        <f t="shared" si="43"/>
        <v>5-DaHall1-PDU-20-50-23</v>
      </c>
      <c r="K203" s="1766">
        <v>220</v>
      </c>
      <c r="L203" s="1767">
        <v>50</v>
      </c>
      <c r="M203" s="2395" t="s">
        <v>6550</v>
      </c>
      <c r="N203" s="1768">
        <v>23</v>
      </c>
      <c r="O203" s="1769">
        <v>220</v>
      </c>
      <c r="P203" s="1770">
        <v>50</v>
      </c>
      <c r="Q203" s="2414" t="s">
        <v>6553</v>
      </c>
      <c r="R203" s="1771">
        <v>23</v>
      </c>
      <c r="S203" s="1249" t="s">
        <v>3539</v>
      </c>
      <c r="T203" s="1250" t="s">
        <v>3540</v>
      </c>
      <c r="U203" s="1251" t="s">
        <v>3541</v>
      </c>
      <c r="V203" s="1252" t="s">
        <v>3542</v>
      </c>
      <c r="W203" s="3264" t="s">
        <v>2485</v>
      </c>
      <c r="X203" s="3266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260">
        <f t="shared" ref="AA203" si="76">SUM(Y203:Z204)</f>
        <v>0</v>
      </c>
      <c r="AB203" s="2765" t="e" cm="1">
        <f t="array" ref="AB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C203" s="2726" t="e" cm="1">
        <f t="array" ref="AC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D203" s="3272" t="e">
        <f t="shared" ref="AD203" si="77">SUM(AB203:AC204)</f>
        <v>#N/A</v>
      </c>
      <c r="AE203" s="3276" t="s">
        <v>8737</v>
      </c>
      <c r="AF203"/>
      <c r="AJ203" s="2375"/>
    </row>
    <row r="204" spans="1:36" s="350" customFormat="1" ht="51" customHeight="1" x14ac:dyDescent="0.25">
      <c r="A204" s="3531"/>
      <c r="B204" s="3029"/>
      <c r="C204" s="3057"/>
      <c r="D204" s="3176"/>
      <c r="E204" s="2764" t="s">
        <v>8738</v>
      </c>
      <c r="F204" s="2764" t="s">
        <v>8739</v>
      </c>
      <c r="G204" s="2329"/>
      <c r="H204" s="2330"/>
      <c r="I204" s="1756" t="str">
        <f t="shared" si="51"/>
        <v>5-DaHall1-PDU-21-50-23</v>
      </c>
      <c r="J204" s="1772" t="str">
        <f t="shared" si="43"/>
        <v>5-DaHall1-PDU-22-50-23</v>
      </c>
      <c r="K204" s="1773">
        <v>220</v>
      </c>
      <c r="L204" s="1774">
        <v>50</v>
      </c>
      <c r="M204" s="2394" t="s">
        <v>6551</v>
      </c>
      <c r="N204" s="1760">
        <v>23</v>
      </c>
      <c r="O204" s="1775">
        <v>220</v>
      </c>
      <c r="P204" s="1776">
        <v>50</v>
      </c>
      <c r="Q204" s="2412" t="s">
        <v>6552</v>
      </c>
      <c r="R204" s="1777">
        <v>23</v>
      </c>
      <c r="S204" s="1226" t="s">
        <v>3547</v>
      </c>
      <c r="T204" s="1227" t="s">
        <v>3548</v>
      </c>
      <c r="U204" s="1258" t="s">
        <v>3549</v>
      </c>
      <c r="V204" s="1259" t="s">
        <v>3550</v>
      </c>
      <c r="W204" s="3270"/>
      <c r="X204" s="3271"/>
      <c r="Y204" s="1230">
        <f>SUM('5층_부하량(월간_AVG)'!D634:F634)</f>
        <v>0</v>
      </c>
      <c r="Z204" s="1260">
        <f>SUM('5층_부하량(월간_AVG)'!D650:F650)</f>
        <v>0</v>
      </c>
      <c r="AA204" s="3268"/>
      <c r="AB204" s="2757" t="e" cm="1">
        <f t="array" ref="AB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C204" s="2730" t="e" cm="1">
        <f t="array" ref="AC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D204" s="3269"/>
      <c r="AE204" s="3277"/>
      <c r="AF204"/>
      <c r="AH204" s="883"/>
      <c r="AJ204" s="2375"/>
    </row>
    <row r="205" spans="1:36" s="350" customFormat="1" ht="51" customHeight="1" x14ac:dyDescent="0.25">
      <c r="A205" s="3530" t="s">
        <v>3047</v>
      </c>
      <c r="B205" s="3027" t="s">
        <v>3561</v>
      </c>
      <c r="C205" s="3057" t="s">
        <v>3552</v>
      </c>
      <c r="D205" s="3281">
        <v>13</v>
      </c>
      <c r="E205" s="2743" t="s">
        <v>3562</v>
      </c>
      <c r="F205" s="1231" t="s">
        <v>3563</v>
      </c>
      <c r="G205" s="1232" t="s">
        <v>3564</v>
      </c>
      <c r="H205" s="1233" t="s">
        <v>3565</v>
      </c>
      <c r="I205" s="1764" t="str">
        <f t="shared" si="51"/>
        <v>5-DaHall1-PDU-19-50-5</v>
      </c>
      <c r="J205" s="1765" t="str">
        <f t="shared" si="43"/>
        <v>5-DaHall1-PDU-20-50-5</v>
      </c>
      <c r="K205" s="1766">
        <v>220</v>
      </c>
      <c r="L205" s="1767">
        <v>50</v>
      </c>
      <c r="M205" s="2395" t="s">
        <v>6550</v>
      </c>
      <c r="N205" s="1768">
        <v>5</v>
      </c>
      <c r="O205" s="1769">
        <v>220</v>
      </c>
      <c r="P205" s="1770">
        <v>50</v>
      </c>
      <c r="Q205" s="2414" t="s">
        <v>6553</v>
      </c>
      <c r="R205" s="1771">
        <v>5</v>
      </c>
      <c r="S205" s="1249" t="s">
        <v>3539</v>
      </c>
      <c r="T205" s="1250" t="s">
        <v>3540</v>
      </c>
      <c r="U205" s="1251" t="s">
        <v>3541</v>
      </c>
      <c r="V205" s="1252" t="s">
        <v>3542</v>
      </c>
      <c r="W205" s="3264" t="s">
        <v>2485</v>
      </c>
      <c r="X205" s="3266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260">
        <f t="shared" ref="AA205" si="78">SUM(Y205:Z206)</f>
        <v>0</v>
      </c>
      <c r="AB205" s="2765" t="e" cm="1">
        <f t="array" ref="AB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C205" s="2726" t="e" cm="1">
        <f t="array" ref="AC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D205" s="3272" t="e">
        <f t="shared" ref="AD205" si="79">SUM(AB205:AC206)</f>
        <v>#N/A</v>
      </c>
      <c r="AE205" s="2752"/>
      <c r="AF205"/>
      <c r="AJ205" s="2375"/>
    </row>
    <row r="206" spans="1:36" s="350" customFormat="1" ht="51" customHeight="1" x14ac:dyDescent="0.25">
      <c r="A206" s="3531"/>
      <c r="B206" s="3025"/>
      <c r="C206" s="3057"/>
      <c r="D206" s="3281"/>
      <c r="E206" s="2751" t="s">
        <v>3566</v>
      </c>
      <c r="F206" s="2751" t="s">
        <v>3567</v>
      </c>
      <c r="G206" s="1224" t="s">
        <v>3568</v>
      </c>
      <c r="H206" s="1225" t="s">
        <v>3569</v>
      </c>
      <c r="I206" s="1756" t="str">
        <f t="shared" si="51"/>
        <v>5-DaHall1-PDU-21-50-5</v>
      </c>
      <c r="J206" s="1772" t="str">
        <f t="shared" si="43"/>
        <v>5-DaHall1-PDU-22-50-5</v>
      </c>
      <c r="K206" s="1773">
        <v>220</v>
      </c>
      <c r="L206" s="1774">
        <v>50</v>
      </c>
      <c r="M206" s="2394" t="s">
        <v>6551</v>
      </c>
      <c r="N206" s="1760">
        <v>5</v>
      </c>
      <c r="O206" s="1775">
        <v>220</v>
      </c>
      <c r="P206" s="1776">
        <v>50</v>
      </c>
      <c r="Q206" s="2412" t="s">
        <v>6552</v>
      </c>
      <c r="R206" s="1777">
        <v>5</v>
      </c>
      <c r="S206" s="1226" t="s">
        <v>3547</v>
      </c>
      <c r="T206" s="1227" t="s">
        <v>3548</v>
      </c>
      <c r="U206" s="1258" t="s">
        <v>3549</v>
      </c>
      <c r="V206" s="1259" t="s">
        <v>3550</v>
      </c>
      <c r="W206" s="3270"/>
      <c r="X206" s="3271"/>
      <c r="Y206" s="1230">
        <f>SUM('5층_부하량(월간_AVG)'!D625:F625)</f>
        <v>0</v>
      </c>
      <c r="Z206" s="1260">
        <f>SUM('5층_부하량(월간_AVG)'!D641:F641)</f>
        <v>0</v>
      </c>
      <c r="AA206" s="3268"/>
      <c r="AB206" s="2757" t="e" cm="1">
        <f t="array" ref="AB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C206" s="2730" t="e" cm="1">
        <f t="array" ref="AC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D206" s="3269"/>
      <c r="AE206" s="2753"/>
      <c r="AF206"/>
      <c r="AH206" s="883"/>
      <c r="AJ206" s="2375"/>
    </row>
    <row r="207" spans="1:36" s="350" customFormat="1" ht="51" customHeight="1" x14ac:dyDescent="0.25">
      <c r="A207" s="3528" t="s">
        <v>3053</v>
      </c>
      <c r="B207" s="3027" t="s">
        <v>3551</v>
      </c>
      <c r="C207" s="3057" t="s">
        <v>3552</v>
      </c>
      <c r="D207" s="3176">
        <v>13</v>
      </c>
      <c r="E207" s="2743" t="s">
        <v>3553</v>
      </c>
      <c r="F207" s="1231" t="s">
        <v>3554</v>
      </c>
      <c r="G207" s="1232" t="s">
        <v>3555</v>
      </c>
      <c r="H207" s="1233" t="s">
        <v>3556</v>
      </c>
      <c r="I207" s="1764" t="str">
        <f t="shared" si="51"/>
        <v>5-DaHall1-PDU-19-50-3</v>
      </c>
      <c r="J207" s="1765" t="str">
        <f t="shared" si="43"/>
        <v>5-DaHall1-PDU-20-50-3</v>
      </c>
      <c r="K207" s="1766">
        <v>220</v>
      </c>
      <c r="L207" s="1767">
        <v>50</v>
      </c>
      <c r="M207" s="2395" t="s">
        <v>6550</v>
      </c>
      <c r="N207" s="1768">
        <v>3</v>
      </c>
      <c r="O207" s="1769">
        <v>220</v>
      </c>
      <c r="P207" s="1770">
        <v>50</v>
      </c>
      <c r="Q207" s="2414" t="s">
        <v>6553</v>
      </c>
      <c r="R207" s="1771">
        <v>3</v>
      </c>
      <c r="S207" s="1234" t="s">
        <v>3539</v>
      </c>
      <c r="T207" s="1235" t="s">
        <v>3540</v>
      </c>
      <c r="U207" s="1236" t="s">
        <v>3541</v>
      </c>
      <c r="V207" s="1237" t="s">
        <v>3542</v>
      </c>
      <c r="W207" s="3273" t="s">
        <v>2485</v>
      </c>
      <c r="X207" s="3274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260">
        <f>SUM(Y207:Z208)</f>
        <v>0</v>
      </c>
      <c r="AB207" s="2744" t="e" cm="1">
        <f t="array" ref="AB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C207" s="2706" t="e" cm="1">
        <f t="array" ref="AC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D207" s="3272" t="e">
        <f>SUM(AB207:AC208)</f>
        <v>#N/A</v>
      </c>
      <c r="AE207" s="2745"/>
      <c r="AF207"/>
      <c r="AJ207" s="2375"/>
    </row>
    <row r="208" spans="1:36" s="350" customFormat="1" ht="51" customHeight="1" thickBot="1" x14ac:dyDescent="0.3">
      <c r="A208" s="3528"/>
      <c r="B208" s="3025"/>
      <c r="C208" s="3058"/>
      <c r="D208" s="3282"/>
      <c r="E208" s="2751" t="s">
        <v>3557</v>
      </c>
      <c r="F208" s="2751" t="s">
        <v>3558</v>
      </c>
      <c r="G208" s="1224" t="s">
        <v>3559</v>
      </c>
      <c r="H208" s="1225" t="s">
        <v>3560</v>
      </c>
      <c r="I208" s="1756" t="str">
        <f t="shared" si="51"/>
        <v>5-DaHall1-PDU-21-50-3</v>
      </c>
      <c r="J208" s="1772" t="str">
        <f t="shared" si="43"/>
        <v>5-DaHall1-PDU-22-50-3</v>
      </c>
      <c r="K208" s="1773">
        <v>220</v>
      </c>
      <c r="L208" s="1774">
        <v>50</v>
      </c>
      <c r="M208" s="2394" t="s">
        <v>6551</v>
      </c>
      <c r="N208" s="1760">
        <v>3</v>
      </c>
      <c r="O208" s="1775">
        <v>220</v>
      </c>
      <c r="P208" s="1776">
        <v>50</v>
      </c>
      <c r="Q208" s="2412" t="s">
        <v>6552</v>
      </c>
      <c r="R208" s="1777">
        <v>3</v>
      </c>
      <c r="S208" s="1226" t="s">
        <v>3547</v>
      </c>
      <c r="T208" s="1227" t="s">
        <v>3548</v>
      </c>
      <c r="U208" s="1228" t="s">
        <v>3549</v>
      </c>
      <c r="V208" s="1229" t="s">
        <v>3550</v>
      </c>
      <c r="W208" s="3265"/>
      <c r="X208" s="3267"/>
      <c r="Y208" s="1230">
        <f>SUM('5층_부하량(월간_AVG)'!D624:F624)</f>
        <v>0</v>
      </c>
      <c r="Z208" s="1260">
        <f>SUM('5층_부하량(월간_AVG)'!D640:F640)</f>
        <v>0</v>
      </c>
      <c r="AA208" s="3268"/>
      <c r="AB208" s="2744" t="e" cm="1">
        <f t="array" ref="AB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C208" s="2706" t="e" cm="1">
        <f t="array" ref="AC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D208" s="3263"/>
      <c r="AE208" s="2750"/>
      <c r="AF208"/>
      <c r="AH208" s="883"/>
      <c r="AJ208" s="2375"/>
    </row>
    <row r="209" spans="1:39" s="350" customFormat="1" ht="51" customHeight="1" thickTop="1" x14ac:dyDescent="0.25">
      <c r="A209" s="3532" t="s">
        <v>3059</v>
      </c>
      <c r="B209" s="3018" t="s">
        <v>3534</v>
      </c>
      <c r="C209" s="3026" t="s">
        <v>5767</v>
      </c>
      <c r="D209" s="3175">
        <v>13</v>
      </c>
      <c r="E209" s="2766" t="s">
        <v>3535</v>
      </c>
      <c r="F209" s="1216" t="s">
        <v>3536</v>
      </c>
      <c r="G209" s="1217" t="s">
        <v>3537</v>
      </c>
      <c r="H209" s="1218" t="s">
        <v>3538</v>
      </c>
      <c r="I209" s="1748" t="str">
        <f t="shared" si="51"/>
        <v>5-DaHall1-PDU-19-50-1</v>
      </c>
      <c r="J209" s="1749" t="str">
        <f t="shared" si="43"/>
        <v>5-DaHall1-PDU-20-50-1</v>
      </c>
      <c r="K209" s="1750">
        <v>220</v>
      </c>
      <c r="L209" s="1751">
        <v>50</v>
      </c>
      <c r="M209" s="2393" t="s">
        <v>6550</v>
      </c>
      <c r="N209" s="1752">
        <v>1</v>
      </c>
      <c r="O209" s="1753">
        <v>220</v>
      </c>
      <c r="P209" s="1754">
        <v>50</v>
      </c>
      <c r="Q209" s="2413" t="s">
        <v>6553</v>
      </c>
      <c r="R209" s="1755">
        <v>1</v>
      </c>
      <c r="S209" s="1219" t="s">
        <v>3539</v>
      </c>
      <c r="T209" s="1220" t="s">
        <v>3540</v>
      </c>
      <c r="U209" s="1221" t="s">
        <v>3541</v>
      </c>
      <c r="V209" s="1222" t="s">
        <v>3542</v>
      </c>
      <c r="W209" s="3256" t="s">
        <v>2485</v>
      </c>
      <c r="X209" s="3258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283">
        <f>SUM(Y209:Z210)</f>
        <v>0</v>
      </c>
      <c r="AB209" s="2767" t="e" cm="1">
        <f t="array" ref="AB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C209" s="2768" t="e" cm="1">
        <f t="array" ref="AC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D209" s="3262" t="e">
        <f>SUM(AB209:AC210)</f>
        <v>#N/A</v>
      </c>
      <c r="AE209" s="2746"/>
      <c r="AF209"/>
      <c r="AJ209" s="2375"/>
    </row>
    <row r="210" spans="1:39" s="350" customFormat="1" ht="51.6" customHeight="1" thickBot="1" x14ac:dyDescent="0.3">
      <c r="A210" s="3528"/>
      <c r="B210" s="3025"/>
      <c r="C210" s="3036"/>
      <c r="D210" s="3282"/>
      <c r="E210" s="2751" t="s">
        <v>3543</v>
      </c>
      <c r="F210" s="2751" t="s">
        <v>3544</v>
      </c>
      <c r="G210" s="1224" t="s">
        <v>3545</v>
      </c>
      <c r="H210" s="1255" t="s">
        <v>3546</v>
      </c>
      <c r="I210" s="1756" t="str">
        <f t="shared" si="51"/>
        <v>5-DaHall1-PDU-21-50-1</v>
      </c>
      <c r="J210" s="1757" t="str">
        <f t="shared" si="43"/>
        <v>5-DaHall1-PDU-22-50-1</v>
      </c>
      <c r="K210" s="1758">
        <v>220</v>
      </c>
      <c r="L210" s="1759">
        <v>50</v>
      </c>
      <c r="M210" s="2394" t="s">
        <v>6551</v>
      </c>
      <c r="N210" s="1760">
        <v>1</v>
      </c>
      <c r="O210" s="1761">
        <v>220</v>
      </c>
      <c r="P210" s="1762">
        <v>50</v>
      </c>
      <c r="Q210" s="2411" t="s">
        <v>6552</v>
      </c>
      <c r="R210" s="1763">
        <v>1</v>
      </c>
      <c r="S210" s="1256" t="s">
        <v>3547</v>
      </c>
      <c r="T210" s="1257" t="s">
        <v>3548</v>
      </c>
      <c r="U210" s="1258" t="s">
        <v>3549</v>
      </c>
      <c r="V210" s="1259" t="s">
        <v>3550</v>
      </c>
      <c r="W210" s="3270"/>
      <c r="X210" s="3271"/>
      <c r="Y210" s="1230">
        <f>SUM('5층_부하량(월간_AVG)'!D623:F623)</f>
        <v>0</v>
      </c>
      <c r="Z210" s="1260">
        <f>SUM('5층_부하량(월간_AVG)'!D639:F639)</f>
        <v>0</v>
      </c>
      <c r="AA210" s="3268"/>
      <c r="AB210" s="2744" t="e" cm="1">
        <f t="array" ref="AB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C210" s="2706" t="e" cm="1">
        <f t="array" ref="AC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D210" s="3263"/>
      <c r="AE210" s="2750"/>
      <c r="AF210"/>
      <c r="AG210" s="883">
        <f>SUM(AA163:AA210)</f>
        <v>0</v>
      </c>
      <c r="AH210" s="883"/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</row>
    <row r="211" spans="1:39" ht="29.4" thickTop="1" x14ac:dyDescent="0.25">
      <c r="A211" s="1084" t="s">
        <v>987</v>
      </c>
      <c r="B211" s="327" t="s">
        <v>3073</v>
      </c>
      <c r="C211" s="3005"/>
      <c r="D211" s="3005"/>
      <c r="E211" s="327" t="s">
        <v>3074</v>
      </c>
      <c r="F211" s="327" t="s">
        <v>3075</v>
      </c>
      <c r="G211" s="3192" t="s">
        <v>3076</v>
      </c>
      <c r="H211" s="3195" t="s">
        <v>3077</v>
      </c>
      <c r="I211" s="1610" t="str">
        <f t="shared" si="51"/>
        <v>5-DaHall1-PDU-05-30-2</v>
      </c>
      <c r="J211" s="1611" t="str">
        <f t="shared" si="43"/>
        <v>5-DaHall1-PDU-06-30-2</v>
      </c>
      <c r="K211" s="1555">
        <v>220</v>
      </c>
      <c r="L211" s="1556">
        <v>30</v>
      </c>
      <c r="M211" s="2387" t="s">
        <v>6497</v>
      </c>
      <c r="N211" s="1557">
        <v>2</v>
      </c>
      <c r="O211" s="1558">
        <v>220</v>
      </c>
      <c r="P211" s="1559">
        <v>30</v>
      </c>
      <c r="Q211" s="2417" t="s">
        <v>6507</v>
      </c>
      <c r="R211" s="1560">
        <v>2</v>
      </c>
      <c r="S211" s="3192" t="s">
        <v>2927</v>
      </c>
      <c r="T211" s="3195" t="s">
        <v>2928</v>
      </c>
      <c r="U211" s="3126" t="s">
        <v>2929</v>
      </c>
      <c r="V211" s="3131" t="s">
        <v>2930</v>
      </c>
      <c r="W211" s="3126" t="s">
        <v>2485</v>
      </c>
      <c r="X211" s="3131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80">SUM(Y211:Z211)</f>
        <v>0</v>
      </c>
      <c r="AB211" s="2699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00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7">
        <f>SUM(AB211:AC211)</f>
        <v>0</v>
      </c>
      <c r="AE211" s="2477" t="s">
        <v>3029</v>
      </c>
      <c r="AI211" s="2375"/>
    </row>
    <row r="212" spans="1:39" ht="28.8" x14ac:dyDescent="0.25">
      <c r="A212" s="2659" t="s">
        <v>3078</v>
      </c>
      <c r="B212" s="3111" t="s">
        <v>3079</v>
      </c>
      <c r="C212" s="3001"/>
      <c r="D212" s="3001"/>
      <c r="E212" s="3111" t="s">
        <v>3080</v>
      </c>
      <c r="F212" s="3111" t="s">
        <v>3081</v>
      </c>
      <c r="G212" s="3193" t="s">
        <v>3082</v>
      </c>
      <c r="H212" s="3196" t="s">
        <v>3083</v>
      </c>
      <c r="I212" s="1598" t="str">
        <f t="shared" si="51"/>
        <v>5-DaHall1-PDU-05-30-4</v>
      </c>
      <c r="J212" s="1599" t="str">
        <f t="shared" si="43"/>
        <v>5-DaHall1-PDU-06-30-4</v>
      </c>
      <c r="K212" s="1561">
        <v>220</v>
      </c>
      <c r="L212" s="1562">
        <v>30</v>
      </c>
      <c r="M212" s="2388" t="s">
        <v>6497</v>
      </c>
      <c r="N212" s="1563">
        <v>4</v>
      </c>
      <c r="O212" s="1564">
        <v>220</v>
      </c>
      <c r="P212" s="1565">
        <v>30</v>
      </c>
      <c r="Q212" s="2418" t="s">
        <v>6507</v>
      </c>
      <c r="R212" s="1566">
        <v>4</v>
      </c>
      <c r="S212" s="3193"/>
      <c r="T212" s="3196"/>
      <c r="U212" s="3132"/>
      <c r="V212" s="3133"/>
      <c r="W212" s="3132"/>
      <c r="X212" s="3133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80"/>
        <v>0</v>
      </c>
      <c r="AB212" s="2701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02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5">
        <f>SUM(AB212:AC212)</f>
        <v>0</v>
      </c>
      <c r="AE212" s="2475" t="s">
        <v>3029</v>
      </c>
      <c r="AI212" s="2375"/>
    </row>
    <row r="213" spans="1:39" ht="28.8" x14ac:dyDescent="0.25">
      <c r="A213" s="2659" t="s">
        <v>3084</v>
      </c>
      <c r="B213" s="3111" t="s">
        <v>3085</v>
      </c>
      <c r="C213" s="3001"/>
      <c r="D213" s="3001"/>
      <c r="E213" s="3111" t="s">
        <v>3086</v>
      </c>
      <c r="F213" s="3111" t="s">
        <v>3087</v>
      </c>
      <c r="G213" s="3193" t="s">
        <v>3088</v>
      </c>
      <c r="H213" s="3196" t="s">
        <v>3089</v>
      </c>
      <c r="I213" s="1598" t="str">
        <f t="shared" si="51"/>
        <v>5-DaHall1-PDU-05-30-6</v>
      </c>
      <c r="J213" s="1599" t="str">
        <f t="shared" si="43"/>
        <v>5-DaHall1-PDU-06-30-6</v>
      </c>
      <c r="K213" s="1561">
        <v>220</v>
      </c>
      <c r="L213" s="1562">
        <v>30</v>
      </c>
      <c r="M213" s="2388" t="s">
        <v>6497</v>
      </c>
      <c r="N213" s="1563">
        <v>6</v>
      </c>
      <c r="O213" s="1564">
        <v>220</v>
      </c>
      <c r="P213" s="1565">
        <v>30</v>
      </c>
      <c r="Q213" s="2418" t="s">
        <v>6507</v>
      </c>
      <c r="R213" s="1566">
        <v>6</v>
      </c>
      <c r="S213" s="3193"/>
      <c r="T213" s="3196"/>
      <c r="U213" s="3132"/>
      <c r="V213" s="3133"/>
      <c r="W213" s="3132"/>
      <c r="X213" s="3133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80"/>
        <v>0</v>
      </c>
      <c r="AB213" s="2701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02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5">
        <f t="shared" ref="AD213:AD218" si="81">SUM(AB213:AC213)</f>
        <v>0</v>
      </c>
      <c r="AE213" s="2475" t="s">
        <v>3029</v>
      </c>
      <c r="AI213" s="2375"/>
    </row>
    <row r="214" spans="1:39" ht="28.8" x14ac:dyDescent="0.25">
      <c r="A214" s="2659" t="s">
        <v>3090</v>
      </c>
      <c r="B214" s="3111" t="s">
        <v>3091</v>
      </c>
      <c r="C214" s="3001"/>
      <c r="D214" s="3001"/>
      <c r="E214" s="3111" t="s">
        <v>3092</v>
      </c>
      <c r="F214" s="3111" t="s">
        <v>3093</v>
      </c>
      <c r="G214" s="3193" t="s">
        <v>3094</v>
      </c>
      <c r="H214" s="3196" t="s">
        <v>3095</v>
      </c>
      <c r="I214" s="1598" t="str">
        <f t="shared" si="51"/>
        <v>5-DaHall1-PDU-05-30-8</v>
      </c>
      <c r="J214" s="1599" t="str">
        <f t="shared" si="43"/>
        <v>5-DaHall1-PDU-06-30-8</v>
      </c>
      <c r="K214" s="1561">
        <v>220</v>
      </c>
      <c r="L214" s="1562">
        <v>30</v>
      </c>
      <c r="M214" s="2388" t="s">
        <v>6497</v>
      </c>
      <c r="N214" s="1563">
        <v>8</v>
      </c>
      <c r="O214" s="1564">
        <v>220</v>
      </c>
      <c r="P214" s="1565">
        <v>30</v>
      </c>
      <c r="Q214" s="2418" t="s">
        <v>6507</v>
      </c>
      <c r="R214" s="1566">
        <v>8</v>
      </c>
      <c r="S214" s="3193"/>
      <c r="T214" s="3196"/>
      <c r="U214" s="3132"/>
      <c r="V214" s="3133"/>
      <c r="W214" s="3132"/>
      <c r="X214" s="3133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80"/>
        <v>0</v>
      </c>
      <c r="AB214" s="2701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02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5">
        <f t="shared" si="81"/>
        <v>0</v>
      </c>
      <c r="AE214" s="2475" t="s">
        <v>3029</v>
      </c>
      <c r="AI214" s="2375"/>
    </row>
    <row r="215" spans="1:39" ht="28.8" x14ac:dyDescent="0.25">
      <c r="A215" s="2659" t="s">
        <v>1008</v>
      </c>
      <c r="B215" s="3111" t="s">
        <v>3096</v>
      </c>
      <c r="C215" s="3001"/>
      <c r="D215" s="3001"/>
      <c r="E215" s="3111" t="s">
        <v>3097</v>
      </c>
      <c r="F215" s="3111" t="s">
        <v>3098</v>
      </c>
      <c r="G215" s="3193" t="s">
        <v>3099</v>
      </c>
      <c r="H215" s="3196" t="s">
        <v>3100</v>
      </c>
      <c r="I215" s="1598" t="str">
        <f t="shared" si="51"/>
        <v>5-DaHall1-PDU-05-30-10</v>
      </c>
      <c r="J215" s="1599" t="str">
        <f t="shared" si="43"/>
        <v>5-DaHall1-PDU-06-30-10</v>
      </c>
      <c r="K215" s="1561">
        <v>220</v>
      </c>
      <c r="L215" s="1562">
        <v>30</v>
      </c>
      <c r="M215" s="2388" t="s">
        <v>6497</v>
      </c>
      <c r="N215" s="1563">
        <v>10</v>
      </c>
      <c r="O215" s="1564">
        <v>220</v>
      </c>
      <c r="P215" s="1565">
        <v>30</v>
      </c>
      <c r="Q215" s="2418" t="s">
        <v>6507</v>
      </c>
      <c r="R215" s="1566">
        <v>10</v>
      </c>
      <c r="S215" s="3193"/>
      <c r="T215" s="3196"/>
      <c r="U215" s="3132"/>
      <c r="V215" s="3133"/>
      <c r="W215" s="3132"/>
      <c r="X215" s="3133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80"/>
        <v>0</v>
      </c>
      <c r="AB215" s="2701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02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5">
        <f t="shared" si="81"/>
        <v>0</v>
      </c>
      <c r="AE215" s="2475" t="s">
        <v>3029</v>
      </c>
      <c r="AI215" s="2375"/>
    </row>
    <row r="216" spans="1:39" ht="28.8" x14ac:dyDescent="0.25">
      <c r="A216" s="2659" t="s">
        <v>3101</v>
      </c>
      <c r="B216" s="3111" t="s">
        <v>3102</v>
      </c>
      <c r="C216" s="3001"/>
      <c r="D216" s="3001"/>
      <c r="E216" s="3111" t="s">
        <v>3103</v>
      </c>
      <c r="F216" s="3111" t="s">
        <v>3104</v>
      </c>
      <c r="G216" s="3193" t="s">
        <v>3105</v>
      </c>
      <c r="H216" s="3196" t="s">
        <v>3106</v>
      </c>
      <c r="I216" s="1598" t="str">
        <f t="shared" si="51"/>
        <v>5-DaHall1-PDU-05-30-12</v>
      </c>
      <c r="J216" s="1599" t="str">
        <f t="shared" si="43"/>
        <v>5-DaHall1-PDU-06-30-12</v>
      </c>
      <c r="K216" s="1561">
        <v>220</v>
      </c>
      <c r="L216" s="1562">
        <v>30</v>
      </c>
      <c r="M216" s="2388" t="s">
        <v>6497</v>
      </c>
      <c r="N216" s="1563">
        <v>12</v>
      </c>
      <c r="O216" s="1564">
        <v>220</v>
      </c>
      <c r="P216" s="1565">
        <v>30</v>
      </c>
      <c r="Q216" s="2418" t="s">
        <v>6507</v>
      </c>
      <c r="R216" s="1566">
        <v>12</v>
      </c>
      <c r="S216" s="3193"/>
      <c r="T216" s="3196"/>
      <c r="U216" s="3132"/>
      <c r="V216" s="3133"/>
      <c r="W216" s="3132"/>
      <c r="X216" s="3133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80"/>
        <v>0</v>
      </c>
      <c r="AB216" s="2701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02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5">
        <f t="shared" si="81"/>
        <v>0</v>
      </c>
      <c r="AE216" s="2475" t="s">
        <v>3029</v>
      </c>
      <c r="AI216" s="2375"/>
    </row>
    <row r="217" spans="1:39" ht="28.8" x14ac:dyDescent="0.25">
      <c r="A217" s="2659" t="s">
        <v>3107</v>
      </c>
      <c r="B217" s="3111" t="s">
        <v>3108</v>
      </c>
      <c r="C217" s="3001"/>
      <c r="D217" s="3001"/>
      <c r="E217" s="3111" t="s">
        <v>3109</v>
      </c>
      <c r="F217" s="3111" t="s">
        <v>3110</v>
      </c>
      <c r="G217" s="3193" t="s">
        <v>3111</v>
      </c>
      <c r="H217" s="3196" t="s">
        <v>3112</v>
      </c>
      <c r="I217" s="1598" t="str">
        <f t="shared" si="51"/>
        <v>5-DaHall1-PDU-05-30-14</v>
      </c>
      <c r="J217" s="1599" t="str">
        <f t="shared" si="43"/>
        <v>5-DaHall1-PDU-06-30-16</v>
      </c>
      <c r="K217" s="1561">
        <v>220</v>
      </c>
      <c r="L217" s="1562">
        <v>30</v>
      </c>
      <c r="M217" s="2388" t="s">
        <v>6497</v>
      </c>
      <c r="N217" s="1563">
        <v>14</v>
      </c>
      <c r="O217" s="1564">
        <v>220</v>
      </c>
      <c r="P217" s="1565">
        <v>30</v>
      </c>
      <c r="Q217" s="2418" t="s">
        <v>6507</v>
      </c>
      <c r="R217" s="1566">
        <v>16</v>
      </c>
      <c r="S217" s="3193"/>
      <c r="T217" s="3196"/>
      <c r="U217" s="3132"/>
      <c r="V217" s="3133"/>
      <c r="W217" s="3132"/>
      <c r="X217" s="3133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80"/>
        <v>0</v>
      </c>
      <c r="AB217" s="2701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02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5">
        <f t="shared" si="81"/>
        <v>0</v>
      </c>
      <c r="AE217" s="2475" t="s">
        <v>3029</v>
      </c>
      <c r="AI217" s="2375"/>
    </row>
    <row r="218" spans="1:39" ht="28.8" x14ac:dyDescent="0.25">
      <c r="A218" s="2659" t="s">
        <v>3113</v>
      </c>
      <c r="B218" s="3111" t="s">
        <v>3114</v>
      </c>
      <c r="C218" s="3001"/>
      <c r="D218" s="3001"/>
      <c r="E218" s="3111" t="s">
        <v>3115</v>
      </c>
      <c r="F218" s="3111" t="s">
        <v>3116</v>
      </c>
      <c r="G218" s="3193" t="s">
        <v>3117</v>
      </c>
      <c r="H218" s="3196" t="s">
        <v>3118</v>
      </c>
      <c r="I218" s="1598" t="str">
        <f t="shared" si="51"/>
        <v>5-DaHall1-PDU-05-30-16</v>
      </c>
      <c r="J218" s="1599" t="str">
        <f t="shared" si="43"/>
        <v>5-DaHall1-PDU-06-30-18</v>
      </c>
      <c r="K218" s="1561">
        <v>220</v>
      </c>
      <c r="L218" s="1562">
        <v>30</v>
      </c>
      <c r="M218" s="2388" t="s">
        <v>6497</v>
      </c>
      <c r="N218" s="1563">
        <v>16</v>
      </c>
      <c r="O218" s="1564">
        <v>220</v>
      </c>
      <c r="P218" s="1565">
        <v>30</v>
      </c>
      <c r="Q218" s="2418" t="s">
        <v>6507</v>
      </c>
      <c r="R218" s="1566">
        <v>18</v>
      </c>
      <c r="S218" s="3193"/>
      <c r="T218" s="3196"/>
      <c r="U218" s="3132"/>
      <c r="V218" s="3133"/>
      <c r="W218" s="3132"/>
      <c r="X218" s="3133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80"/>
        <v>0</v>
      </c>
      <c r="AB218" s="2701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02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5">
        <f t="shared" si="81"/>
        <v>0</v>
      </c>
      <c r="AE218" s="2475" t="s">
        <v>3029</v>
      </c>
      <c r="AI218" s="2375"/>
    </row>
    <row r="219" spans="1:39" x14ac:dyDescent="0.25">
      <c r="A219" s="2659" t="s">
        <v>3119</v>
      </c>
      <c r="B219" s="3337"/>
      <c r="C219" s="3004"/>
      <c r="D219" s="3004"/>
      <c r="E219" s="3337"/>
      <c r="F219" s="3337"/>
      <c r="G219" s="3300"/>
      <c r="H219" s="3302"/>
      <c r="I219" s="1593"/>
      <c r="J219" s="1585"/>
      <c r="K219" s="1594"/>
      <c r="L219" s="1595"/>
      <c r="M219" s="3300"/>
      <c r="N219" s="1596"/>
      <c r="O219" s="1597"/>
      <c r="P219" s="1587"/>
      <c r="Q219" s="3302"/>
      <c r="R219" s="1588"/>
      <c r="S219" s="3300"/>
      <c r="T219" s="3302"/>
      <c r="U219" s="832"/>
      <c r="V219" s="833"/>
      <c r="W219" s="832"/>
      <c r="X219" s="833"/>
      <c r="Y219" s="994"/>
      <c r="Z219" s="994"/>
      <c r="AA219" s="2465"/>
      <c r="AB219" s="2719"/>
      <c r="AC219" s="2720"/>
      <c r="AD219" s="2492"/>
      <c r="AE219" s="2534"/>
      <c r="AI219" s="2375"/>
    </row>
    <row r="220" spans="1:39" ht="15" thickBot="1" x14ac:dyDescent="0.3">
      <c r="A220" s="2666" t="s">
        <v>3120</v>
      </c>
      <c r="B220" s="839"/>
      <c r="C220" s="3009"/>
      <c r="D220" s="3009"/>
      <c r="E220" s="839"/>
      <c r="F220" s="839"/>
      <c r="G220" s="3301"/>
      <c r="H220" s="3303"/>
      <c r="I220" s="1612"/>
      <c r="J220" s="1613"/>
      <c r="K220" s="1626"/>
      <c r="L220" s="1627"/>
      <c r="M220" s="3301"/>
      <c r="N220" s="1628"/>
      <c r="O220" s="1629"/>
      <c r="P220" s="1630"/>
      <c r="Q220" s="3303"/>
      <c r="R220" s="1631"/>
      <c r="S220" s="3301"/>
      <c r="T220" s="3303"/>
      <c r="U220" s="840"/>
      <c r="V220" s="849"/>
      <c r="W220" s="840"/>
      <c r="X220" s="849"/>
      <c r="Y220" s="1101"/>
      <c r="Z220" s="1101"/>
      <c r="AA220" s="2464"/>
      <c r="AB220" s="2741"/>
      <c r="AC220" s="2742"/>
      <c r="AD220" s="2491"/>
      <c r="AE220" s="2537"/>
      <c r="AI220" s="2375"/>
    </row>
    <row r="221" spans="1:39" ht="27.75" customHeight="1" thickTop="1" x14ac:dyDescent="0.25">
      <c r="A221" s="1084" t="s">
        <v>1031</v>
      </c>
      <c r="B221" s="327" t="s">
        <v>3121</v>
      </c>
      <c r="C221" s="3005"/>
      <c r="D221" s="3005"/>
      <c r="E221" s="327" t="s">
        <v>3122</v>
      </c>
      <c r="F221" s="327" t="s">
        <v>3123</v>
      </c>
      <c r="G221" s="3192" t="s">
        <v>3124</v>
      </c>
      <c r="H221" s="3195" t="s">
        <v>3125</v>
      </c>
      <c r="I221" s="1610" t="str">
        <f t="shared" ref="I221:I228" si="82">"5-DaHall1-PDU-"&amp;M221&amp;"-"&amp;L221&amp;"-"&amp;N221</f>
        <v>5-DaHall1-PDU-05-30-18</v>
      </c>
      <c r="J221" s="1611" t="str">
        <f t="shared" ref="J221:J228" si="83">"5-DaHall1-PDU-"&amp;Q221&amp;"-"&amp;P221&amp;"-"&amp;R221</f>
        <v>5-DaHall1-PDU-06-30-20</v>
      </c>
      <c r="K221" s="1555">
        <v>220</v>
      </c>
      <c r="L221" s="1556">
        <v>30</v>
      </c>
      <c r="M221" s="2387" t="s">
        <v>6497</v>
      </c>
      <c r="N221" s="1557">
        <v>18</v>
      </c>
      <c r="O221" s="1558">
        <v>220</v>
      </c>
      <c r="P221" s="1559">
        <v>30</v>
      </c>
      <c r="Q221" s="2417" t="s">
        <v>6507</v>
      </c>
      <c r="R221" s="1560">
        <v>20</v>
      </c>
      <c r="S221" s="3192" t="s">
        <v>2927</v>
      </c>
      <c r="T221" s="3195" t="s">
        <v>2928</v>
      </c>
      <c r="U221" s="3126" t="s">
        <v>2929</v>
      </c>
      <c r="V221" s="3131" t="s">
        <v>2930</v>
      </c>
      <c r="W221" s="3126" t="s">
        <v>2485</v>
      </c>
      <c r="X221" s="3131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699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00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7">
        <f>SUM(AB221:AC221)</f>
        <v>0</v>
      </c>
      <c r="AE221" s="2477" t="s">
        <v>3029</v>
      </c>
      <c r="AI221" s="2375"/>
    </row>
    <row r="222" spans="1:39" ht="28.8" x14ac:dyDescent="0.25">
      <c r="A222" s="2659" t="s">
        <v>1032</v>
      </c>
      <c r="B222" s="3111" t="s">
        <v>3126</v>
      </c>
      <c r="C222" s="3001"/>
      <c r="D222" s="3001"/>
      <c r="E222" s="3111" t="s">
        <v>3127</v>
      </c>
      <c r="F222" s="3111" t="s">
        <v>3128</v>
      </c>
      <c r="G222" s="3193" t="s">
        <v>3129</v>
      </c>
      <c r="H222" s="3196" t="s">
        <v>3130</v>
      </c>
      <c r="I222" s="1598" t="str">
        <f t="shared" si="82"/>
        <v>5-DaHall1-PDU-05-30-20</v>
      </c>
      <c r="J222" s="1599" t="str">
        <f t="shared" si="83"/>
        <v>5-DaHall1-PDU-06-30-22</v>
      </c>
      <c r="K222" s="1561">
        <v>220</v>
      </c>
      <c r="L222" s="1562">
        <v>30</v>
      </c>
      <c r="M222" s="2388" t="s">
        <v>6497</v>
      </c>
      <c r="N222" s="1563">
        <v>20</v>
      </c>
      <c r="O222" s="1564">
        <v>220</v>
      </c>
      <c r="P222" s="1565">
        <v>30</v>
      </c>
      <c r="Q222" s="2418" t="s">
        <v>6507</v>
      </c>
      <c r="R222" s="1566">
        <v>22</v>
      </c>
      <c r="S222" s="3193"/>
      <c r="T222" s="3196"/>
      <c r="U222" s="3132"/>
      <c r="V222" s="3133"/>
      <c r="W222" s="3132"/>
      <c r="X222" s="3133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84">SUM(Y222:Z222)</f>
        <v>0</v>
      </c>
      <c r="AB222" s="2701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02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5">
        <f>SUM(AB222:AC222)</f>
        <v>0</v>
      </c>
      <c r="AE222" s="2475" t="s">
        <v>3029</v>
      </c>
      <c r="AI222" s="2375"/>
    </row>
    <row r="223" spans="1:39" ht="28.8" x14ac:dyDescent="0.25">
      <c r="A223" s="2659" t="s">
        <v>3131</v>
      </c>
      <c r="B223" s="3111" t="s">
        <v>3132</v>
      </c>
      <c r="C223" s="3001"/>
      <c r="D223" s="3001"/>
      <c r="E223" s="3111" t="s">
        <v>3133</v>
      </c>
      <c r="F223" s="3111" t="s">
        <v>3134</v>
      </c>
      <c r="G223" s="3193" t="s">
        <v>3135</v>
      </c>
      <c r="H223" s="3196" t="s">
        <v>3136</v>
      </c>
      <c r="I223" s="1598" t="str">
        <f t="shared" si="82"/>
        <v>5-DaHall1-PDU-05-30-22</v>
      </c>
      <c r="J223" s="1599" t="str">
        <f t="shared" si="83"/>
        <v>5-DaHall1-PDU-06-30-24</v>
      </c>
      <c r="K223" s="1561">
        <v>220</v>
      </c>
      <c r="L223" s="1562">
        <v>30</v>
      </c>
      <c r="M223" s="2388" t="s">
        <v>6497</v>
      </c>
      <c r="N223" s="1563">
        <v>22</v>
      </c>
      <c r="O223" s="1564">
        <v>220</v>
      </c>
      <c r="P223" s="1565">
        <v>30</v>
      </c>
      <c r="Q223" s="2418" t="s">
        <v>6507</v>
      </c>
      <c r="R223" s="1566">
        <v>24</v>
      </c>
      <c r="S223" s="3193"/>
      <c r="T223" s="3196"/>
      <c r="U223" s="3132"/>
      <c r="V223" s="3133"/>
      <c r="W223" s="3132"/>
      <c r="X223" s="3133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84"/>
        <v>0</v>
      </c>
      <c r="AB223" s="2701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02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5">
        <f t="shared" ref="AD223:AD228" si="85">SUM(AB223:AC223)</f>
        <v>0</v>
      </c>
      <c r="AE223" s="2475" t="s">
        <v>3029</v>
      </c>
      <c r="AI223" s="2375"/>
    </row>
    <row r="224" spans="1:39" ht="28.8" x14ac:dyDescent="0.25">
      <c r="A224" s="2659" t="s">
        <v>3137</v>
      </c>
      <c r="B224" s="3111" t="s">
        <v>3138</v>
      </c>
      <c r="C224" s="3001"/>
      <c r="D224" s="3001"/>
      <c r="E224" s="3111" t="s">
        <v>3139</v>
      </c>
      <c r="F224" s="3111" t="s">
        <v>3140</v>
      </c>
      <c r="G224" s="3193" t="s">
        <v>3141</v>
      </c>
      <c r="H224" s="3196" t="s">
        <v>3142</v>
      </c>
      <c r="I224" s="1598" t="str">
        <f t="shared" si="82"/>
        <v>5-DaHall1-PDU-05-30-24</v>
      </c>
      <c r="J224" s="1599" t="str">
        <f t="shared" si="83"/>
        <v>5-DaHall1-PDU-06-30-26</v>
      </c>
      <c r="K224" s="1561">
        <v>220</v>
      </c>
      <c r="L224" s="1562">
        <v>30</v>
      </c>
      <c r="M224" s="2388" t="s">
        <v>6497</v>
      </c>
      <c r="N224" s="1563">
        <v>24</v>
      </c>
      <c r="O224" s="1564">
        <v>220</v>
      </c>
      <c r="P224" s="1565">
        <v>30</v>
      </c>
      <c r="Q224" s="2418" t="s">
        <v>6507</v>
      </c>
      <c r="R224" s="1566">
        <v>26</v>
      </c>
      <c r="S224" s="3193"/>
      <c r="T224" s="3196"/>
      <c r="U224" s="3132"/>
      <c r="V224" s="3133"/>
      <c r="W224" s="3132"/>
      <c r="X224" s="3133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84"/>
        <v>0</v>
      </c>
      <c r="AB224" s="2701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02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5">
        <f t="shared" si="85"/>
        <v>0</v>
      </c>
      <c r="AE224" s="2475" t="s">
        <v>3029</v>
      </c>
      <c r="AI224" s="2375"/>
    </row>
    <row r="225" spans="1:35" ht="28.8" x14ac:dyDescent="0.25">
      <c r="A225" s="2659" t="s">
        <v>3143</v>
      </c>
      <c r="B225" s="3111" t="s">
        <v>3144</v>
      </c>
      <c r="C225" s="3001"/>
      <c r="D225" s="3001"/>
      <c r="E225" s="3111" t="s">
        <v>3145</v>
      </c>
      <c r="F225" s="3111" t="s">
        <v>3146</v>
      </c>
      <c r="G225" s="3193" t="s">
        <v>3147</v>
      </c>
      <c r="H225" s="3196" t="s">
        <v>3148</v>
      </c>
      <c r="I225" s="1598" t="str">
        <f t="shared" si="82"/>
        <v>5-DaHall1-PDU-05-30-26</v>
      </c>
      <c r="J225" s="1599" t="str">
        <f t="shared" si="83"/>
        <v>5-DaHall1-PDU-06-30-28</v>
      </c>
      <c r="K225" s="1561">
        <v>220</v>
      </c>
      <c r="L225" s="1562">
        <v>30</v>
      </c>
      <c r="M225" s="2388" t="s">
        <v>6497</v>
      </c>
      <c r="N225" s="1563">
        <v>26</v>
      </c>
      <c r="O225" s="1564">
        <v>220</v>
      </c>
      <c r="P225" s="1565">
        <v>30</v>
      </c>
      <c r="Q225" s="2418" t="s">
        <v>6507</v>
      </c>
      <c r="R225" s="1566">
        <v>28</v>
      </c>
      <c r="S225" s="3193"/>
      <c r="T225" s="3196"/>
      <c r="U225" s="3132"/>
      <c r="V225" s="3133"/>
      <c r="W225" s="3132"/>
      <c r="X225" s="3133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84"/>
        <v>0</v>
      </c>
      <c r="AB225" s="2701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02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5">
        <f t="shared" si="85"/>
        <v>0</v>
      </c>
      <c r="AE225" s="2475" t="s">
        <v>3029</v>
      </c>
      <c r="AI225" s="2375"/>
    </row>
    <row r="226" spans="1:35" ht="28.8" x14ac:dyDescent="0.25">
      <c r="A226" s="2659" t="s">
        <v>3149</v>
      </c>
      <c r="B226" s="3111" t="s">
        <v>3150</v>
      </c>
      <c r="C226" s="3001"/>
      <c r="D226" s="3001"/>
      <c r="E226" s="3111" t="s">
        <v>3151</v>
      </c>
      <c r="F226" s="3111" t="s">
        <v>3152</v>
      </c>
      <c r="G226" s="3193" t="s">
        <v>3153</v>
      </c>
      <c r="H226" s="3196" t="s">
        <v>3154</v>
      </c>
      <c r="I226" s="1598" t="str">
        <f t="shared" si="82"/>
        <v>5-DaHall1-PDU-05-30-28</v>
      </c>
      <c r="J226" s="1599" t="str">
        <f t="shared" si="83"/>
        <v>5-DaHall1-PDU-06-30-30</v>
      </c>
      <c r="K226" s="1561">
        <v>220</v>
      </c>
      <c r="L226" s="1562">
        <v>30</v>
      </c>
      <c r="M226" s="2388" t="s">
        <v>6497</v>
      </c>
      <c r="N226" s="1563">
        <v>28</v>
      </c>
      <c r="O226" s="1564">
        <v>220</v>
      </c>
      <c r="P226" s="1565">
        <v>30</v>
      </c>
      <c r="Q226" s="2418" t="s">
        <v>6507</v>
      </c>
      <c r="R226" s="1566">
        <v>30</v>
      </c>
      <c r="S226" s="3193"/>
      <c r="T226" s="3196"/>
      <c r="U226" s="3132"/>
      <c r="V226" s="3133"/>
      <c r="W226" s="3132"/>
      <c r="X226" s="3133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84"/>
        <v>0</v>
      </c>
      <c r="AB226" s="2701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02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5">
        <f t="shared" si="85"/>
        <v>0</v>
      </c>
      <c r="AE226" s="2475" t="s">
        <v>3029</v>
      </c>
      <c r="AI226" s="2375"/>
    </row>
    <row r="227" spans="1:35" ht="28.8" x14ac:dyDescent="0.25">
      <c r="A227" s="2659" t="s">
        <v>3155</v>
      </c>
      <c r="B227" s="3111" t="s">
        <v>3156</v>
      </c>
      <c r="C227" s="3001"/>
      <c r="D227" s="3001"/>
      <c r="E227" s="3111" t="s">
        <v>3157</v>
      </c>
      <c r="F227" s="3111" t="s">
        <v>3158</v>
      </c>
      <c r="G227" s="3193" t="s">
        <v>3159</v>
      </c>
      <c r="H227" s="3196" t="s">
        <v>3160</v>
      </c>
      <c r="I227" s="1598" t="str">
        <f t="shared" si="82"/>
        <v>5-DaHall1-PDU-05-30-30</v>
      </c>
      <c r="J227" s="1599" t="str">
        <f t="shared" si="83"/>
        <v>5-DaHall1-PDU-06-30-34</v>
      </c>
      <c r="K227" s="1561">
        <v>220</v>
      </c>
      <c r="L227" s="1562">
        <v>30</v>
      </c>
      <c r="M227" s="2388" t="s">
        <v>6497</v>
      </c>
      <c r="N227" s="1563">
        <v>30</v>
      </c>
      <c r="O227" s="1564">
        <v>220</v>
      </c>
      <c r="P227" s="1565">
        <v>30</v>
      </c>
      <c r="Q227" s="2418" t="s">
        <v>6507</v>
      </c>
      <c r="R227" s="1566">
        <v>34</v>
      </c>
      <c r="S227" s="3193"/>
      <c r="T227" s="3196"/>
      <c r="U227" s="3132"/>
      <c r="V227" s="3133"/>
      <c r="W227" s="3132"/>
      <c r="X227" s="3133"/>
      <c r="Y227" s="268">
        <f>SUM('5층_부하량(월간_AVG)'!N180:P180)</f>
        <v>0</v>
      </c>
      <c r="Z227" s="268">
        <f>SUM('5층_부하량(월간_AVG)'!N211:P211)</f>
        <v>8.2609199397520557E-4</v>
      </c>
      <c r="AA227" s="2460">
        <f t="shared" si="84"/>
        <v>8.2609199397520557E-4</v>
      </c>
      <c r="AB227" s="2701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02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5">
        <f t="shared" si="85"/>
        <v>0</v>
      </c>
      <c r="AE227" s="2475" t="s">
        <v>3029</v>
      </c>
      <c r="AI227" s="2375"/>
    </row>
    <row r="228" spans="1:35" ht="28.8" x14ac:dyDescent="0.25">
      <c r="A228" s="2659" t="s">
        <v>3161</v>
      </c>
      <c r="B228" s="3111" t="s">
        <v>3162</v>
      </c>
      <c r="C228" s="3001"/>
      <c r="D228" s="3001"/>
      <c r="E228" s="3111" t="s">
        <v>3163</v>
      </c>
      <c r="F228" s="3111" t="s">
        <v>3164</v>
      </c>
      <c r="G228" s="3193" t="s">
        <v>3165</v>
      </c>
      <c r="H228" s="3196" t="s">
        <v>3166</v>
      </c>
      <c r="I228" s="1598" t="str">
        <f t="shared" si="82"/>
        <v>5-DaHall1-PDU-05-30-32</v>
      </c>
      <c r="J228" s="1599" t="str">
        <f t="shared" si="83"/>
        <v>5-DaHall1-PDU-06-30-36</v>
      </c>
      <c r="K228" s="1561">
        <v>220</v>
      </c>
      <c r="L228" s="1562">
        <v>30</v>
      </c>
      <c r="M228" s="2388" t="s">
        <v>6497</v>
      </c>
      <c r="N228" s="1563">
        <v>32</v>
      </c>
      <c r="O228" s="1564">
        <v>220</v>
      </c>
      <c r="P228" s="1565">
        <v>30</v>
      </c>
      <c r="Q228" s="2418" t="s">
        <v>6507</v>
      </c>
      <c r="R228" s="1566">
        <v>36</v>
      </c>
      <c r="S228" s="3193"/>
      <c r="T228" s="3196"/>
      <c r="U228" s="3132"/>
      <c r="V228" s="3133"/>
      <c r="W228" s="3132"/>
      <c r="X228" s="3133"/>
      <c r="Y228" s="268">
        <f>SUM('5층_부하량(월간_AVG)'!N181:P181)</f>
        <v>0</v>
      </c>
      <c r="Z228" s="268">
        <f>SUM('5층_부하량(월간_AVG)'!N212:P212)</f>
        <v>4.008805468659483E-4</v>
      </c>
      <c r="AA228" s="2460">
        <f t="shared" si="84"/>
        <v>4.008805468659483E-4</v>
      </c>
      <c r="AB228" s="2701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02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5">
        <f t="shared" si="85"/>
        <v>0</v>
      </c>
      <c r="AE228" s="2475" t="s">
        <v>3029</v>
      </c>
      <c r="AI228" s="2375"/>
    </row>
    <row r="229" spans="1:35" x14ac:dyDescent="0.25">
      <c r="A229" s="2659" t="s">
        <v>3167</v>
      </c>
      <c r="B229" s="3337"/>
      <c r="C229" s="3004"/>
      <c r="D229" s="3004"/>
      <c r="E229" s="3337"/>
      <c r="F229" s="3337"/>
      <c r="G229" s="3300"/>
      <c r="H229" s="3302"/>
      <c r="I229" s="1593"/>
      <c r="J229" s="1585"/>
      <c r="K229" s="1594"/>
      <c r="L229" s="1595"/>
      <c r="M229" s="3300"/>
      <c r="N229" s="1596"/>
      <c r="O229" s="1597"/>
      <c r="P229" s="1587"/>
      <c r="Q229" s="3302"/>
      <c r="R229" s="1588"/>
      <c r="S229" s="3300"/>
      <c r="T229" s="3302"/>
      <c r="U229" s="832"/>
      <c r="V229" s="833"/>
      <c r="W229" s="832"/>
      <c r="X229" s="833"/>
      <c r="Y229" s="994"/>
      <c r="Z229" s="994"/>
      <c r="AA229" s="2465"/>
      <c r="AB229" s="2719"/>
      <c r="AC229" s="2720"/>
      <c r="AD229" s="2492"/>
      <c r="AE229" s="2534"/>
      <c r="AI229" s="2375"/>
    </row>
    <row r="230" spans="1:35" ht="15" thickBot="1" x14ac:dyDescent="0.3">
      <c r="A230" s="2666" t="s">
        <v>3168</v>
      </c>
      <c r="B230" s="839"/>
      <c r="C230" s="3009"/>
      <c r="D230" s="3009"/>
      <c r="E230" s="839"/>
      <c r="F230" s="839"/>
      <c r="G230" s="3301"/>
      <c r="H230" s="3303"/>
      <c r="I230" s="1612"/>
      <c r="J230" s="1613"/>
      <c r="K230" s="1626"/>
      <c r="L230" s="1627"/>
      <c r="M230" s="3301"/>
      <c r="N230" s="1628"/>
      <c r="O230" s="1629"/>
      <c r="P230" s="1630"/>
      <c r="Q230" s="3303"/>
      <c r="R230" s="1631"/>
      <c r="S230" s="3301"/>
      <c r="T230" s="3303"/>
      <c r="U230" s="840"/>
      <c r="V230" s="849"/>
      <c r="W230" s="840"/>
      <c r="X230" s="849"/>
      <c r="Y230" s="1101"/>
      <c r="Z230" s="1101"/>
      <c r="AA230" s="2464"/>
      <c r="AB230" s="2741"/>
      <c r="AC230" s="2742"/>
      <c r="AD230" s="2491"/>
      <c r="AE230" s="2537"/>
      <c r="AI230" s="2375"/>
    </row>
    <row r="231" spans="1:35" ht="29.4" thickTop="1" x14ac:dyDescent="0.25">
      <c r="A231" s="1084"/>
      <c r="B231" s="327"/>
      <c r="C231" s="3005"/>
      <c r="D231" s="3315"/>
      <c r="E231" s="327" t="s">
        <v>2477</v>
      </c>
      <c r="F231" s="327" t="s">
        <v>3169</v>
      </c>
      <c r="G231" s="3192" t="s">
        <v>3170</v>
      </c>
      <c r="H231" s="3195" t="s">
        <v>3171</v>
      </c>
      <c r="I231" s="1610" t="str">
        <f t="shared" ref="I231:I257" si="86">"5-DaHall1-PDU-"&amp;M231&amp;"-"&amp;L231&amp;"-"&amp;N231</f>
        <v>5-DaHall1-PDU-01-30-1</v>
      </c>
      <c r="J231" s="1611" t="str">
        <f t="shared" ref="J231:J252" si="87">"5-DaHall1-PDU-"&amp;Q231&amp;"-"&amp;P231&amp;"-"&amp;R231</f>
        <v>5-DaHall1-PDU-02-30-1</v>
      </c>
      <c r="K231" s="1555">
        <v>220</v>
      </c>
      <c r="L231" s="1556">
        <v>30</v>
      </c>
      <c r="M231" s="2387" t="s">
        <v>6503</v>
      </c>
      <c r="N231" s="1557">
        <v>1</v>
      </c>
      <c r="O231" s="1558">
        <v>220</v>
      </c>
      <c r="P231" s="1559">
        <v>30</v>
      </c>
      <c r="Q231" s="2417" t="s">
        <v>6499</v>
      </c>
      <c r="R231" s="1560">
        <v>1</v>
      </c>
      <c r="S231" s="3192" t="s">
        <v>2829</v>
      </c>
      <c r="T231" s="3195" t="s">
        <v>2830</v>
      </c>
      <c r="U231" s="3126" t="s">
        <v>2831</v>
      </c>
      <c r="V231" s="3131" t="s">
        <v>2832</v>
      </c>
      <c r="W231" s="3126" t="s">
        <v>2485</v>
      </c>
      <c r="X231" s="3131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88">SUM(Y231:Z231)</f>
        <v>0</v>
      </c>
      <c r="AB231" s="2701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02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93">
        <f>SUM(AB231:AC231)</f>
        <v>0</v>
      </c>
      <c r="AE231" s="2477"/>
      <c r="AG231" s="2365"/>
      <c r="AI231" s="2375"/>
    </row>
    <row r="232" spans="1:35" ht="28.8" x14ac:dyDescent="0.25">
      <c r="A232" s="2659"/>
      <c r="B232" s="3111" t="s">
        <v>3172</v>
      </c>
      <c r="C232" s="3001"/>
      <c r="D232" s="3275"/>
      <c r="E232" s="3111" t="s">
        <v>2490</v>
      </c>
      <c r="F232" s="3111" t="s">
        <v>2491</v>
      </c>
      <c r="G232" s="3193" t="s">
        <v>3173</v>
      </c>
      <c r="H232" s="3196" t="s">
        <v>3174</v>
      </c>
      <c r="I232" s="1598" t="str">
        <f t="shared" si="86"/>
        <v>5-DaHall1-PDU-01-30-3</v>
      </c>
      <c r="J232" s="1599" t="str">
        <f t="shared" si="87"/>
        <v>5-DaHall1-PDU-02-30-3</v>
      </c>
      <c r="K232" s="1561">
        <v>220</v>
      </c>
      <c r="L232" s="1562">
        <v>30</v>
      </c>
      <c r="M232" s="2388" t="s">
        <v>6503</v>
      </c>
      <c r="N232" s="1563">
        <v>3</v>
      </c>
      <c r="O232" s="1564">
        <v>220</v>
      </c>
      <c r="P232" s="1565">
        <v>30</v>
      </c>
      <c r="Q232" s="2418" t="s">
        <v>6499</v>
      </c>
      <c r="R232" s="1566">
        <v>3</v>
      </c>
      <c r="S232" s="3193"/>
      <c r="T232" s="3196"/>
      <c r="U232" s="3127"/>
      <c r="V232" s="3113"/>
      <c r="W232" s="3127"/>
      <c r="X232" s="3113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89">SUM(Y232:Z232)</f>
        <v>0</v>
      </c>
      <c r="AB232" s="2701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02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5">
        <f>SUM(AB232:AC232)</f>
        <v>0</v>
      </c>
      <c r="AE232" s="2475"/>
      <c r="AI232" s="2375"/>
    </row>
    <row r="233" spans="1:35" ht="28.8" x14ac:dyDescent="0.25">
      <c r="A233" s="2659"/>
      <c r="B233" s="3111" t="s">
        <v>3175</v>
      </c>
      <c r="C233" s="3001"/>
      <c r="D233" s="3275"/>
      <c r="E233" s="3111" t="s">
        <v>2496</v>
      </c>
      <c r="F233" s="3111" t="s">
        <v>2497</v>
      </c>
      <c r="G233" s="3193" t="s">
        <v>3176</v>
      </c>
      <c r="H233" s="3196" t="s">
        <v>3177</v>
      </c>
      <c r="I233" s="1598" t="str">
        <f t="shared" si="86"/>
        <v>5-DaHall1-PDU-01-30-5</v>
      </c>
      <c r="J233" s="1599" t="str">
        <f t="shared" si="87"/>
        <v>5-DaHall1-PDU-02-30-5</v>
      </c>
      <c r="K233" s="1561">
        <v>220</v>
      </c>
      <c r="L233" s="1562">
        <v>30</v>
      </c>
      <c r="M233" s="2388" t="s">
        <v>6503</v>
      </c>
      <c r="N233" s="1563">
        <v>5</v>
      </c>
      <c r="O233" s="1564">
        <v>220</v>
      </c>
      <c r="P233" s="1565">
        <v>30</v>
      </c>
      <c r="Q233" s="2418" t="s">
        <v>6499</v>
      </c>
      <c r="R233" s="1566">
        <v>5</v>
      </c>
      <c r="S233" s="3193"/>
      <c r="T233" s="3196"/>
      <c r="U233" s="3127"/>
      <c r="V233" s="3113"/>
      <c r="W233" s="3127"/>
      <c r="X233" s="3113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89"/>
        <v>0</v>
      </c>
      <c r="AB233" s="2701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02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5">
        <f t="shared" ref="AD233:AD238" si="90">SUM(AB233:AC233)</f>
        <v>0</v>
      </c>
      <c r="AE233" s="2475"/>
      <c r="AI233" s="2375"/>
    </row>
    <row r="234" spans="1:35" ht="28.8" x14ac:dyDescent="0.25">
      <c r="A234" s="2659"/>
      <c r="B234" s="3111" t="s">
        <v>3178</v>
      </c>
      <c r="C234" s="3001"/>
      <c r="D234" s="3275"/>
      <c r="E234" s="3111" t="s">
        <v>2505</v>
      </c>
      <c r="F234" s="3111" t="s">
        <v>2506</v>
      </c>
      <c r="G234" s="3193" t="s">
        <v>3179</v>
      </c>
      <c r="H234" s="3196" t="s">
        <v>3180</v>
      </c>
      <c r="I234" s="1598" t="str">
        <f t="shared" si="86"/>
        <v>5-DaHall1-PDU-01-30-7</v>
      </c>
      <c r="J234" s="1599" t="str">
        <f t="shared" si="87"/>
        <v>5-DaHall1-PDU-02-30-7</v>
      </c>
      <c r="K234" s="1561">
        <v>220</v>
      </c>
      <c r="L234" s="1562">
        <v>30</v>
      </c>
      <c r="M234" s="2388" t="s">
        <v>6503</v>
      </c>
      <c r="N234" s="1563">
        <v>7</v>
      </c>
      <c r="O234" s="1564">
        <v>220</v>
      </c>
      <c r="P234" s="1565">
        <v>30</v>
      </c>
      <c r="Q234" s="2418" t="s">
        <v>6499</v>
      </c>
      <c r="R234" s="1566">
        <v>7</v>
      </c>
      <c r="S234" s="3193"/>
      <c r="T234" s="3196"/>
      <c r="U234" s="3127"/>
      <c r="V234" s="3113"/>
      <c r="W234" s="3127"/>
      <c r="X234" s="3113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89"/>
        <v>0</v>
      </c>
      <c r="AB234" s="2701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02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5">
        <f t="shared" si="90"/>
        <v>0</v>
      </c>
      <c r="AE234" s="2475"/>
      <c r="AI234" s="2375"/>
    </row>
    <row r="235" spans="1:35" ht="28.8" x14ac:dyDescent="0.25">
      <c r="A235" s="2659" t="s">
        <v>2372</v>
      </c>
      <c r="B235" s="3114" t="s">
        <v>3181</v>
      </c>
      <c r="C235" s="3001" t="s">
        <v>3182</v>
      </c>
      <c r="D235" s="3070">
        <v>5</v>
      </c>
      <c r="E235" s="2031" t="s">
        <v>3183</v>
      </c>
      <c r="F235" s="2031" t="s">
        <v>3184</v>
      </c>
      <c r="G235" s="3193" t="s">
        <v>3185</v>
      </c>
      <c r="H235" s="3196" t="s">
        <v>3186</v>
      </c>
      <c r="I235" s="1598" t="str">
        <f t="shared" si="86"/>
        <v>5-DaHall1-PDU-01-30-9</v>
      </c>
      <c r="J235" s="1599" t="str">
        <f t="shared" si="87"/>
        <v>5-DaHall1-PDU-02-30-9</v>
      </c>
      <c r="K235" s="1561">
        <v>220</v>
      </c>
      <c r="L235" s="1562">
        <v>30</v>
      </c>
      <c r="M235" s="2388" t="s">
        <v>6503</v>
      </c>
      <c r="N235" s="1563">
        <v>9</v>
      </c>
      <c r="O235" s="1564">
        <v>220</v>
      </c>
      <c r="P235" s="1565">
        <v>30</v>
      </c>
      <c r="Q235" s="2418" t="s">
        <v>6499</v>
      </c>
      <c r="R235" s="1566">
        <v>9</v>
      </c>
      <c r="S235" s="3193"/>
      <c r="T235" s="3196"/>
      <c r="U235" s="3127"/>
      <c r="V235" s="3113"/>
      <c r="W235" s="3127"/>
      <c r="X235" s="3113"/>
      <c r="Y235" s="253">
        <f>SUM('5층_부하량(월간_AVG)'!D32:F32)</f>
        <v>13.89762255167221</v>
      </c>
      <c r="Z235" s="253">
        <f>SUM('5층_부하량(월간_AVG)'!D62:F62)</f>
        <v>11.658936882355096</v>
      </c>
      <c r="AA235" s="2460">
        <f t="shared" si="89"/>
        <v>25.556559434027307</v>
      </c>
      <c r="AB235" s="2701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2138</v>
      </c>
      <c r="AC235" s="2702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1792.6</v>
      </c>
      <c r="AD235" s="2485">
        <f t="shared" si="90"/>
        <v>3930.6</v>
      </c>
      <c r="AE235" s="2475"/>
      <c r="AI235" s="2375"/>
    </row>
    <row r="236" spans="1:35" ht="28.8" x14ac:dyDescent="0.25">
      <c r="A236" s="2659" t="s">
        <v>2379</v>
      </c>
      <c r="B236" s="3114" t="s">
        <v>3187</v>
      </c>
      <c r="C236" s="3001" t="s">
        <v>3188</v>
      </c>
      <c r="D236" s="3070">
        <v>5</v>
      </c>
      <c r="E236" s="2031" t="s">
        <v>3189</v>
      </c>
      <c r="F236" s="2031" t="s">
        <v>3190</v>
      </c>
      <c r="G236" s="3193" t="s">
        <v>3191</v>
      </c>
      <c r="H236" s="3196" t="s">
        <v>3192</v>
      </c>
      <c r="I236" s="1598" t="str">
        <f t="shared" si="86"/>
        <v>5-DaHall1-PDU-01-30-11</v>
      </c>
      <c r="J236" s="1599" t="str">
        <f t="shared" si="87"/>
        <v>5-DaHall1-PDU-02-30-11</v>
      </c>
      <c r="K236" s="1561">
        <v>220</v>
      </c>
      <c r="L236" s="1562">
        <v>30</v>
      </c>
      <c r="M236" s="2388" t="s">
        <v>6503</v>
      </c>
      <c r="N236" s="1563">
        <v>11</v>
      </c>
      <c r="O236" s="1564">
        <v>220</v>
      </c>
      <c r="P236" s="1565">
        <v>30</v>
      </c>
      <c r="Q236" s="2418" t="s">
        <v>6499</v>
      </c>
      <c r="R236" s="1566">
        <v>11</v>
      </c>
      <c r="S236" s="3193"/>
      <c r="T236" s="3196"/>
      <c r="U236" s="3127"/>
      <c r="V236" s="3113"/>
      <c r="W236" s="3127"/>
      <c r="X236" s="3113"/>
      <c r="Y236" s="253">
        <f>SUM('5층_부하량(월간_AVG)'!D33:F33)</f>
        <v>11.314896565673099</v>
      </c>
      <c r="Z236" s="253">
        <f>SUM('5층_부하량(월간_AVG)'!D63:F63)</f>
        <v>12.873675877430891</v>
      </c>
      <c r="AA236" s="2460">
        <f t="shared" si="89"/>
        <v>24.18857244310399</v>
      </c>
      <c r="AB236" s="2701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1693.2</v>
      </c>
      <c r="AC236" s="2702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1939.7</v>
      </c>
      <c r="AD236" s="2485">
        <f t="shared" si="90"/>
        <v>3632.9</v>
      </c>
      <c r="AE236" s="2475"/>
      <c r="AI236" s="2375"/>
    </row>
    <row r="237" spans="1:35" ht="28.8" x14ac:dyDescent="0.25">
      <c r="A237" s="2659" t="s">
        <v>2392</v>
      </c>
      <c r="B237" s="3114" t="s">
        <v>3193</v>
      </c>
      <c r="C237" s="3001" t="s">
        <v>3188</v>
      </c>
      <c r="D237" s="3070">
        <v>5</v>
      </c>
      <c r="E237" s="2031" t="s">
        <v>3194</v>
      </c>
      <c r="F237" s="2031" t="s">
        <v>3195</v>
      </c>
      <c r="G237" s="3193" t="s">
        <v>3196</v>
      </c>
      <c r="H237" s="3196" t="s">
        <v>3197</v>
      </c>
      <c r="I237" s="1598" t="str">
        <f t="shared" si="86"/>
        <v>5-DaHall1-PDU-01-30-13</v>
      </c>
      <c r="J237" s="1599" t="str">
        <f t="shared" si="87"/>
        <v>5-DaHall1-PDU-02-30-13</v>
      </c>
      <c r="K237" s="1561">
        <v>220</v>
      </c>
      <c r="L237" s="1562">
        <v>30</v>
      </c>
      <c r="M237" s="2388" t="s">
        <v>6503</v>
      </c>
      <c r="N237" s="1563">
        <v>13</v>
      </c>
      <c r="O237" s="1564">
        <v>220</v>
      </c>
      <c r="P237" s="1565">
        <v>30</v>
      </c>
      <c r="Q237" s="2418" t="s">
        <v>6499</v>
      </c>
      <c r="R237" s="1566">
        <v>13</v>
      </c>
      <c r="S237" s="3193"/>
      <c r="T237" s="3196"/>
      <c r="U237" s="3127"/>
      <c r="V237" s="3113"/>
      <c r="W237" s="3127"/>
      <c r="X237" s="3113"/>
      <c r="Y237" s="253">
        <f>SUM('5층_부하량(월간_AVG)'!D34:F34)</f>
        <v>13.768634480551226</v>
      </c>
      <c r="Z237" s="253">
        <f>SUM('5층_부하량(월간_AVG)'!D64:F64)</f>
        <v>11.448344923623207</v>
      </c>
      <c r="AA237" s="2460">
        <f t="shared" si="89"/>
        <v>25.216979404174431</v>
      </c>
      <c r="AB237" s="2701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2079.1999999999998</v>
      </c>
      <c r="AC237" s="2702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1716.3</v>
      </c>
      <c r="AD237" s="2485">
        <f t="shared" si="90"/>
        <v>3795.5</v>
      </c>
      <c r="AE237" s="2475"/>
      <c r="AI237" s="2375"/>
    </row>
    <row r="238" spans="1:35" ht="28.8" x14ac:dyDescent="0.25">
      <c r="A238" s="2659" t="s">
        <v>3198</v>
      </c>
      <c r="B238" s="3111" t="s">
        <v>3199</v>
      </c>
      <c r="C238" s="3001" t="s">
        <v>3188</v>
      </c>
      <c r="D238" s="3070">
        <v>5</v>
      </c>
      <c r="E238" s="2031" t="s">
        <v>3200</v>
      </c>
      <c r="F238" s="2031" t="s">
        <v>3201</v>
      </c>
      <c r="G238" s="3193" t="s">
        <v>3202</v>
      </c>
      <c r="H238" s="3196" t="s">
        <v>3203</v>
      </c>
      <c r="I238" s="1598" t="str">
        <f t="shared" si="86"/>
        <v>5-DaHall1-PDU-01-30-15</v>
      </c>
      <c r="J238" s="1599" t="str">
        <f t="shared" si="87"/>
        <v>5-DaHall1-PDU-02-30-15</v>
      </c>
      <c r="K238" s="1561">
        <v>220</v>
      </c>
      <c r="L238" s="1562">
        <v>30</v>
      </c>
      <c r="M238" s="2388" t="s">
        <v>6503</v>
      </c>
      <c r="N238" s="1563">
        <v>15</v>
      </c>
      <c r="O238" s="1564">
        <v>220</v>
      </c>
      <c r="P238" s="1565">
        <v>30</v>
      </c>
      <c r="Q238" s="2418" t="s">
        <v>6499</v>
      </c>
      <c r="R238" s="1566">
        <v>15</v>
      </c>
      <c r="S238" s="3193"/>
      <c r="T238" s="3196"/>
      <c r="U238" s="3127"/>
      <c r="V238" s="3113"/>
      <c r="W238" s="3127"/>
      <c r="X238" s="3113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89"/>
        <v>0</v>
      </c>
      <c r="AB238" s="2701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02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5">
        <f t="shared" si="90"/>
        <v>0</v>
      </c>
      <c r="AE238" s="2475"/>
      <c r="AI238" s="2375"/>
    </row>
    <row r="239" spans="1:35" ht="29.4" thickBot="1" x14ac:dyDescent="0.3">
      <c r="A239" s="2666" t="s">
        <v>3204</v>
      </c>
      <c r="B239" s="3112" t="s">
        <v>3205</v>
      </c>
      <c r="C239" s="3002" t="s">
        <v>3188</v>
      </c>
      <c r="D239" s="3071">
        <v>5</v>
      </c>
      <c r="E239" s="2032" t="s">
        <v>3206</v>
      </c>
      <c r="F239" s="2032" t="s">
        <v>3207</v>
      </c>
      <c r="G239" s="3194" t="s">
        <v>3208</v>
      </c>
      <c r="H239" s="3197" t="s">
        <v>3209</v>
      </c>
      <c r="I239" s="1600" t="str">
        <f t="shared" si="86"/>
        <v>5-DaHall1-PDU-01-30-17</v>
      </c>
      <c r="J239" s="1601" t="str">
        <f t="shared" si="87"/>
        <v>5-DaHall1-PDU-02-30-17</v>
      </c>
      <c r="K239" s="1571">
        <v>220</v>
      </c>
      <c r="L239" s="1572">
        <v>30</v>
      </c>
      <c r="M239" s="2389" t="s">
        <v>6503</v>
      </c>
      <c r="N239" s="1573">
        <v>17</v>
      </c>
      <c r="O239" s="1574">
        <v>220</v>
      </c>
      <c r="P239" s="1575">
        <v>30</v>
      </c>
      <c r="Q239" s="2419" t="s">
        <v>6499</v>
      </c>
      <c r="R239" s="1576">
        <v>17</v>
      </c>
      <c r="S239" s="3194"/>
      <c r="T239" s="3197"/>
      <c r="U239" s="3128"/>
      <c r="V239" s="3129"/>
      <c r="W239" s="3128"/>
      <c r="X239" s="3129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89"/>
        <v>0</v>
      </c>
      <c r="AB239" s="2707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08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6">
        <f>SUM(AB239:AC239)</f>
        <v>0</v>
      </c>
      <c r="AE239" s="2476"/>
      <c r="AI239" s="2375"/>
    </row>
    <row r="240" spans="1:35" ht="29.4" thickTop="1" x14ac:dyDescent="0.25">
      <c r="A240" s="1084" t="s">
        <v>3210</v>
      </c>
      <c r="B240" s="996" t="s">
        <v>3211</v>
      </c>
      <c r="C240" s="3005" t="s">
        <v>3188</v>
      </c>
      <c r="D240" s="3072">
        <v>5</v>
      </c>
      <c r="E240" s="2033" t="s">
        <v>3212</v>
      </c>
      <c r="F240" s="2033" t="s">
        <v>3213</v>
      </c>
      <c r="G240" s="3179" t="s">
        <v>3214</v>
      </c>
      <c r="H240" s="3182" t="s">
        <v>3215</v>
      </c>
      <c r="I240" s="1610" t="str">
        <f t="shared" si="86"/>
        <v>5-DaHall1-PDU-01-30-31</v>
      </c>
      <c r="J240" s="1611" t="str">
        <f t="shared" si="87"/>
        <v>5-DaHall1-PDU-02-30-31</v>
      </c>
      <c r="K240" s="1632">
        <v>220</v>
      </c>
      <c r="L240" s="1633">
        <v>30</v>
      </c>
      <c r="M240" s="2390" t="s">
        <v>6503</v>
      </c>
      <c r="N240" s="1634">
        <v>31</v>
      </c>
      <c r="O240" s="1635">
        <v>220</v>
      </c>
      <c r="P240" s="1636">
        <v>30</v>
      </c>
      <c r="Q240" s="2420" t="s">
        <v>6499</v>
      </c>
      <c r="R240" s="1637">
        <v>31</v>
      </c>
      <c r="S240" s="3179" t="s">
        <v>2829</v>
      </c>
      <c r="T240" s="3182" t="s">
        <v>2830</v>
      </c>
      <c r="U240" s="3185" t="s">
        <v>2831</v>
      </c>
      <c r="V240" s="3188" t="s">
        <v>2832</v>
      </c>
      <c r="W240" s="3185" t="s">
        <v>2485</v>
      </c>
      <c r="X240" s="3191"/>
      <c r="Y240" s="328">
        <f>SUM('5층_부하량(월간_AVG)'!D43:F43)</f>
        <v>11.099794491504518</v>
      </c>
      <c r="Z240" s="328">
        <f>SUM('5층_부하량(월간_AVG)'!D73:F73)</f>
        <v>11.464220573325287</v>
      </c>
      <c r="AA240" s="2462">
        <f t="shared" si="89"/>
        <v>22.564015064829803</v>
      </c>
      <c r="AB240" s="2699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1747.7</v>
      </c>
      <c r="AC240" s="2700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1800.8</v>
      </c>
      <c r="AD240" s="2493">
        <f>SUM(AB240:AC240)</f>
        <v>3548.5</v>
      </c>
      <c r="AE240" s="2477"/>
      <c r="AI240" s="2375"/>
    </row>
    <row r="241" spans="1:36" ht="28.8" x14ac:dyDescent="0.25">
      <c r="A241" s="2659" t="s">
        <v>3216</v>
      </c>
      <c r="B241" s="3114" t="s">
        <v>3217</v>
      </c>
      <c r="C241" s="3001" t="s">
        <v>3188</v>
      </c>
      <c r="D241" s="3070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86"/>
        <v>5-DaHall1-PDU-01-30-33</v>
      </c>
      <c r="J241" s="1599" t="str">
        <f t="shared" si="87"/>
        <v>5-DaHall1-PDU-02-30-33</v>
      </c>
      <c r="K241" s="1638">
        <v>220</v>
      </c>
      <c r="L241" s="1639">
        <v>30</v>
      </c>
      <c r="M241" s="2391" t="s">
        <v>6503</v>
      </c>
      <c r="N241" s="1640">
        <v>33</v>
      </c>
      <c r="O241" s="1641">
        <v>220</v>
      </c>
      <c r="P241" s="1642">
        <v>30</v>
      </c>
      <c r="Q241" s="2421" t="s">
        <v>6499</v>
      </c>
      <c r="R241" s="1643">
        <v>33</v>
      </c>
      <c r="S241" s="3180"/>
      <c r="T241" s="3183"/>
      <c r="U241" s="3186"/>
      <c r="V241" s="3189"/>
      <c r="W241" s="3186"/>
      <c r="X241" s="3189"/>
      <c r="Y241" s="253">
        <f>SUM('5층_부하량(월간_AVG)'!D44:F44)</f>
        <v>9.9454533625178705</v>
      </c>
      <c r="Z241" s="253">
        <f>SUM('5층_부하량(월간_AVG)'!D74:F74)</f>
        <v>11.570942756767701</v>
      </c>
      <c r="AA241" s="2460">
        <f t="shared" si="89"/>
        <v>21.516396119285574</v>
      </c>
      <c r="AB241" s="2701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1565.8</v>
      </c>
      <c r="AC241" s="2702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1829.4</v>
      </c>
      <c r="AD241" s="2485">
        <f>SUM(AB241:AC241)</f>
        <v>3395.2</v>
      </c>
      <c r="AE241" s="2475"/>
      <c r="AI241" s="2375"/>
    </row>
    <row r="242" spans="1:36" ht="28.8" x14ac:dyDescent="0.25">
      <c r="A242" s="2659" t="s">
        <v>3222</v>
      </c>
      <c r="B242" s="3114" t="s">
        <v>3223</v>
      </c>
      <c r="C242" s="3001" t="s">
        <v>3188</v>
      </c>
      <c r="D242" s="3070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86"/>
        <v>5-DaHall1-PDU-01-30-35</v>
      </c>
      <c r="J242" s="1599" t="str">
        <f t="shared" si="87"/>
        <v>5-DaHall1-PDU-02-30-35</v>
      </c>
      <c r="K242" s="1638">
        <v>220</v>
      </c>
      <c r="L242" s="1639">
        <v>30</v>
      </c>
      <c r="M242" s="2391" t="s">
        <v>6503</v>
      </c>
      <c r="N242" s="1640">
        <v>35</v>
      </c>
      <c r="O242" s="1641">
        <v>220</v>
      </c>
      <c r="P242" s="1642">
        <v>30</v>
      </c>
      <c r="Q242" s="2421" t="s">
        <v>6499</v>
      </c>
      <c r="R242" s="1643">
        <v>35</v>
      </c>
      <c r="S242" s="3180"/>
      <c r="T242" s="3183"/>
      <c r="U242" s="3186"/>
      <c r="V242" s="3189"/>
      <c r="W242" s="3186"/>
      <c r="X242" s="3189"/>
      <c r="Y242" s="253">
        <f>SUM('5층_부하량(월간_AVG)'!D45:F45)</f>
        <v>11.698172648853305</v>
      </c>
      <c r="Z242" s="253">
        <f>SUM('5층_부하량(월간_AVG)'!D75:F75)</f>
        <v>9.7301267958920654</v>
      </c>
      <c r="AA242" s="2460">
        <f t="shared" si="89"/>
        <v>21.42829944474537</v>
      </c>
      <c r="AB242" s="2701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1854.4</v>
      </c>
      <c r="AC242" s="2702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1541</v>
      </c>
      <c r="AD242" s="2485">
        <f t="shared" ref="AD242:AD257" si="91">SUM(AB242:AC242)</f>
        <v>3395.4</v>
      </c>
      <c r="AE242" s="2475"/>
      <c r="AI242" s="2375"/>
    </row>
    <row r="243" spans="1:36" ht="28.8" x14ac:dyDescent="0.25">
      <c r="A243" s="2659" t="s">
        <v>3228</v>
      </c>
      <c r="B243" s="3114" t="s">
        <v>3229</v>
      </c>
      <c r="C243" s="3001" t="s">
        <v>3188</v>
      </c>
      <c r="D243" s="3070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86"/>
        <v>5-DaHall1-PDU-01-30-37</v>
      </c>
      <c r="J243" s="1599" t="str">
        <f t="shared" si="87"/>
        <v>5-DaHall1-PDU-02-30-37</v>
      </c>
      <c r="K243" s="1638">
        <v>220</v>
      </c>
      <c r="L243" s="1639">
        <v>30</v>
      </c>
      <c r="M243" s="2391" t="s">
        <v>6503</v>
      </c>
      <c r="N243" s="1640">
        <v>37</v>
      </c>
      <c r="O243" s="1641">
        <v>220</v>
      </c>
      <c r="P243" s="1642">
        <v>30</v>
      </c>
      <c r="Q243" s="2421" t="s">
        <v>6499</v>
      </c>
      <c r="R243" s="1643">
        <v>37</v>
      </c>
      <c r="S243" s="3180"/>
      <c r="T243" s="3183"/>
      <c r="U243" s="3186"/>
      <c r="V243" s="3189"/>
      <c r="W243" s="3186"/>
      <c r="X243" s="3189"/>
      <c r="Y243" s="253">
        <f>SUM('5층_부하량(월간_AVG)'!D46:F46)</f>
        <v>9.505542768936456</v>
      </c>
      <c r="Z243" s="253">
        <f>SUM('5층_부하량(월간_AVG)'!D76:F76)</f>
        <v>11.347981538483833</v>
      </c>
      <c r="AA243" s="2460">
        <f t="shared" si="89"/>
        <v>20.853524307420287</v>
      </c>
      <c r="AB243" s="2701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1503.8</v>
      </c>
      <c r="AC243" s="2702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1798.5</v>
      </c>
      <c r="AD243" s="2485">
        <f t="shared" si="91"/>
        <v>3302.3</v>
      </c>
      <c r="AE243" s="2475"/>
      <c r="AI243" s="2375"/>
    </row>
    <row r="244" spans="1:36" ht="28.8" x14ac:dyDescent="0.25">
      <c r="A244" s="2659" t="s">
        <v>3234</v>
      </c>
      <c r="B244" s="3114" t="s">
        <v>3235</v>
      </c>
      <c r="C244" s="3001" t="s">
        <v>3188</v>
      </c>
      <c r="D244" s="3070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86"/>
        <v>5-DaHall1-PDU-01-30-39</v>
      </c>
      <c r="J244" s="1599" t="str">
        <f t="shared" si="87"/>
        <v>5-DaHall1-PDU-02-30-39</v>
      </c>
      <c r="K244" s="1638">
        <v>220</v>
      </c>
      <c r="L244" s="1639">
        <v>30</v>
      </c>
      <c r="M244" s="2391" t="s">
        <v>6503</v>
      </c>
      <c r="N244" s="1640">
        <v>39</v>
      </c>
      <c r="O244" s="1641">
        <v>220</v>
      </c>
      <c r="P244" s="1642">
        <v>30</v>
      </c>
      <c r="Q244" s="2421" t="s">
        <v>6499</v>
      </c>
      <c r="R244" s="1643">
        <v>39</v>
      </c>
      <c r="S244" s="3180"/>
      <c r="T244" s="3183"/>
      <c r="U244" s="3186"/>
      <c r="V244" s="3189"/>
      <c r="W244" s="3186"/>
      <c r="X244" s="3189"/>
      <c r="Y244" s="253">
        <f>SUM('5층_부하량(월간_AVG)'!D47:F47)</f>
        <v>11.831716838274795</v>
      </c>
      <c r="Z244" s="253">
        <f>SUM('5층_부하량(월간_AVG)'!D77:F77)</f>
        <v>9.5154908476568103</v>
      </c>
      <c r="AA244" s="2460">
        <f t="shared" si="89"/>
        <v>21.347207685931608</v>
      </c>
      <c r="AB244" s="2701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1763.3</v>
      </c>
      <c r="AC244" s="2702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1409.5</v>
      </c>
      <c r="AD244" s="2485">
        <f t="shared" si="91"/>
        <v>3172.8</v>
      </c>
      <c r="AE244" s="2475"/>
      <c r="AG244" s="1366">
        <f>SUM(AB235:AB244)/1000</f>
        <v>14.345399999999998</v>
      </c>
      <c r="AI244" s="2375"/>
      <c r="AJ244" s="2375"/>
    </row>
    <row r="245" spans="1:36" ht="28.8" x14ac:dyDescent="0.25">
      <c r="A245" s="2659"/>
      <c r="B245" s="3111" t="s">
        <v>3240</v>
      </c>
      <c r="C245" s="3001"/>
      <c r="D245" s="3275"/>
      <c r="E245" s="3111" t="s">
        <v>3241</v>
      </c>
      <c r="F245" s="3111" t="s">
        <v>3242</v>
      </c>
      <c r="G245" s="878" t="s">
        <v>3243</v>
      </c>
      <c r="H245" s="879" t="s">
        <v>3244</v>
      </c>
      <c r="I245" s="1598" t="str">
        <f t="shared" si="86"/>
        <v>5-DaHall1-PDU-01-30-41</v>
      </c>
      <c r="J245" s="1599" t="str">
        <f t="shared" si="87"/>
        <v>5-DaHall1-PDU-02-30-41</v>
      </c>
      <c r="K245" s="1638">
        <v>220</v>
      </c>
      <c r="L245" s="1639">
        <v>30</v>
      </c>
      <c r="M245" s="2391" t="s">
        <v>6503</v>
      </c>
      <c r="N245" s="1640">
        <v>41</v>
      </c>
      <c r="O245" s="1641">
        <v>220</v>
      </c>
      <c r="P245" s="1642">
        <v>30</v>
      </c>
      <c r="Q245" s="2421" t="s">
        <v>6499</v>
      </c>
      <c r="R245" s="1643">
        <v>41</v>
      </c>
      <c r="S245" s="3180"/>
      <c r="T245" s="3183"/>
      <c r="U245" s="3186"/>
      <c r="V245" s="3189"/>
      <c r="W245" s="3186"/>
      <c r="X245" s="3189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89"/>
        <v>0</v>
      </c>
      <c r="AB245" s="2701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02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5">
        <f t="shared" si="91"/>
        <v>0</v>
      </c>
      <c r="AE245" s="2475"/>
      <c r="AI245" s="2375"/>
    </row>
    <row r="246" spans="1:36" ht="28.8" x14ac:dyDescent="0.25">
      <c r="A246" s="2659"/>
      <c r="B246" s="3111" t="s">
        <v>3245</v>
      </c>
      <c r="C246" s="3001"/>
      <c r="D246" s="3275"/>
      <c r="E246" s="3111" t="s">
        <v>3246</v>
      </c>
      <c r="F246" s="3111" t="s">
        <v>3247</v>
      </c>
      <c r="G246" s="878" t="s">
        <v>3248</v>
      </c>
      <c r="H246" s="879" t="s">
        <v>3249</v>
      </c>
      <c r="I246" s="1598" t="str">
        <f t="shared" si="86"/>
        <v>5-DaHall1-PDU-01-30-43</v>
      </c>
      <c r="J246" s="1599" t="str">
        <f t="shared" si="87"/>
        <v>5-DaHall1-PDU-02-30-43</v>
      </c>
      <c r="K246" s="1638">
        <v>220</v>
      </c>
      <c r="L246" s="1639">
        <v>30</v>
      </c>
      <c r="M246" s="2391" t="s">
        <v>6503</v>
      </c>
      <c r="N246" s="1640">
        <v>43</v>
      </c>
      <c r="O246" s="1641">
        <v>220</v>
      </c>
      <c r="P246" s="1642">
        <v>30</v>
      </c>
      <c r="Q246" s="2421" t="s">
        <v>6499</v>
      </c>
      <c r="R246" s="1643">
        <v>43</v>
      </c>
      <c r="S246" s="3180"/>
      <c r="T246" s="3183"/>
      <c r="U246" s="3186"/>
      <c r="V246" s="3189"/>
      <c r="W246" s="3186"/>
      <c r="X246" s="3189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89"/>
        <v>0</v>
      </c>
      <c r="AB246" s="2701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02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5">
        <f t="shared" si="91"/>
        <v>0</v>
      </c>
      <c r="AE246" s="2475"/>
      <c r="AI246" s="2375"/>
    </row>
    <row r="247" spans="1:36" ht="28.8" x14ac:dyDescent="0.25">
      <c r="A247" s="2659"/>
      <c r="B247" s="3111" t="s">
        <v>3250</v>
      </c>
      <c r="C247" s="3001"/>
      <c r="D247" s="3275"/>
      <c r="E247" s="3111" t="s">
        <v>3251</v>
      </c>
      <c r="F247" s="3111" t="s">
        <v>3252</v>
      </c>
      <c r="G247" s="878" t="s">
        <v>3253</v>
      </c>
      <c r="H247" s="879" t="s">
        <v>3254</v>
      </c>
      <c r="I247" s="1598" t="str">
        <f t="shared" si="86"/>
        <v>5-DaHall1-PDU-01-30-45</v>
      </c>
      <c r="J247" s="1599" t="str">
        <f t="shared" si="87"/>
        <v>5-DaHall1-PDU-02-30-45</v>
      </c>
      <c r="K247" s="1638">
        <v>220</v>
      </c>
      <c r="L247" s="1639">
        <v>30</v>
      </c>
      <c r="M247" s="2391" t="s">
        <v>6503</v>
      </c>
      <c r="N247" s="1640">
        <v>45</v>
      </c>
      <c r="O247" s="1641">
        <v>220</v>
      </c>
      <c r="P247" s="1642">
        <v>30</v>
      </c>
      <c r="Q247" s="2421" t="s">
        <v>6499</v>
      </c>
      <c r="R247" s="1643">
        <v>45</v>
      </c>
      <c r="S247" s="3180"/>
      <c r="T247" s="3183"/>
      <c r="U247" s="3186"/>
      <c r="V247" s="3189"/>
      <c r="W247" s="3186"/>
      <c r="X247" s="3189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89"/>
        <v>0</v>
      </c>
      <c r="AB247" s="2701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02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5">
        <f t="shared" si="91"/>
        <v>0</v>
      </c>
      <c r="AE247" s="2475"/>
      <c r="AI247" s="2375"/>
    </row>
    <row r="248" spans="1:36" ht="29.4" thickBot="1" x14ac:dyDescent="0.3">
      <c r="A248" s="2666"/>
      <c r="B248" s="3112" t="s">
        <v>3255</v>
      </c>
      <c r="C248" s="3002"/>
      <c r="D248" s="3073"/>
      <c r="E248" s="3112" t="s">
        <v>3256</v>
      </c>
      <c r="F248" s="3112" t="s">
        <v>3257</v>
      </c>
      <c r="G248" s="1110" t="s">
        <v>3258</v>
      </c>
      <c r="H248" s="1111" t="s">
        <v>3259</v>
      </c>
      <c r="I248" s="1600" t="str">
        <f t="shared" si="86"/>
        <v>5-DaHall1-PDU-01-30-47</v>
      </c>
      <c r="J248" s="1601" t="str">
        <f t="shared" si="87"/>
        <v>5-DaHall1-PDU-02-30-47</v>
      </c>
      <c r="K248" s="1644">
        <v>220</v>
      </c>
      <c r="L248" s="1645">
        <v>30</v>
      </c>
      <c r="M248" s="2392" t="s">
        <v>6503</v>
      </c>
      <c r="N248" s="1646">
        <v>47</v>
      </c>
      <c r="O248" s="1647">
        <v>220</v>
      </c>
      <c r="P248" s="1648">
        <v>30</v>
      </c>
      <c r="Q248" s="2422" t="s">
        <v>6499</v>
      </c>
      <c r="R248" s="1649">
        <v>47</v>
      </c>
      <c r="S248" s="3181"/>
      <c r="T248" s="3184"/>
      <c r="U248" s="3187"/>
      <c r="V248" s="3190"/>
      <c r="W248" s="3187"/>
      <c r="X248" s="3190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89"/>
        <v>0</v>
      </c>
      <c r="AB248" s="2707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08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6">
        <f t="shared" si="91"/>
        <v>0</v>
      </c>
      <c r="AE248" s="2476"/>
      <c r="AI248" s="2375"/>
    </row>
    <row r="249" spans="1:36" ht="29.4" thickTop="1" x14ac:dyDescent="0.25">
      <c r="A249" s="1084" t="s">
        <v>2399</v>
      </c>
      <c r="B249" s="841" t="s">
        <v>3260</v>
      </c>
      <c r="C249" s="3005" t="s">
        <v>9239</v>
      </c>
      <c r="D249" s="3074">
        <v>2.2000000000000002</v>
      </c>
      <c r="E249" s="327" t="s">
        <v>3262</v>
      </c>
      <c r="F249" s="327" t="s">
        <v>3263</v>
      </c>
      <c r="G249" s="3192" t="s">
        <v>3264</v>
      </c>
      <c r="H249" s="3195" t="s">
        <v>3265</v>
      </c>
      <c r="I249" s="1610" t="str">
        <f t="shared" si="86"/>
        <v>5-DaHall1-PDU-01-30-19</v>
      </c>
      <c r="J249" s="1611" t="str">
        <f t="shared" si="87"/>
        <v>5-DaHall1-PDU-02-30-19</v>
      </c>
      <c r="K249" s="1650">
        <v>220</v>
      </c>
      <c r="L249" s="1651">
        <v>30</v>
      </c>
      <c r="M249" s="2387" t="s">
        <v>6503</v>
      </c>
      <c r="N249" s="1557">
        <v>19</v>
      </c>
      <c r="O249" s="1652">
        <v>220</v>
      </c>
      <c r="P249" s="1653">
        <v>30</v>
      </c>
      <c r="Q249" s="2417" t="s">
        <v>6499</v>
      </c>
      <c r="R249" s="1560">
        <v>19</v>
      </c>
      <c r="S249" s="3192" t="s">
        <v>2829</v>
      </c>
      <c r="T249" s="3195" t="s">
        <v>2830</v>
      </c>
      <c r="U249" s="3126" t="s">
        <v>2831</v>
      </c>
      <c r="V249" s="3131" t="s">
        <v>2832</v>
      </c>
      <c r="W249" s="3126" t="s">
        <v>2485</v>
      </c>
      <c r="X249" s="3131" t="s">
        <v>2486</v>
      </c>
      <c r="Y249" s="836">
        <f>SUM('5층_부하량(월간_AVG)'!D37:F37)</f>
        <v>1.0404592106780213</v>
      </c>
      <c r="Z249" s="836">
        <f>SUM('5층_부하량(월간_AVG)'!D67:F67)</f>
        <v>0</v>
      </c>
      <c r="AA249" s="2499">
        <f t="shared" si="89"/>
        <v>1.0404592106780213</v>
      </c>
      <c r="AB249" s="2769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123.4</v>
      </c>
      <c r="AC249" s="2770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7">
        <f t="shared" si="91"/>
        <v>123.4</v>
      </c>
      <c r="AE249" s="2477" t="s">
        <v>3266</v>
      </c>
      <c r="AI249" s="2375"/>
    </row>
    <row r="250" spans="1:36" ht="28.8" x14ac:dyDescent="0.25">
      <c r="A250" s="2659" t="s">
        <v>2405</v>
      </c>
      <c r="B250" s="2962" t="s">
        <v>3267</v>
      </c>
      <c r="C250" s="3001" t="s">
        <v>9239</v>
      </c>
      <c r="D250" s="3281">
        <v>2.2000000000000002</v>
      </c>
      <c r="E250" s="3111" t="s">
        <v>3268</v>
      </c>
      <c r="F250" s="3111" t="s">
        <v>3269</v>
      </c>
      <c r="G250" s="3193" t="s">
        <v>3270</v>
      </c>
      <c r="H250" s="3196" t="s">
        <v>3271</v>
      </c>
      <c r="I250" s="1598" t="str">
        <f t="shared" si="86"/>
        <v>5-DaHall1-PDU-01-30-21</v>
      </c>
      <c r="J250" s="1599" t="str">
        <f t="shared" si="87"/>
        <v>5-DaHall1-PDU-02-30-21</v>
      </c>
      <c r="K250" s="1567">
        <v>220</v>
      </c>
      <c r="L250" s="1568">
        <v>30</v>
      </c>
      <c r="M250" s="2388" t="s">
        <v>6503</v>
      </c>
      <c r="N250" s="1563">
        <v>21</v>
      </c>
      <c r="O250" s="1569">
        <v>220</v>
      </c>
      <c r="P250" s="1570">
        <v>30</v>
      </c>
      <c r="Q250" s="2418" t="s">
        <v>6499</v>
      </c>
      <c r="R250" s="1566">
        <v>21</v>
      </c>
      <c r="S250" s="3193"/>
      <c r="T250" s="3196"/>
      <c r="U250" s="3132"/>
      <c r="V250" s="3133"/>
      <c r="W250" s="3127"/>
      <c r="X250" s="3133"/>
      <c r="Y250" s="268">
        <f>SUM('5층_부하량(월간_AVG)'!D38:F38)</f>
        <v>1.4766390512409004</v>
      </c>
      <c r="Z250" s="268">
        <f>SUM('5층_부하량(월간_AVG)'!D68:F68)</f>
        <v>1.6313262212672612</v>
      </c>
      <c r="AA250" s="2467">
        <f t="shared" si="89"/>
        <v>3.1079652725081619</v>
      </c>
      <c r="AB250" s="2717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186.7</v>
      </c>
      <c r="AC250" s="2718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218.5</v>
      </c>
      <c r="AD250" s="2485">
        <f t="shared" si="91"/>
        <v>405.2</v>
      </c>
      <c r="AE250" s="2475" t="s">
        <v>3272</v>
      </c>
      <c r="AI250" s="2375"/>
    </row>
    <row r="251" spans="1:36" ht="28.8" x14ac:dyDescent="0.25">
      <c r="A251" s="2659" t="s">
        <v>2411</v>
      </c>
      <c r="B251" s="2962" t="s">
        <v>3273</v>
      </c>
      <c r="C251" s="3001" t="s">
        <v>9239</v>
      </c>
      <c r="D251" s="3281">
        <v>2.2000000000000002</v>
      </c>
      <c r="E251" s="3111" t="s">
        <v>3274</v>
      </c>
      <c r="F251" s="3111" t="s">
        <v>3275</v>
      </c>
      <c r="G251" s="3193" t="s">
        <v>3276</v>
      </c>
      <c r="H251" s="3196" t="s">
        <v>3277</v>
      </c>
      <c r="I251" s="1598" t="str">
        <f t="shared" si="86"/>
        <v>5-DaHall1-PDU-01-30-23</v>
      </c>
      <c r="J251" s="1599" t="str">
        <f t="shared" si="87"/>
        <v>5-DaHall1-PDU-02-30-23</v>
      </c>
      <c r="K251" s="1567">
        <v>220</v>
      </c>
      <c r="L251" s="1568">
        <v>30</v>
      </c>
      <c r="M251" s="2388" t="s">
        <v>6503</v>
      </c>
      <c r="N251" s="1563">
        <v>23</v>
      </c>
      <c r="O251" s="1569">
        <v>220</v>
      </c>
      <c r="P251" s="1570">
        <v>30</v>
      </c>
      <c r="Q251" s="2418" t="s">
        <v>6499</v>
      </c>
      <c r="R251" s="1566">
        <v>23</v>
      </c>
      <c r="S251" s="3193"/>
      <c r="T251" s="3196"/>
      <c r="U251" s="3132"/>
      <c r="V251" s="3133"/>
      <c r="W251" s="3127"/>
      <c r="X251" s="3133"/>
      <c r="Y251" s="268">
        <f>SUM('5층_부하량(월간_AVG)'!D39:F39)</f>
        <v>1.5397821950671495</v>
      </c>
      <c r="Z251" s="268">
        <f>SUM('5층_부하량(월간_AVG)'!D69:F69)</f>
        <v>1.3209485905405873</v>
      </c>
      <c r="AA251" s="2467">
        <f t="shared" si="89"/>
        <v>2.8607307856077369</v>
      </c>
      <c r="AB251" s="2717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226.1</v>
      </c>
      <c r="AC251" s="2718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192.6</v>
      </c>
      <c r="AD251" s="2485">
        <f t="shared" si="91"/>
        <v>418.7</v>
      </c>
      <c r="AE251" s="2475" t="s">
        <v>3278</v>
      </c>
      <c r="AI251" s="2375"/>
    </row>
    <row r="252" spans="1:36" ht="29.4" thickBot="1" x14ac:dyDescent="0.3">
      <c r="A252" s="2666" t="s">
        <v>2417</v>
      </c>
      <c r="B252" s="2678" t="s">
        <v>3279</v>
      </c>
      <c r="C252" s="3002" t="s">
        <v>9239</v>
      </c>
      <c r="D252" s="3075">
        <v>2.2000000000000002</v>
      </c>
      <c r="E252" s="3112" t="s">
        <v>3280</v>
      </c>
      <c r="F252" s="3112" t="s">
        <v>3281</v>
      </c>
      <c r="G252" s="3194" t="s">
        <v>3282</v>
      </c>
      <c r="H252" s="3197" t="s">
        <v>3283</v>
      </c>
      <c r="I252" s="1600" t="str">
        <f t="shared" si="86"/>
        <v>5-DaHall1-PDU-01-30-25</v>
      </c>
      <c r="J252" s="1601" t="str">
        <f t="shared" si="87"/>
        <v>5-DaHall1-PDU-02-30-25</v>
      </c>
      <c r="K252" s="1654">
        <v>220</v>
      </c>
      <c r="L252" s="1655">
        <v>30</v>
      </c>
      <c r="M252" s="2389" t="s">
        <v>6503</v>
      </c>
      <c r="N252" s="1573">
        <v>25</v>
      </c>
      <c r="O252" s="1656">
        <v>220</v>
      </c>
      <c r="P252" s="1657">
        <v>30</v>
      </c>
      <c r="Q252" s="2419" t="s">
        <v>6499</v>
      </c>
      <c r="R252" s="1576">
        <v>25</v>
      </c>
      <c r="S252" s="3194"/>
      <c r="T252" s="3197"/>
      <c r="U252" s="3137"/>
      <c r="V252" s="3136"/>
      <c r="W252" s="3128"/>
      <c r="X252" s="3136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89"/>
        <v>0</v>
      </c>
      <c r="AB252" s="2771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2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6">
        <f t="shared" si="91"/>
        <v>0</v>
      </c>
      <c r="AE252" s="2476" t="s">
        <v>3284</v>
      </c>
      <c r="AI252" s="2375"/>
    </row>
    <row r="253" spans="1:36" ht="29.4" thickTop="1" x14ac:dyDescent="0.25">
      <c r="A253" s="1084"/>
      <c r="B253" s="331" t="s">
        <v>3211</v>
      </c>
      <c r="C253" s="976"/>
      <c r="D253" s="3315"/>
      <c r="E253" s="327" t="s">
        <v>3285</v>
      </c>
      <c r="F253" s="828"/>
      <c r="G253" s="3192" t="s">
        <v>3286</v>
      </c>
      <c r="H253" s="828"/>
      <c r="I253" s="1610" t="str">
        <f t="shared" si="86"/>
        <v>5-DaHall1-PDU-01-30-42</v>
      </c>
      <c r="J253" s="1658"/>
      <c r="K253" s="1659">
        <v>220</v>
      </c>
      <c r="L253" s="1660">
        <v>30</v>
      </c>
      <c r="M253" s="2387" t="s">
        <v>6503</v>
      </c>
      <c r="N253" s="1557">
        <v>42</v>
      </c>
      <c r="O253" s="1661"/>
      <c r="P253" s="1662"/>
      <c r="Q253" s="828"/>
      <c r="R253" s="1663"/>
      <c r="S253" s="3192" t="s">
        <v>2829</v>
      </c>
      <c r="T253" s="828"/>
      <c r="U253" s="3126" t="s">
        <v>2831</v>
      </c>
      <c r="V253" s="828"/>
      <c r="W253" s="3126" t="s">
        <v>2485</v>
      </c>
      <c r="X253" s="828"/>
      <c r="Y253" s="332">
        <f>SUM('5층_부하량(월간_AVG)'!N48:P48)</f>
        <v>0</v>
      </c>
      <c r="Z253" s="828"/>
      <c r="AA253" s="2500">
        <f t="shared" si="89"/>
        <v>0</v>
      </c>
      <c r="AB253" s="2769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0"/>
      <c r="AD253" s="2487">
        <f t="shared" si="91"/>
        <v>0</v>
      </c>
      <c r="AE253" s="2538"/>
      <c r="AI253" s="2375"/>
    </row>
    <row r="254" spans="1:36" ht="28.8" x14ac:dyDescent="0.25">
      <c r="A254" s="1086"/>
      <c r="B254" s="3111" t="s">
        <v>3287</v>
      </c>
      <c r="C254" s="3001"/>
      <c r="D254" s="3275"/>
      <c r="E254" s="3111" t="s">
        <v>3288</v>
      </c>
      <c r="F254" s="3111" t="s">
        <v>3289</v>
      </c>
      <c r="G254" s="3193" t="s">
        <v>3290</v>
      </c>
      <c r="H254" s="3196" t="s">
        <v>3291</v>
      </c>
      <c r="I254" s="1598" t="str">
        <f t="shared" si="86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8" t="s">
        <v>6503</v>
      </c>
      <c r="N254" s="1563">
        <v>44</v>
      </c>
      <c r="O254" s="1564">
        <v>220</v>
      </c>
      <c r="P254" s="1565">
        <v>30</v>
      </c>
      <c r="Q254" s="2418" t="s">
        <v>6499</v>
      </c>
      <c r="R254" s="1566">
        <v>44</v>
      </c>
      <c r="S254" s="3193" t="s">
        <v>2829</v>
      </c>
      <c r="T254" s="3196" t="s">
        <v>2830</v>
      </c>
      <c r="U254" s="3127" t="s">
        <v>2831</v>
      </c>
      <c r="V254" s="3113" t="s">
        <v>2832</v>
      </c>
      <c r="W254" s="3127" t="s">
        <v>2485</v>
      </c>
      <c r="X254" s="3113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89"/>
        <v>0</v>
      </c>
      <c r="AB254" s="2717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18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5">
        <f t="shared" si="91"/>
        <v>0</v>
      </c>
      <c r="AE254" s="2539"/>
      <c r="AI254" s="2375"/>
    </row>
    <row r="255" spans="1:36" ht="28.8" x14ac:dyDescent="0.25">
      <c r="A255" s="2659" t="s">
        <v>3292</v>
      </c>
      <c r="B255" s="3123" t="s">
        <v>3293</v>
      </c>
      <c r="C255" s="3001" t="s">
        <v>9239</v>
      </c>
      <c r="D255" s="3281">
        <v>2.2000000000000002</v>
      </c>
      <c r="E255" s="3111" t="s">
        <v>3294</v>
      </c>
      <c r="F255" s="3111" t="s">
        <v>3295</v>
      </c>
      <c r="G255" s="3193" t="s">
        <v>3296</v>
      </c>
      <c r="H255" s="3196" t="s">
        <v>3297</v>
      </c>
      <c r="I255" s="1598" t="str">
        <f t="shared" si="86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8" t="s">
        <v>6503</v>
      </c>
      <c r="N255" s="1563">
        <v>4</v>
      </c>
      <c r="O255" s="1569">
        <v>220</v>
      </c>
      <c r="P255" s="1570">
        <v>30</v>
      </c>
      <c r="Q255" s="2418" t="s">
        <v>6499</v>
      </c>
      <c r="R255" s="1566">
        <v>4</v>
      </c>
      <c r="S255" s="3193"/>
      <c r="T255" s="3196"/>
      <c r="U255" s="3127"/>
      <c r="V255" s="3133"/>
      <c r="W255" s="3127"/>
      <c r="X255" s="3133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89"/>
        <v>0</v>
      </c>
      <c r="AB255" s="2717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18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5">
        <f t="shared" si="91"/>
        <v>0</v>
      </c>
      <c r="AE255" s="2475" t="s">
        <v>3298</v>
      </c>
      <c r="AI255" s="2375"/>
    </row>
    <row r="256" spans="1:36" ht="28.8" x14ac:dyDescent="0.25">
      <c r="A256" s="2659" t="s">
        <v>3299</v>
      </c>
      <c r="B256" s="2962" t="s">
        <v>3300</v>
      </c>
      <c r="C256" s="3001" t="s">
        <v>9239</v>
      </c>
      <c r="D256" s="3281">
        <v>2.2000000000000002</v>
      </c>
      <c r="E256" s="3111" t="s">
        <v>3301</v>
      </c>
      <c r="F256" s="3111" t="s">
        <v>3302</v>
      </c>
      <c r="G256" s="3193" t="s">
        <v>3303</v>
      </c>
      <c r="H256" s="3196" t="s">
        <v>3304</v>
      </c>
      <c r="I256" s="1598" t="str">
        <f t="shared" si="86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8" t="s">
        <v>6503</v>
      </c>
      <c r="N256" s="1563">
        <v>6</v>
      </c>
      <c r="O256" s="1569">
        <v>220</v>
      </c>
      <c r="P256" s="1570">
        <v>30</v>
      </c>
      <c r="Q256" s="2418" t="s">
        <v>6499</v>
      </c>
      <c r="R256" s="1566">
        <v>6</v>
      </c>
      <c r="S256" s="3193"/>
      <c r="T256" s="3196"/>
      <c r="U256" s="3127"/>
      <c r="V256" s="3133"/>
      <c r="W256" s="3127"/>
      <c r="X256" s="3133"/>
      <c r="Y256" s="268">
        <f>SUM('5층_부하량(월간_AVG)'!N30:P30)</f>
        <v>1.5294429921063941</v>
      </c>
      <c r="Z256" s="268">
        <f>SUM('5층_부하량(월간_AVG)'!N60:P60)</f>
        <v>1.2520298467496198</v>
      </c>
      <c r="AA256" s="2467">
        <f t="shared" si="89"/>
        <v>2.7814728388560139</v>
      </c>
      <c r="AB256" s="2717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216.2</v>
      </c>
      <c r="AC256" s="2718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179.8</v>
      </c>
      <c r="AD256" s="2485">
        <f t="shared" si="91"/>
        <v>396</v>
      </c>
      <c r="AE256" s="2475" t="s">
        <v>3305</v>
      </c>
      <c r="AI256" s="2375"/>
    </row>
    <row r="257" spans="1:35" ht="28.8" x14ac:dyDescent="0.25">
      <c r="A257" s="1086"/>
      <c r="B257" s="3114" t="s">
        <v>3306</v>
      </c>
      <c r="C257" s="3001" t="s">
        <v>9239</v>
      </c>
      <c r="D257" s="3275"/>
      <c r="E257" s="3111" t="s">
        <v>3307</v>
      </c>
      <c r="F257" s="3337"/>
      <c r="G257" s="3193" t="s">
        <v>3308</v>
      </c>
      <c r="H257" s="3337"/>
      <c r="I257" s="1598" t="str">
        <f t="shared" si="86"/>
        <v>5-DaHall1-PDU-01-30-10</v>
      </c>
      <c r="J257" s="1664"/>
      <c r="K257" s="1665">
        <v>220</v>
      </c>
      <c r="L257" s="1666">
        <v>30</v>
      </c>
      <c r="M257" s="2388" t="s">
        <v>6503</v>
      </c>
      <c r="N257" s="1563">
        <v>10</v>
      </c>
      <c r="O257" s="1667"/>
      <c r="P257" s="1668"/>
      <c r="Q257" s="3337"/>
      <c r="R257" s="1669"/>
      <c r="S257" s="3193"/>
      <c r="T257" s="3337"/>
      <c r="U257" s="3127"/>
      <c r="V257" s="3337"/>
      <c r="W257" s="3127"/>
      <c r="X257" s="3337"/>
      <c r="Y257" s="268">
        <f>SUM('5층_부하량(월간_AVG)'!N32:P32)</f>
        <v>0</v>
      </c>
      <c r="Z257" s="832"/>
      <c r="AA257" s="2467">
        <f t="shared" si="89"/>
        <v>0</v>
      </c>
      <c r="AB257" s="2717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18"/>
      <c r="AD257" s="2485">
        <f t="shared" si="91"/>
        <v>0</v>
      </c>
      <c r="AE257" s="2475" t="s">
        <v>3261</v>
      </c>
      <c r="AI257" s="2375"/>
    </row>
    <row r="258" spans="1:35" ht="29.4" thickBot="1" x14ac:dyDescent="0.3">
      <c r="A258" s="1087"/>
      <c r="B258" s="3049" t="s">
        <v>3309</v>
      </c>
      <c r="C258" s="3002" t="s">
        <v>9239</v>
      </c>
      <c r="D258" s="3316"/>
      <c r="E258" s="839"/>
      <c r="F258" s="3112" t="s">
        <v>3310</v>
      </c>
      <c r="G258" s="880"/>
      <c r="H258" s="319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19" t="s">
        <v>6499</v>
      </c>
      <c r="R258" s="1576">
        <v>10</v>
      </c>
      <c r="S258" s="880"/>
      <c r="T258" s="3197" t="s">
        <v>2830</v>
      </c>
      <c r="U258" s="880"/>
      <c r="V258" s="3129" t="s">
        <v>2832</v>
      </c>
      <c r="W258" s="880"/>
      <c r="X258" s="3136"/>
      <c r="Y258" s="840"/>
      <c r="Z258" s="330">
        <f>SUM('5층_부하량(월간_AVG)'!N62:P62)</f>
        <v>0</v>
      </c>
      <c r="AA258" s="2468">
        <f t="shared" si="89"/>
        <v>0</v>
      </c>
      <c r="AB258" s="2771"/>
      <c r="AC258" s="2772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6">
        <f>SUM(AB258:AC258)</f>
        <v>0</v>
      </c>
      <c r="AE258" s="2476" t="s">
        <v>3261</v>
      </c>
      <c r="AG258" s="1366">
        <f>SUM(AB249:AB258)/1000</f>
        <v>0.75240000000000007</v>
      </c>
      <c r="AI258" s="2375"/>
    </row>
    <row r="259" spans="1:35" ht="52.8" thickTop="1" x14ac:dyDescent="0.25">
      <c r="A259" s="1084" t="s">
        <v>3312</v>
      </c>
      <c r="B259" s="327" t="s">
        <v>3313</v>
      </c>
      <c r="C259" s="2992" t="s">
        <v>9240</v>
      </c>
      <c r="D259" s="3056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499">
        <f>SUM(Y259:Z259)</f>
        <v>0</v>
      </c>
      <c r="AB259" s="2769"/>
      <c r="AC259" s="2770"/>
      <c r="AD259" s="2487"/>
      <c r="AE259" s="2477" t="s">
        <v>3314</v>
      </c>
      <c r="AI259" s="2375"/>
    </row>
    <row r="260" spans="1:35" ht="52.2" x14ac:dyDescent="0.25">
      <c r="A260" s="2659" t="s">
        <v>3315</v>
      </c>
      <c r="B260" s="3114" t="s">
        <v>3316</v>
      </c>
      <c r="C260" s="3050" t="s">
        <v>9240</v>
      </c>
      <c r="D260" s="3055">
        <v>2.2000000000000002</v>
      </c>
      <c r="E260" s="3132" t="s">
        <v>2734</v>
      </c>
      <c r="F260" s="3132" t="s">
        <v>2734</v>
      </c>
      <c r="G260" s="3193" t="s">
        <v>3317</v>
      </c>
      <c r="H260" s="3196" t="s">
        <v>3318</v>
      </c>
      <c r="I260" s="1598" t="str">
        <f t="shared" ref="I260:I285" si="92">"5-DaHall1-PDU-"&amp;M260&amp;"-"&amp;L260&amp;"-"&amp;N260</f>
        <v>5-DaHall1-PDU-01-30-50</v>
      </c>
      <c r="J260" s="1599" t="str">
        <f t="shared" ref="J260:J292" si="93">"5-DaHall1-PDU-"&amp;Q260&amp;"-"&amp;P260&amp;"-"&amp;R260</f>
        <v>5-DaHall1-PDU-02-30-50</v>
      </c>
      <c r="K260" s="1567">
        <v>220</v>
      </c>
      <c r="L260" s="1568">
        <v>30</v>
      </c>
      <c r="M260" s="2388" t="s">
        <v>6503</v>
      </c>
      <c r="N260" s="1563">
        <v>50</v>
      </c>
      <c r="O260" s="1569">
        <v>220</v>
      </c>
      <c r="P260" s="1570">
        <v>30</v>
      </c>
      <c r="Q260" s="2418" t="s">
        <v>6499</v>
      </c>
      <c r="R260" s="1566">
        <v>50</v>
      </c>
      <c r="S260" s="3193" t="s">
        <v>2829</v>
      </c>
      <c r="T260" s="3196" t="s">
        <v>2830</v>
      </c>
      <c r="U260" s="3127" t="s">
        <v>2831</v>
      </c>
      <c r="V260" s="3113" t="s">
        <v>2832</v>
      </c>
      <c r="W260" s="3127" t="s">
        <v>2485</v>
      </c>
      <c r="X260" s="3113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17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18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5">
        <f t="shared" ref="AD260:AD290" si="94">SUM(AB260:AC260)</f>
        <v>0</v>
      </c>
      <c r="AE260" s="2509" t="s">
        <v>3319</v>
      </c>
      <c r="AF260" t="s">
        <v>3320</v>
      </c>
      <c r="AG260" t="s">
        <v>3321</v>
      </c>
      <c r="AI260" s="2375"/>
    </row>
    <row r="261" spans="1:35" ht="27" customHeight="1" x14ac:dyDescent="0.25">
      <c r="A261" s="3428" t="s">
        <v>3322</v>
      </c>
      <c r="B261" s="3114" t="s">
        <v>3323</v>
      </c>
      <c r="C261" s="3050" t="s">
        <v>9240</v>
      </c>
      <c r="D261" s="3177">
        <v>2.2000000000000002</v>
      </c>
      <c r="E261" s="3132" t="s">
        <v>2734</v>
      </c>
      <c r="F261" s="3132" t="s">
        <v>2734</v>
      </c>
      <c r="G261" s="3193" t="s">
        <v>3324</v>
      </c>
      <c r="H261" s="3196" t="s">
        <v>3325</v>
      </c>
      <c r="I261" s="1598" t="str">
        <f t="shared" si="92"/>
        <v>5-DaHall1-PDU-01-60-2</v>
      </c>
      <c r="J261" s="1599" t="str">
        <f t="shared" si="93"/>
        <v>5-DaHall1-PDU-02-60-2</v>
      </c>
      <c r="K261" s="1676">
        <v>380</v>
      </c>
      <c r="L261" s="1568">
        <v>60</v>
      </c>
      <c r="M261" s="2388" t="s">
        <v>6503</v>
      </c>
      <c r="N261" s="1563">
        <v>2</v>
      </c>
      <c r="O261" s="1677">
        <v>380</v>
      </c>
      <c r="P261" s="1570">
        <v>60</v>
      </c>
      <c r="Q261" s="2418" t="s">
        <v>6499</v>
      </c>
      <c r="R261" s="1566">
        <v>2</v>
      </c>
      <c r="S261" s="3193"/>
      <c r="T261" s="3196"/>
      <c r="U261" s="3127"/>
      <c r="V261" s="3113"/>
      <c r="W261" s="3127"/>
      <c r="X261" s="3113"/>
      <c r="Y261" s="268">
        <f>SUM('5층_부하량(월간_AVG)'!N27:P27)</f>
        <v>1.333665648268862</v>
      </c>
      <c r="Z261" s="268">
        <f>SUM('5층_부하량(월간_AVG)'!N57:P57)</f>
        <v>1.4057814788758847</v>
      </c>
      <c r="AA261" s="3226">
        <f>SUM(Y261:Z262)</f>
        <v>5.5836045219822577</v>
      </c>
      <c r="AB261" s="2711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32.799999999999997</v>
      </c>
      <c r="AC261" s="2773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32.700000000000003</v>
      </c>
      <c r="AD261" s="2490">
        <f t="shared" si="94"/>
        <v>65.5</v>
      </c>
      <c r="AE261" s="2509" t="s">
        <v>3326</v>
      </c>
      <c r="AI261" s="2375"/>
    </row>
    <row r="262" spans="1:35" ht="27.75" customHeight="1" thickBot="1" x14ac:dyDescent="0.3">
      <c r="A262" s="3429"/>
      <c r="B262" s="3049"/>
      <c r="C262" s="3051"/>
      <c r="D262" s="3178"/>
      <c r="E262" s="3137" t="s">
        <v>2734</v>
      </c>
      <c r="F262" s="3137" t="s">
        <v>2734</v>
      </c>
      <c r="G262" s="3194" t="s">
        <v>3327</v>
      </c>
      <c r="H262" s="3197" t="s">
        <v>3328</v>
      </c>
      <c r="I262" s="1600" t="str">
        <f t="shared" si="92"/>
        <v>5-DaHall1-PDU-01-30-48</v>
      </c>
      <c r="J262" s="1601" t="str">
        <f t="shared" si="93"/>
        <v>5-DaHall1-PDU-02-30-48</v>
      </c>
      <c r="K262" s="1654">
        <v>220</v>
      </c>
      <c r="L262" s="1655">
        <v>30</v>
      </c>
      <c r="M262" s="2389" t="s">
        <v>6503</v>
      </c>
      <c r="N262" s="1573">
        <v>48</v>
      </c>
      <c r="O262" s="1656">
        <v>220</v>
      </c>
      <c r="P262" s="1657">
        <v>30</v>
      </c>
      <c r="Q262" s="2419" t="s">
        <v>6499</v>
      </c>
      <c r="R262" s="1576">
        <v>48</v>
      </c>
      <c r="S262" s="3194"/>
      <c r="T262" s="3197"/>
      <c r="U262" s="3128"/>
      <c r="V262" s="3129"/>
      <c r="W262" s="3128"/>
      <c r="X262" s="3129"/>
      <c r="Y262" s="330">
        <f>SUM('5층_부하량(월간_AVG)'!N51:P51)</f>
        <v>1.7392292515843579</v>
      </c>
      <c r="Z262" s="330">
        <f>SUM('5층_부하량(월간_AVG)'!N81:P81)</f>
        <v>1.1049281432531535</v>
      </c>
      <c r="AA262" s="3227"/>
      <c r="AB262" s="2774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269.7</v>
      </c>
      <c r="AC262" s="2775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173.8</v>
      </c>
      <c r="AD262" s="2494">
        <f t="shared" si="94"/>
        <v>443.5</v>
      </c>
      <c r="AE262" s="2510" t="s">
        <v>3329</v>
      </c>
      <c r="AF262" t="s">
        <v>3330</v>
      </c>
      <c r="AG262" t="s">
        <v>3331</v>
      </c>
      <c r="AI262" s="2375"/>
    </row>
    <row r="263" spans="1:35" ht="29.4" thickTop="1" x14ac:dyDescent="0.25">
      <c r="A263" s="1084"/>
      <c r="B263" s="828" t="s">
        <v>3211</v>
      </c>
      <c r="C263" s="3003"/>
      <c r="D263" s="3003"/>
      <c r="E263" s="828" t="s">
        <v>3332</v>
      </c>
      <c r="F263" s="828" t="s">
        <v>3333</v>
      </c>
      <c r="G263" s="874" t="s">
        <v>3334</v>
      </c>
      <c r="H263" s="875" t="s">
        <v>3335</v>
      </c>
      <c r="I263" s="1610" t="str">
        <f t="shared" si="92"/>
        <v>5-DaHall1-PDU-03-30-21</v>
      </c>
      <c r="J263" s="1611" t="str">
        <f t="shared" si="93"/>
        <v>5-DaHall1-PDU-04-30-21</v>
      </c>
      <c r="K263" s="1650">
        <v>220</v>
      </c>
      <c r="L263" s="1651">
        <v>30</v>
      </c>
      <c r="M263" s="2387" t="s">
        <v>6505</v>
      </c>
      <c r="N263" s="1557">
        <v>21</v>
      </c>
      <c r="O263" s="1652">
        <v>220</v>
      </c>
      <c r="P263" s="1653">
        <v>30</v>
      </c>
      <c r="Q263" s="2417" t="s">
        <v>6501</v>
      </c>
      <c r="R263" s="1560">
        <v>21</v>
      </c>
      <c r="S263" s="3293" t="s">
        <v>2869</v>
      </c>
      <c r="T263" s="3296" t="s">
        <v>2870</v>
      </c>
      <c r="U263" s="3297" t="s">
        <v>2871</v>
      </c>
      <c r="V263" s="3298" t="s">
        <v>2872</v>
      </c>
      <c r="W263" s="3297" t="s">
        <v>2485</v>
      </c>
      <c r="X263" s="3298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95">SUM(Y263:Z263)</f>
        <v>0</v>
      </c>
      <c r="AB263" s="2715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16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9">
        <f t="shared" si="94"/>
        <v>0</v>
      </c>
      <c r="AE263" s="2540" t="s">
        <v>3029</v>
      </c>
      <c r="AI263" s="2375"/>
    </row>
    <row r="264" spans="1:35" ht="28.8" x14ac:dyDescent="0.25">
      <c r="A264" s="2659"/>
      <c r="B264" s="3337" t="s">
        <v>3336</v>
      </c>
      <c r="C264" s="3004"/>
      <c r="D264" s="3004"/>
      <c r="E264" s="3337" t="s">
        <v>3337</v>
      </c>
      <c r="F264" s="3337" t="s">
        <v>3338</v>
      </c>
      <c r="G264" s="3300" t="s">
        <v>3339</v>
      </c>
      <c r="H264" s="3302" t="s">
        <v>3340</v>
      </c>
      <c r="I264" s="1598" t="str">
        <f t="shared" si="92"/>
        <v>5-DaHall1-PDU-03-30-23</v>
      </c>
      <c r="J264" s="1599" t="str">
        <f t="shared" si="93"/>
        <v>5-DaHall1-PDU-04-30-23</v>
      </c>
      <c r="K264" s="1567">
        <v>220</v>
      </c>
      <c r="L264" s="1568">
        <v>30</v>
      </c>
      <c r="M264" s="2388" t="s">
        <v>6505</v>
      </c>
      <c r="N264" s="1563">
        <v>23</v>
      </c>
      <c r="O264" s="1569">
        <v>220</v>
      </c>
      <c r="P264" s="1570">
        <v>30</v>
      </c>
      <c r="Q264" s="2418" t="s">
        <v>6501</v>
      </c>
      <c r="R264" s="1566">
        <v>23</v>
      </c>
      <c r="S264" s="3294"/>
      <c r="T264" s="3285"/>
      <c r="U264" s="3288"/>
      <c r="V264" s="3291"/>
      <c r="W264" s="3288"/>
      <c r="X264" s="3291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95"/>
        <v>0</v>
      </c>
      <c r="AB264" s="2719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20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92">
        <f t="shared" si="94"/>
        <v>0</v>
      </c>
      <c r="AE264" s="2534"/>
      <c r="AI264" s="2375"/>
    </row>
    <row r="265" spans="1:35" ht="28.8" x14ac:dyDescent="0.25">
      <c r="A265" s="2659"/>
      <c r="B265" s="3337" t="s">
        <v>3341</v>
      </c>
      <c r="C265" s="3004"/>
      <c r="D265" s="3004"/>
      <c r="E265" s="3337" t="s">
        <v>3342</v>
      </c>
      <c r="F265" s="3337" t="s">
        <v>3343</v>
      </c>
      <c r="G265" s="3300" t="s">
        <v>3344</v>
      </c>
      <c r="H265" s="3302" t="s">
        <v>3345</v>
      </c>
      <c r="I265" s="1598" t="str">
        <f t="shared" si="92"/>
        <v>5-DaHall1-PDU-03-30-25</v>
      </c>
      <c r="J265" s="1599" t="str">
        <f t="shared" si="93"/>
        <v>5-DaHall1-PDU-04-30-25</v>
      </c>
      <c r="K265" s="1567">
        <v>220</v>
      </c>
      <c r="L265" s="1568">
        <v>30</v>
      </c>
      <c r="M265" s="2388" t="s">
        <v>6505</v>
      </c>
      <c r="N265" s="1563">
        <v>25</v>
      </c>
      <c r="O265" s="1569">
        <v>220</v>
      </c>
      <c r="P265" s="1570">
        <v>30</v>
      </c>
      <c r="Q265" s="2418" t="s">
        <v>6501</v>
      </c>
      <c r="R265" s="1566">
        <v>25</v>
      </c>
      <c r="S265" s="3294"/>
      <c r="T265" s="3285"/>
      <c r="U265" s="3288"/>
      <c r="V265" s="3291"/>
      <c r="W265" s="3288"/>
      <c r="X265" s="3291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95"/>
        <v>0</v>
      </c>
      <c r="AB265" s="2719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20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92">
        <f t="shared" si="94"/>
        <v>0</v>
      </c>
      <c r="AE265" s="2534"/>
      <c r="AI265" s="2375"/>
    </row>
    <row r="266" spans="1:35" ht="28.8" x14ac:dyDescent="0.25">
      <c r="A266" s="2659"/>
      <c r="B266" s="3337" t="s">
        <v>3346</v>
      </c>
      <c r="C266" s="3004"/>
      <c r="D266" s="3004"/>
      <c r="E266" s="3337" t="s">
        <v>3347</v>
      </c>
      <c r="F266" s="3337" t="s">
        <v>3348</v>
      </c>
      <c r="G266" s="3300" t="s">
        <v>3349</v>
      </c>
      <c r="H266" s="3302" t="s">
        <v>3350</v>
      </c>
      <c r="I266" s="1598" t="str">
        <f t="shared" si="92"/>
        <v>5-DaHall1-PDU-03-30-27</v>
      </c>
      <c r="J266" s="1599" t="str">
        <f t="shared" si="93"/>
        <v>5-DaHall1-PDU-04-30-27</v>
      </c>
      <c r="K266" s="1567">
        <v>220</v>
      </c>
      <c r="L266" s="1568">
        <v>30</v>
      </c>
      <c r="M266" s="2388" t="s">
        <v>6505</v>
      </c>
      <c r="N266" s="1563">
        <v>27</v>
      </c>
      <c r="O266" s="1569">
        <v>220</v>
      </c>
      <c r="P266" s="1570">
        <v>30</v>
      </c>
      <c r="Q266" s="2418" t="s">
        <v>6501</v>
      </c>
      <c r="R266" s="1566">
        <v>27</v>
      </c>
      <c r="S266" s="3294"/>
      <c r="T266" s="3285"/>
      <c r="U266" s="3288"/>
      <c r="V266" s="3291"/>
      <c r="W266" s="3288"/>
      <c r="X266" s="3291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95"/>
        <v>0</v>
      </c>
      <c r="AB266" s="2719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20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92">
        <f t="shared" si="94"/>
        <v>0</v>
      </c>
      <c r="AE266" s="2534"/>
      <c r="AI266" s="2375"/>
    </row>
    <row r="267" spans="1:35" ht="28.8" x14ac:dyDescent="0.25">
      <c r="A267" s="2659"/>
      <c r="B267" s="3337" t="s">
        <v>3351</v>
      </c>
      <c r="C267" s="3004"/>
      <c r="D267" s="3004"/>
      <c r="E267" s="3337" t="s">
        <v>3352</v>
      </c>
      <c r="F267" s="3337" t="s">
        <v>3353</v>
      </c>
      <c r="G267" s="3300" t="s">
        <v>3354</v>
      </c>
      <c r="H267" s="3302" t="s">
        <v>3355</v>
      </c>
      <c r="I267" s="1598" t="str">
        <f t="shared" si="92"/>
        <v>5-DaHall1-PDU-03-30-29</v>
      </c>
      <c r="J267" s="1599" t="str">
        <f t="shared" si="93"/>
        <v>5-DaHall1-PDU-04-30-29</v>
      </c>
      <c r="K267" s="1567">
        <v>220</v>
      </c>
      <c r="L267" s="1568">
        <v>30</v>
      </c>
      <c r="M267" s="2388" t="s">
        <v>6505</v>
      </c>
      <c r="N267" s="1563">
        <v>29</v>
      </c>
      <c r="O267" s="1569">
        <v>220</v>
      </c>
      <c r="P267" s="1570">
        <v>30</v>
      </c>
      <c r="Q267" s="2418" t="s">
        <v>6501</v>
      </c>
      <c r="R267" s="1566">
        <v>29</v>
      </c>
      <c r="S267" s="3294"/>
      <c r="T267" s="3285"/>
      <c r="U267" s="3288"/>
      <c r="V267" s="3291"/>
      <c r="W267" s="3288"/>
      <c r="X267" s="3291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95"/>
        <v>0</v>
      </c>
      <c r="AB267" s="2719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20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92">
        <f t="shared" si="94"/>
        <v>0</v>
      </c>
      <c r="AE267" s="2534"/>
      <c r="AI267" s="2375"/>
    </row>
    <row r="268" spans="1:35" ht="28.8" x14ac:dyDescent="0.25">
      <c r="A268" s="2659"/>
      <c r="B268" s="3337" t="s">
        <v>3356</v>
      </c>
      <c r="C268" s="3004"/>
      <c r="D268" s="3004"/>
      <c r="E268" s="3337" t="s">
        <v>3357</v>
      </c>
      <c r="F268" s="3337" t="s">
        <v>3358</v>
      </c>
      <c r="G268" s="3300" t="s">
        <v>3359</v>
      </c>
      <c r="H268" s="3302" t="s">
        <v>3360</v>
      </c>
      <c r="I268" s="1598" t="str">
        <f t="shared" si="92"/>
        <v>5-DaHall1-PDU-03-30-31</v>
      </c>
      <c r="J268" s="1599" t="str">
        <f t="shared" si="93"/>
        <v>5-DaHall1-PDU-04-30-31</v>
      </c>
      <c r="K268" s="1567">
        <v>220</v>
      </c>
      <c r="L268" s="1568">
        <v>30</v>
      </c>
      <c r="M268" s="2388" t="s">
        <v>6505</v>
      </c>
      <c r="N268" s="1563">
        <v>31</v>
      </c>
      <c r="O268" s="1569">
        <v>220</v>
      </c>
      <c r="P268" s="1570">
        <v>30</v>
      </c>
      <c r="Q268" s="2418" t="s">
        <v>6501</v>
      </c>
      <c r="R268" s="1566">
        <v>31</v>
      </c>
      <c r="S268" s="3294"/>
      <c r="T268" s="3285"/>
      <c r="U268" s="3288"/>
      <c r="V268" s="3291"/>
      <c r="W268" s="3288"/>
      <c r="X268" s="3291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95"/>
        <v>0</v>
      </c>
      <c r="AB268" s="2719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20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92">
        <f t="shared" si="94"/>
        <v>0</v>
      </c>
      <c r="AE268" s="2534"/>
      <c r="AI268" s="2375"/>
    </row>
    <row r="269" spans="1:35" ht="28.8" x14ac:dyDescent="0.25">
      <c r="A269" s="2659"/>
      <c r="B269" s="3337" t="s">
        <v>3361</v>
      </c>
      <c r="C269" s="3004"/>
      <c r="D269" s="3004"/>
      <c r="E269" s="3337" t="s">
        <v>3362</v>
      </c>
      <c r="F269" s="3337" t="s">
        <v>3363</v>
      </c>
      <c r="G269" s="3300" t="s">
        <v>3364</v>
      </c>
      <c r="H269" s="3302" t="s">
        <v>3365</v>
      </c>
      <c r="I269" s="1598" t="str">
        <f t="shared" si="92"/>
        <v>5-DaHall1-PDU-03-30-33</v>
      </c>
      <c r="J269" s="1599" t="str">
        <f t="shared" si="93"/>
        <v>5-DaHall1-PDU-04-30-33</v>
      </c>
      <c r="K269" s="1561">
        <v>220</v>
      </c>
      <c r="L269" s="1562">
        <v>30</v>
      </c>
      <c r="M269" s="2388" t="s">
        <v>6505</v>
      </c>
      <c r="N269" s="1563">
        <v>33</v>
      </c>
      <c r="O269" s="1564">
        <v>220</v>
      </c>
      <c r="P269" s="1565">
        <v>30</v>
      </c>
      <c r="Q269" s="2418" t="s">
        <v>6501</v>
      </c>
      <c r="R269" s="1566">
        <v>33</v>
      </c>
      <c r="S269" s="3294"/>
      <c r="T269" s="3285"/>
      <c r="U269" s="3288"/>
      <c r="V269" s="3291"/>
      <c r="W269" s="3288"/>
      <c r="X269" s="3291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95"/>
        <v>0</v>
      </c>
      <c r="AB269" s="2719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20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92">
        <f t="shared" si="94"/>
        <v>0</v>
      </c>
      <c r="AE269" s="2534"/>
      <c r="AI269" s="2375"/>
    </row>
    <row r="270" spans="1:35" ht="28.8" x14ac:dyDescent="0.25">
      <c r="A270" s="2659"/>
      <c r="B270" s="3337" t="s">
        <v>3366</v>
      </c>
      <c r="C270" s="3004"/>
      <c r="D270" s="3004"/>
      <c r="E270" s="3337" t="s">
        <v>3367</v>
      </c>
      <c r="F270" s="3337" t="s">
        <v>3368</v>
      </c>
      <c r="G270" s="3300" t="s">
        <v>3369</v>
      </c>
      <c r="H270" s="3302" t="s">
        <v>3370</v>
      </c>
      <c r="I270" s="1598" t="str">
        <f t="shared" si="92"/>
        <v>5-DaHall1-PDU-03-30-1</v>
      </c>
      <c r="J270" s="1599" t="str">
        <f t="shared" si="93"/>
        <v>5-DaHall1-PDU-04-30-1</v>
      </c>
      <c r="K270" s="1561">
        <v>220</v>
      </c>
      <c r="L270" s="1562">
        <v>30</v>
      </c>
      <c r="M270" s="2388" t="s">
        <v>6505</v>
      </c>
      <c r="N270" s="1563">
        <v>1</v>
      </c>
      <c r="O270" s="1564">
        <v>220</v>
      </c>
      <c r="P270" s="1565">
        <v>30</v>
      </c>
      <c r="Q270" s="2418" t="s">
        <v>6501</v>
      </c>
      <c r="R270" s="1566">
        <v>1</v>
      </c>
      <c r="S270" s="3294"/>
      <c r="T270" s="3285"/>
      <c r="U270" s="3288"/>
      <c r="V270" s="3291"/>
      <c r="W270" s="3288"/>
      <c r="X270" s="3291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95"/>
        <v>0</v>
      </c>
      <c r="AB270" s="2776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77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92">
        <f t="shared" si="94"/>
        <v>0</v>
      </c>
      <c r="AE270" s="2541"/>
      <c r="AI270" s="2375"/>
    </row>
    <row r="271" spans="1:35" ht="28.8" x14ac:dyDescent="0.25">
      <c r="A271" s="2659"/>
      <c r="B271" s="3337" t="s">
        <v>3371</v>
      </c>
      <c r="C271" s="3004"/>
      <c r="D271" s="3004"/>
      <c r="E271" s="3337" t="s">
        <v>3372</v>
      </c>
      <c r="F271" s="3337" t="s">
        <v>3373</v>
      </c>
      <c r="G271" s="3300" t="s">
        <v>3374</v>
      </c>
      <c r="H271" s="3302" t="s">
        <v>3375</v>
      </c>
      <c r="I271" s="1598" t="str">
        <f t="shared" si="92"/>
        <v>5-DaHall1-PDU-03-30-3</v>
      </c>
      <c r="J271" s="1599" t="str">
        <f t="shared" si="93"/>
        <v>5-DaHall1-PDU-04-30-3</v>
      </c>
      <c r="K271" s="1561">
        <v>220</v>
      </c>
      <c r="L271" s="1562">
        <v>30</v>
      </c>
      <c r="M271" s="2388" t="s">
        <v>6505</v>
      </c>
      <c r="N271" s="1563">
        <v>3</v>
      </c>
      <c r="O271" s="1564">
        <v>220</v>
      </c>
      <c r="P271" s="1565">
        <v>30</v>
      </c>
      <c r="Q271" s="2418" t="s">
        <v>6501</v>
      </c>
      <c r="R271" s="1566">
        <v>3</v>
      </c>
      <c r="S271" s="3295"/>
      <c r="T271" s="3286"/>
      <c r="U271" s="3289"/>
      <c r="V271" s="3292"/>
      <c r="W271" s="3289"/>
      <c r="X271" s="3292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95"/>
        <v>0</v>
      </c>
      <c r="AB271" s="2719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20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92">
        <f t="shared" si="94"/>
        <v>0</v>
      </c>
      <c r="AE271" s="2534"/>
      <c r="AI271" s="2375"/>
    </row>
    <row r="272" spans="1:35" ht="28.8" x14ac:dyDescent="0.25">
      <c r="A272" s="2659"/>
      <c r="B272" s="3337" t="s">
        <v>3211</v>
      </c>
      <c r="C272" s="3004"/>
      <c r="D272" s="3004"/>
      <c r="E272" s="3337" t="s">
        <v>3376</v>
      </c>
      <c r="F272" s="3337" t="s">
        <v>3377</v>
      </c>
      <c r="G272" s="3300" t="s">
        <v>3378</v>
      </c>
      <c r="H272" s="3302" t="s">
        <v>3379</v>
      </c>
      <c r="I272" s="1598" t="str">
        <f t="shared" si="92"/>
        <v>5-DaHall1-PDU-01-30-12</v>
      </c>
      <c r="J272" s="1599" t="str">
        <f t="shared" si="93"/>
        <v>5-DaHall1-PDU-02-30-12</v>
      </c>
      <c r="K272" s="1567">
        <v>220</v>
      </c>
      <c r="L272" s="1568">
        <v>30</v>
      </c>
      <c r="M272" s="2388" t="s">
        <v>6503</v>
      </c>
      <c r="N272" s="1563">
        <v>12</v>
      </c>
      <c r="O272" s="1569">
        <v>220</v>
      </c>
      <c r="P272" s="1570">
        <v>30</v>
      </c>
      <c r="Q272" s="2418" t="s">
        <v>6499</v>
      </c>
      <c r="R272" s="1566">
        <v>12</v>
      </c>
      <c r="S272" s="3299" t="s">
        <v>2829</v>
      </c>
      <c r="T272" s="3284" t="s">
        <v>2830</v>
      </c>
      <c r="U272" s="3287" t="s">
        <v>2831</v>
      </c>
      <c r="V272" s="3290" t="s">
        <v>2832</v>
      </c>
      <c r="W272" s="3287" t="s">
        <v>2485</v>
      </c>
      <c r="X272" s="3290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95"/>
        <v>0</v>
      </c>
      <c r="AB272" s="2719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20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92">
        <f t="shared" si="94"/>
        <v>0</v>
      </c>
      <c r="AE272" s="2534" t="s">
        <v>3029</v>
      </c>
      <c r="AI272" s="2375"/>
    </row>
    <row r="273" spans="1:35" ht="28.8" x14ac:dyDescent="0.25">
      <c r="A273" s="2659"/>
      <c r="B273" s="3337" t="s">
        <v>3380</v>
      </c>
      <c r="C273" s="3004"/>
      <c r="D273" s="3004"/>
      <c r="E273" s="3337" t="s">
        <v>3381</v>
      </c>
      <c r="F273" s="3337" t="s">
        <v>3382</v>
      </c>
      <c r="G273" s="3300" t="s">
        <v>3383</v>
      </c>
      <c r="H273" s="3302" t="s">
        <v>3384</v>
      </c>
      <c r="I273" s="1598" t="str">
        <f t="shared" si="92"/>
        <v>5-DaHall1-PDU-01-30-14</v>
      </c>
      <c r="J273" s="1599" t="str">
        <f t="shared" si="93"/>
        <v>5-DaHall1-PDU-02-30-14</v>
      </c>
      <c r="K273" s="1567">
        <v>220</v>
      </c>
      <c r="L273" s="1568">
        <v>30</v>
      </c>
      <c r="M273" s="2388" t="s">
        <v>6503</v>
      </c>
      <c r="N273" s="1563">
        <v>14</v>
      </c>
      <c r="O273" s="1569">
        <v>220</v>
      </c>
      <c r="P273" s="1570">
        <v>30</v>
      </c>
      <c r="Q273" s="2418" t="s">
        <v>6499</v>
      </c>
      <c r="R273" s="1566">
        <v>14</v>
      </c>
      <c r="S273" s="3294"/>
      <c r="T273" s="3285"/>
      <c r="U273" s="3288"/>
      <c r="V273" s="3291"/>
      <c r="W273" s="3288"/>
      <c r="X273" s="3291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95"/>
        <v>0</v>
      </c>
      <c r="AB273" s="2719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20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92">
        <f t="shared" si="94"/>
        <v>0</v>
      </c>
      <c r="AE273" s="2534"/>
      <c r="AI273" s="2375"/>
    </row>
    <row r="274" spans="1:35" ht="28.8" x14ac:dyDescent="0.25">
      <c r="A274" s="2659"/>
      <c r="B274" s="3337" t="s">
        <v>3385</v>
      </c>
      <c r="C274" s="3004"/>
      <c r="D274" s="3004"/>
      <c r="E274" s="3337" t="s">
        <v>3386</v>
      </c>
      <c r="F274" s="3337" t="s">
        <v>3387</v>
      </c>
      <c r="G274" s="3300" t="s">
        <v>3388</v>
      </c>
      <c r="H274" s="3302" t="s">
        <v>3389</v>
      </c>
      <c r="I274" s="1598" t="str">
        <f t="shared" si="92"/>
        <v>5-DaHall1-PDU-01-30-16</v>
      </c>
      <c r="J274" s="1599" t="str">
        <f t="shared" si="93"/>
        <v>5-DaHall1-PDU-02-30-16</v>
      </c>
      <c r="K274" s="1567">
        <v>220</v>
      </c>
      <c r="L274" s="1568">
        <v>30</v>
      </c>
      <c r="M274" s="2388" t="s">
        <v>6503</v>
      </c>
      <c r="N274" s="1563">
        <v>16</v>
      </c>
      <c r="O274" s="1569">
        <v>220</v>
      </c>
      <c r="P274" s="1570">
        <v>30</v>
      </c>
      <c r="Q274" s="2418" t="s">
        <v>6499</v>
      </c>
      <c r="R274" s="1566">
        <v>16</v>
      </c>
      <c r="S274" s="3294"/>
      <c r="T274" s="3285"/>
      <c r="U274" s="3288"/>
      <c r="V274" s="3291"/>
      <c r="W274" s="3288"/>
      <c r="X274" s="3291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95"/>
        <v>0</v>
      </c>
      <c r="AB274" s="2719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20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92">
        <f t="shared" si="94"/>
        <v>0</v>
      </c>
      <c r="AE274" s="2534"/>
      <c r="AI274" s="2375"/>
    </row>
    <row r="275" spans="1:35" ht="28.8" x14ac:dyDescent="0.25">
      <c r="A275" s="2659"/>
      <c r="B275" s="3337" t="s">
        <v>3390</v>
      </c>
      <c r="C275" s="3004"/>
      <c r="D275" s="3004"/>
      <c r="E275" s="3337" t="s">
        <v>3391</v>
      </c>
      <c r="F275" s="3337" t="s">
        <v>3392</v>
      </c>
      <c r="G275" s="3300" t="s">
        <v>3393</v>
      </c>
      <c r="H275" s="3302" t="s">
        <v>3394</v>
      </c>
      <c r="I275" s="1598" t="str">
        <f t="shared" si="92"/>
        <v>5-DaHall1-PDU-01-30-18</v>
      </c>
      <c r="J275" s="1599" t="str">
        <f t="shared" si="93"/>
        <v>5-DaHall1-PDU-02-30-18</v>
      </c>
      <c r="K275" s="1567">
        <v>220</v>
      </c>
      <c r="L275" s="1568">
        <v>30</v>
      </c>
      <c r="M275" s="2388" t="s">
        <v>6503</v>
      </c>
      <c r="N275" s="1563">
        <v>18</v>
      </c>
      <c r="O275" s="1569">
        <v>220</v>
      </c>
      <c r="P275" s="1570">
        <v>30</v>
      </c>
      <c r="Q275" s="2418" t="s">
        <v>6499</v>
      </c>
      <c r="R275" s="1566">
        <v>18</v>
      </c>
      <c r="S275" s="3294"/>
      <c r="T275" s="3285"/>
      <c r="U275" s="3288"/>
      <c r="V275" s="3291"/>
      <c r="W275" s="3288"/>
      <c r="X275" s="3291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95"/>
        <v>0</v>
      </c>
      <c r="AB275" s="2719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20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92">
        <f t="shared" si="94"/>
        <v>0</v>
      </c>
      <c r="AE275" s="2534"/>
      <c r="AI275" s="2375"/>
    </row>
    <row r="276" spans="1:35" ht="28.8" x14ac:dyDescent="0.25">
      <c r="A276" s="2659"/>
      <c r="B276" s="3337" t="s">
        <v>3395</v>
      </c>
      <c r="C276" s="3004"/>
      <c r="D276" s="3004"/>
      <c r="E276" s="3337" t="s">
        <v>3396</v>
      </c>
      <c r="F276" s="3337" t="s">
        <v>3397</v>
      </c>
      <c r="G276" s="3300" t="s">
        <v>3398</v>
      </c>
      <c r="H276" s="3302" t="s">
        <v>3399</v>
      </c>
      <c r="I276" s="1598" t="str">
        <f t="shared" si="92"/>
        <v>5-DaHall1-PDU-01-30-20</v>
      </c>
      <c r="J276" s="1599" t="str">
        <f t="shared" si="93"/>
        <v>5-DaHall1-PDU-02-30-20</v>
      </c>
      <c r="K276" s="1567">
        <v>220</v>
      </c>
      <c r="L276" s="1568">
        <v>30</v>
      </c>
      <c r="M276" s="2388" t="s">
        <v>6503</v>
      </c>
      <c r="N276" s="1563">
        <v>20</v>
      </c>
      <c r="O276" s="1569">
        <v>220</v>
      </c>
      <c r="P276" s="1570">
        <v>30</v>
      </c>
      <c r="Q276" s="2418" t="s">
        <v>6499</v>
      </c>
      <c r="R276" s="1566">
        <v>20</v>
      </c>
      <c r="S276" s="3294"/>
      <c r="T276" s="3285"/>
      <c r="U276" s="3288"/>
      <c r="V276" s="3291"/>
      <c r="W276" s="3288"/>
      <c r="X276" s="3291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95"/>
        <v>0</v>
      </c>
      <c r="AB276" s="2719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20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92">
        <f t="shared" si="94"/>
        <v>0</v>
      </c>
      <c r="AE276" s="2534"/>
      <c r="AI276" s="2375"/>
    </row>
    <row r="277" spans="1:35" ht="28.8" x14ac:dyDescent="0.25">
      <c r="A277" s="2659"/>
      <c r="B277" s="3337" t="s">
        <v>3400</v>
      </c>
      <c r="C277" s="3004"/>
      <c r="D277" s="3004"/>
      <c r="E277" s="3337" t="s">
        <v>3401</v>
      </c>
      <c r="F277" s="3337" t="s">
        <v>3402</v>
      </c>
      <c r="G277" s="3300" t="s">
        <v>3403</v>
      </c>
      <c r="H277" s="3302" t="s">
        <v>3404</v>
      </c>
      <c r="I277" s="1598" t="str">
        <f t="shared" si="92"/>
        <v>5-DaHall1-PDU-01-30-22</v>
      </c>
      <c r="J277" s="1599" t="str">
        <f t="shared" si="93"/>
        <v>5-DaHall1-PDU-02-30-22</v>
      </c>
      <c r="K277" s="1567">
        <v>220</v>
      </c>
      <c r="L277" s="1568">
        <v>30</v>
      </c>
      <c r="M277" s="2388" t="s">
        <v>6503</v>
      </c>
      <c r="N277" s="1563">
        <v>22</v>
      </c>
      <c r="O277" s="1569">
        <v>220</v>
      </c>
      <c r="P277" s="1570">
        <v>30</v>
      </c>
      <c r="Q277" s="2418" t="s">
        <v>6499</v>
      </c>
      <c r="R277" s="1566">
        <v>22</v>
      </c>
      <c r="S277" s="3294"/>
      <c r="T277" s="3285"/>
      <c r="U277" s="3288"/>
      <c r="V277" s="3291"/>
      <c r="W277" s="3288"/>
      <c r="X277" s="3291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95"/>
        <v>0</v>
      </c>
      <c r="AB277" s="2719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20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92">
        <f t="shared" si="94"/>
        <v>0</v>
      </c>
      <c r="AE277" s="2534"/>
      <c r="AI277" s="2375"/>
    </row>
    <row r="278" spans="1:35" ht="28.8" x14ac:dyDescent="0.25">
      <c r="A278" s="2659"/>
      <c r="B278" s="3337" t="s">
        <v>3405</v>
      </c>
      <c r="C278" s="3004"/>
      <c r="D278" s="3004"/>
      <c r="E278" s="3337" t="s">
        <v>3406</v>
      </c>
      <c r="F278" s="3337" t="s">
        <v>3407</v>
      </c>
      <c r="G278" s="3300" t="s">
        <v>3408</v>
      </c>
      <c r="H278" s="3302" t="s">
        <v>3409</v>
      </c>
      <c r="I278" s="1598" t="str">
        <f t="shared" si="92"/>
        <v>5-DaHall1-PDU-01-30-24</v>
      </c>
      <c r="J278" s="1599" t="str">
        <f t="shared" si="93"/>
        <v>5-DaHall1-PDU-02-30-24</v>
      </c>
      <c r="K278" s="1561">
        <v>220</v>
      </c>
      <c r="L278" s="1562">
        <v>30</v>
      </c>
      <c r="M278" s="2388" t="s">
        <v>6503</v>
      </c>
      <c r="N278" s="1563">
        <v>24</v>
      </c>
      <c r="O278" s="1564">
        <v>220</v>
      </c>
      <c r="P278" s="1565">
        <v>30</v>
      </c>
      <c r="Q278" s="2418" t="s">
        <v>6499</v>
      </c>
      <c r="R278" s="1566">
        <v>24</v>
      </c>
      <c r="S278" s="3294"/>
      <c r="T278" s="3285"/>
      <c r="U278" s="3288"/>
      <c r="V278" s="3291"/>
      <c r="W278" s="3288"/>
      <c r="X278" s="3291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95"/>
        <v>0</v>
      </c>
      <c r="AB278" s="2719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20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92">
        <f t="shared" si="94"/>
        <v>0</v>
      </c>
      <c r="AE278" s="2534"/>
      <c r="AI278" s="2375"/>
    </row>
    <row r="279" spans="1:35" ht="28.8" x14ac:dyDescent="0.25">
      <c r="A279" s="2659"/>
      <c r="B279" s="3337" t="s">
        <v>3410</v>
      </c>
      <c r="C279" s="3004"/>
      <c r="D279" s="3004"/>
      <c r="E279" s="3337" t="s">
        <v>3411</v>
      </c>
      <c r="F279" s="3337" t="s">
        <v>3412</v>
      </c>
      <c r="G279" s="3300" t="s">
        <v>3413</v>
      </c>
      <c r="H279" s="3302" t="s">
        <v>3414</v>
      </c>
      <c r="I279" s="1598" t="str">
        <f t="shared" si="92"/>
        <v>5-DaHall1-PDU-01-30-26</v>
      </c>
      <c r="J279" s="1599" t="str">
        <f t="shared" si="93"/>
        <v>5-DaHall1-PDU-02-30-26</v>
      </c>
      <c r="K279" s="1561">
        <v>220</v>
      </c>
      <c r="L279" s="1562">
        <v>30</v>
      </c>
      <c r="M279" s="2388" t="s">
        <v>6503</v>
      </c>
      <c r="N279" s="1563">
        <v>26</v>
      </c>
      <c r="O279" s="1564">
        <v>220</v>
      </c>
      <c r="P279" s="1565">
        <v>30</v>
      </c>
      <c r="Q279" s="2418" t="s">
        <v>6499</v>
      </c>
      <c r="R279" s="1566">
        <v>26</v>
      </c>
      <c r="S279" s="3294"/>
      <c r="T279" s="3285"/>
      <c r="U279" s="3288"/>
      <c r="V279" s="3291"/>
      <c r="W279" s="3288"/>
      <c r="X279" s="3291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95"/>
        <v>0</v>
      </c>
      <c r="AB279" s="2719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20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92">
        <f t="shared" si="94"/>
        <v>0</v>
      </c>
      <c r="AE279" s="2534"/>
      <c r="AI279" s="2375"/>
    </row>
    <row r="280" spans="1:35" ht="28.8" x14ac:dyDescent="0.25">
      <c r="A280" s="2659"/>
      <c r="B280" s="3337" t="s">
        <v>3415</v>
      </c>
      <c r="C280" s="3004"/>
      <c r="D280" s="3004"/>
      <c r="E280" s="3337" t="s">
        <v>3416</v>
      </c>
      <c r="F280" s="3337" t="s">
        <v>3417</v>
      </c>
      <c r="G280" s="3300" t="s">
        <v>3418</v>
      </c>
      <c r="H280" s="3302" t="s">
        <v>3419</v>
      </c>
      <c r="I280" s="1598" t="str">
        <f t="shared" si="92"/>
        <v>5-DaHall1-PDU-01-30-28</v>
      </c>
      <c r="J280" s="1599" t="str">
        <f t="shared" si="93"/>
        <v>5-DaHall1-PDU-02-30-28</v>
      </c>
      <c r="K280" s="1561">
        <v>220</v>
      </c>
      <c r="L280" s="1562">
        <v>30</v>
      </c>
      <c r="M280" s="2388" t="s">
        <v>6503</v>
      </c>
      <c r="N280" s="1563">
        <v>28</v>
      </c>
      <c r="O280" s="1564">
        <v>220</v>
      </c>
      <c r="P280" s="1565">
        <v>30</v>
      </c>
      <c r="Q280" s="2418" t="s">
        <v>6499</v>
      </c>
      <c r="R280" s="1566">
        <v>28</v>
      </c>
      <c r="S280" s="3294"/>
      <c r="T280" s="3285"/>
      <c r="U280" s="3288"/>
      <c r="V280" s="3291"/>
      <c r="W280" s="3288"/>
      <c r="X280" s="3291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95"/>
        <v>0</v>
      </c>
      <c r="AB280" s="2719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20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92">
        <f t="shared" si="94"/>
        <v>0</v>
      </c>
      <c r="AE280" s="2534"/>
      <c r="AI280" s="2375"/>
    </row>
    <row r="281" spans="1:35" ht="28.8" x14ac:dyDescent="0.25">
      <c r="A281" s="2659"/>
      <c r="B281" s="3337" t="s">
        <v>3420</v>
      </c>
      <c r="C281" s="3004"/>
      <c r="D281" s="3004"/>
      <c r="E281" s="3337" t="s">
        <v>3421</v>
      </c>
      <c r="F281" s="3337" t="s">
        <v>3422</v>
      </c>
      <c r="G281" s="3300" t="s">
        <v>3423</v>
      </c>
      <c r="H281" s="3302" t="s">
        <v>3424</v>
      </c>
      <c r="I281" s="1598" t="str">
        <f t="shared" si="92"/>
        <v>5-DaHall1-PDU-01-30-30</v>
      </c>
      <c r="J281" s="1599" t="str">
        <f t="shared" si="93"/>
        <v>5-DaHall1-PDU-02-30-30</v>
      </c>
      <c r="K281" s="1561">
        <v>220</v>
      </c>
      <c r="L281" s="1562">
        <v>30</v>
      </c>
      <c r="M281" s="2388" t="s">
        <v>6503</v>
      </c>
      <c r="N281" s="1563">
        <v>30</v>
      </c>
      <c r="O281" s="1564">
        <v>220</v>
      </c>
      <c r="P281" s="1565">
        <v>30</v>
      </c>
      <c r="Q281" s="2418" t="s">
        <v>6499</v>
      </c>
      <c r="R281" s="1566">
        <v>30</v>
      </c>
      <c r="S281" s="3294"/>
      <c r="T281" s="3285"/>
      <c r="U281" s="3288"/>
      <c r="V281" s="3291"/>
      <c r="W281" s="3288"/>
      <c r="X281" s="3291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95"/>
        <v>0</v>
      </c>
      <c r="AB281" s="2719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20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92">
        <f t="shared" si="94"/>
        <v>0</v>
      </c>
      <c r="AE281" s="2534"/>
      <c r="AI281" s="2375"/>
    </row>
    <row r="282" spans="1:35" ht="28.8" x14ac:dyDescent="0.25">
      <c r="A282" s="2659"/>
      <c r="B282" s="3337" t="s">
        <v>3425</v>
      </c>
      <c r="C282" s="3004"/>
      <c r="D282" s="3004"/>
      <c r="E282" s="3337" t="s">
        <v>3426</v>
      </c>
      <c r="F282" s="3337" t="s">
        <v>3427</v>
      </c>
      <c r="G282" s="3300" t="s">
        <v>3428</v>
      </c>
      <c r="H282" s="3302" t="s">
        <v>3429</v>
      </c>
      <c r="I282" s="1598" t="str">
        <f t="shared" si="92"/>
        <v>5-DaHall1-PDU-01-30-32</v>
      </c>
      <c r="J282" s="1599" t="str">
        <f t="shared" si="93"/>
        <v>5-DaHall1-PDU-02-30-32</v>
      </c>
      <c r="K282" s="1561">
        <v>220</v>
      </c>
      <c r="L282" s="1562">
        <v>30</v>
      </c>
      <c r="M282" s="2388" t="s">
        <v>6503</v>
      </c>
      <c r="N282" s="1563">
        <v>32</v>
      </c>
      <c r="O282" s="1564">
        <v>220</v>
      </c>
      <c r="P282" s="1565">
        <v>30</v>
      </c>
      <c r="Q282" s="2418" t="s">
        <v>6499</v>
      </c>
      <c r="R282" s="1566">
        <v>32</v>
      </c>
      <c r="S282" s="3294"/>
      <c r="T282" s="3285"/>
      <c r="U282" s="3288"/>
      <c r="V282" s="3291"/>
      <c r="W282" s="3288"/>
      <c r="X282" s="3291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95"/>
        <v>0</v>
      </c>
      <c r="AB282" s="2719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20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92">
        <f t="shared" si="94"/>
        <v>0</v>
      </c>
      <c r="AE282" s="2534"/>
      <c r="AI282" s="2375"/>
    </row>
    <row r="283" spans="1:35" ht="28.8" x14ac:dyDescent="0.25">
      <c r="A283" s="2659"/>
      <c r="B283" s="3337" t="s">
        <v>3430</v>
      </c>
      <c r="C283" s="3004"/>
      <c r="D283" s="3004"/>
      <c r="E283" s="3337" t="s">
        <v>3431</v>
      </c>
      <c r="F283" s="3337" t="s">
        <v>3432</v>
      </c>
      <c r="G283" s="3300" t="s">
        <v>3433</v>
      </c>
      <c r="H283" s="3302" t="s">
        <v>3434</v>
      </c>
      <c r="I283" s="1598" t="str">
        <f t="shared" si="92"/>
        <v>5-DaHall1-PDU-01-30-34</v>
      </c>
      <c r="J283" s="1599" t="str">
        <f t="shared" si="93"/>
        <v>5-DaHall1-PDU-02-30-34</v>
      </c>
      <c r="K283" s="1561">
        <v>220</v>
      </c>
      <c r="L283" s="1562">
        <v>30</v>
      </c>
      <c r="M283" s="2388" t="s">
        <v>6503</v>
      </c>
      <c r="N283" s="1563">
        <v>34</v>
      </c>
      <c r="O283" s="1564">
        <v>220</v>
      </c>
      <c r="P283" s="1565">
        <v>30</v>
      </c>
      <c r="Q283" s="2418" t="s">
        <v>6499</v>
      </c>
      <c r="R283" s="1566">
        <v>34</v>
      </c>
      <c r="S283" s="3294"/>
      <c r="T283" s="3285"/>
      <c r="U283" s="3288"/>
      <c r="V283" s="3291"/>
      <c r="W283" s="3288"/>
      <c r="X283" s="3291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95"/>
        <v>0</v>
      </c>
      <c r="AB283" s="2719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20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92">
        <f t="shared" si="94"/>
        <v>0</v>
      </c>
      <c r="AE283" s="2534"/>
      <c r="AI283" s="2375"/>
    </row>
    <row r="284" spans="1:35" ht="28.8" x14ac:dyDescent="0.25">
      <c r="A284" s="2659"/>
      <c r="B284" s="3337" t="s">
        <v>3435</v>
      </c>
      <c r="C284" s="3004"/>
      <c r="D284" s="3004"/>
      <c r="E284" s="3337" t="s">
        <v>3436</v>
      </c>
      <c r="F284" s="3337" t="s">
        <v>3437</v>
      </c>
      <c r="G284" s="3300" t="s">
        <v>3438</v>
      </c>
      <c r="H284" s="3302" t="s">
        <v>3439</v>
      </c>
      <c r="I284" s="1598" t="str">
        <f t="shared" si="92"/>
        <v>5-DaHall1-PDU-01-30-36</v>
      </c>
      <c r="J284" s="1599" t="str">
        <f t="shared" si="93"/>
        <v>5-DaHall1-PDU-02-30-36</v>
      </c>
      <c r="K284" s="1561">
        <v>220</v>
      </c>
      <c r="L284" s="1562">
        <v>30</v>
      </c>
      <c r="M284" s="2388" t="s">
        <v>6503</v>
      </c>
      <c r="N284" s="1563">
        <v>36</v>
      </c>
      <c r="O284" s="1564">
        <v>220</v>
      </c>
      <c r="P284" s="1565">
        <v>30</v>
      </c>
      <c r="Q284" s="2418" t="s">
        <v>6499</v>
      </c>
      <c r="R284" s="1566">
        <v>36</v>
      </c>
      <c r="S284" s="3294"/>
      <c r="T284" s="3285"/>
      <c r="U284" s="3288"/>
      <c r="V284" s="3291"/>
      <c r="W284" s="3288"/>
      <c r="X284" s="3291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95"/>
        <v>0</v>
      </c>
      <c r="AB284" s="2719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20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92">
        <f t="shared" si="94"/>
        <v>0</v>
      </c>
      <c r="AE284" s="2534"/>
      <c r="AI284" s="2375"/>
    </row>
    <row r="285" spans="1:35" ht="28.8" x14ac:dyDescent="0.25">
      <c r="A285" s="2659"/>
      <c r="B285" s="3337" t="s">
        <v>3440</v>
      </c>
      <c r="C285" s="3004"/>
      <c r="D285" s="3004"/>
      <c r="E285" s="3337" t="s">
        <v>3441</v>
      </c>
      <c r="F285" s="3337" t="s">
        <v>3442</v>
      </c>
      <c r="G285" s="3300" t="s">
        <v>3443</v>
      </c>
      <c r="H285" s="3302" t="s">
        <v>3444</v>
      </c>
      <c r="I285" s="1598" t="str">
        <f t="shared" si="92"/>
        <v>5-DaHall1-PDU-01-30-38</v>
      </c>
      <c r="J285" s="1599" t="str">
        <f t="shared" si="93"/>
        <v>5-DaHall1-PDU-02-30-38</v>
      </c>
      <c r="K285" s="1561">
        <v>220</v>
      </c>
      <c r="L285" s="1562">
        <v>30</v>
      </c>
      <c r="M285" s="2388" t="s">
        <v>6503</v>
      </c>
      <c r="N285" s="1563">
        <v>38</v>
      </c>
      <c r="O285" s="1564">
        <v>220</v>
      </c>
      <c r="P285" s="1565">
        <v>30</v>
      </c>
      <c r="Q285" s="2418" t="s">
        <v>6499</v>
      </c>
      <c r="R285" s="1566">
        <v>38</v>
      </c>
      <c r="S285" s="3294"/>
      <c r="T285" s="3285"/>
      <c r="U285" s="3288"/>
      <c r="V285" s="3291"/>
      <c r="W285" s="3288"/>
      <c r="X285" s="3291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95"/>
        <v>0</v>
      </c>
      <c r="AB285" s="2719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20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92">
        <f t="shared" si="94"/>
        <v>0</v>
      </c>
      <c r="AE285" s="2534"/>
      <c r="AI285" s="2375"/>
    </row>
    <row r="286" spans="1:35" ht="28.8" x14ac:dyDescent="0.25">
      <c r="A286" s="2659"/>
      <c r="B286" s="1102" t="s">
        <v>3211</v>
      </c>
      <c r="C286" s="3008"/>
      <c r="D286" s="3008"/>
      <c r="E286" s="1102"/>
      <c r="F286" s="1102" t="s">
        <v>3445</v>
      </c>
      <c r="G286" s="1103"/>
      <c r="H286" s="1104" t="s">
        <v>3446</v>
      </c>
      <c r="I286" s="1593"/>
      <c r="J286" s="1599" t="str">
        <f t="shared" si="93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1" t="s">
        <v>6499</v>
      </c>
      <c r="R286" s="1643">
        <v>40</v>
      </c>
      <c r="S286" s="3295"/>
      <c r="T286" s="3286"/>
      <c r="U286" s="3289"/>
      <c r="V286" s="3292"/>
      <c r="W286" s="3289"/>
      <c r="X286" s="3292"/>
      <c r="Y286" s="1109"/>
      <c r="Z286" s="834">
        <f>SUM('5층_부하량(월간_AVG)'!N77:P77)</f>
        <v>0</v>
      </c>
      <c r="AA286" s="2465">
        <f t="shared" si="95"/>
        <v>0</v>
      </c>
      <c r="AB286" s="2719"/>
      <c r="AC286" s="2720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92">
        <f t="shared" si="94"/>
        <v>0</v>
      </c>
      <c r="AE286" s="2536" t="s">
        <v>3447</v>
      </c>
      <c r="AI286" s="2375"/>
    </row>
    <row r="287" spans="1:35" ht="28.8" x14ac:dyDescent="0.25">
      <c r="A287" s="2659"/>
      <c r="B287" s="3337" t="s">
        <v>3448</v>
      </c>
      <c r="C287" s="3004"/>
      <c r="D287" s="3004"/>
      <c r="E287" s="3337" t="s">
        <v>3449</v>
      </c>
      <c r="F287" s="3337" t="s">
        <v>3450</v>
      </c>
      <c r="G287" s="1103" t="s">
        <v>3451</v>
      </c>
      <c r="H287" s="1104" t="s">
        <v>3452</v>
      </c>
      <c r="I287" s="1598" t="str">
        <f>"5-DaHall1-PDU-"&amp;M287&amp;"-"&amp;L287&amp;"-"&amp;N287</f>
        <v>5-DaHall1-PDU-01-30-49</v>
      </c>
      <c r="J287" s="1599" t="str">
        <f t="shared" si="93"/>
        <v>5-DaHall1-PDU-02-30-49</v>
      </c>
      <c r="K287" s="1638">
        <v>220</v>
      </c>
      <c r="L287" s="1639">
        <v>30</v>
      </c>
      <c r="M287" s="2391" t="s">
        <v>6503</v>
      </c>
      <c r="N287" s="1640">
        <v>49</v>
      </c>
      <c r="O287" s="1641">
        <v>220</v>
      </c>
      <c r="P287" s="1642">
        <v>30</v>
      </c>
      <c r="Q287" s="2421" t="s">
        <v>6499</v>
      </c>
      <c r="R287" s="1643">
        <v>49</v>
      </c>
      <c r="S287" s="3299" t="s">
        <v>2829</v>
      </c>
      <c r="T287" s="3284" t="s">
        <v>2830</v>
      </c>
      <c r="U287" s="3287" t="s">
        <v>2831</v>
      </c>
      <c r="V287" s="3290" t="s">
        <v>2832</v>
      </c>
      <c r="W287" s="3287" t="s">
        <v>2485</v>
      </c>
      <c r="X287" s="3290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95"/>
        <v>0</v>
      </c>
      <c r="AB287" s="2719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20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92">
        <f t="shared" si="94"/>
        <v>0</v>
      </c>
      <c r="AE287" s="2534"/>
      <c r="AI287" s="2375"/>
    </row>
    <row r="288" spans="1:35" ht="28.8" x14ac:dyDescent="0.25">
      <c r="A288" s="2659"/>
      <c r="B288" s="3337" t="s">
        <v>3453</v>
      </c>
      <c r="C288" s="3004"/>
      <c r="D288" s="3004"/>
      <c r="E288" s="3337" t="s">
        <v>3454</v>
      </c>
      <c r="F288" s="3337" t="s">
        <v>3455</v>
      </c>
      <c r="G288" s="1103" t="s">
        <v>3456</v>
      </c>
      <c r="H288" s="1104" t="s">
        <v>3457</v>
      </c>
      <c r="I288" s="1598" t="str">
        <f>"5-DaHall1-PDU-"&amp;M288&amp;"-"&amp;L288&amp;"-"&amp;N288</f>
        <v>5-DaHall1-PDU-01-30-2</v>
      </c>
      <c r="J288" s="1599" t="str">
        <f t="shared" si="93"/>
        <v>5-DaHall1-PDU-02-30-2</v>
      </c>
      <c r="K288" s="1638">
        <v>220</v>
      </c>
      <c r="L288" s="1639">
        <v>30</v>
      </c>
      <c r="M288" s="2391" t="s">
        <v>6503</v>
      </c>
      <c r="N288" s="1640">
        <v>2</v>
      </c>
      <c r="O288" s="1641">
        <v>220</v>
      </c>
      <c r="P288" s="1642">
        <v>30</v>
      </c>
      <c r="Q288" s="2421" t="s">
        <v>6499</v>
      </c>
      <c r="R288" s="1643">
        <v>2</v>
      </c>
      <c r="S288" s="3294"/>
      <c r="T288" s="3285"/>
      <c r="U288" s="3288"/>
      <c r="V288" s="3291"/>
      <c r="W288" s="3288"/>
      <c r="X288" s="3291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19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20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92">
        <f t="shared" si="94"/>
        <v>0</v>
      </c>
      <c r="AE288" s="2534"/>
      <c r="AI288" s="2375"/>
    </row>
    <row r="289" spans="1:35" ht="28.8" x14ac:dyDescent="0.25">
      <c r="A289" s="2659"/>
      <c r="B289" s="3337" t="s">
        <v>3458</v>
      </c>
      <c r="C289" s="3004"/>
      <c r="D289" s="3004"/>
      <c r="E289" s="3337" t="s">
        <v>3459</v>
      </c>
      <c r="F289" s="3337" t="s">
        <v>3460</v>
      </c>
      <c r="G289" s="1103" t="s">
        <v>3461</v>
      </c>
      <c r="H289" s="1104" t="s">
        <v>3462</v>
      </c>
      <c r="I289" s="1598" t="str">
        <f>"5-DaHall1-PDU-"&amp;M289&amp;"-"&amp;L289&amp;"-"&amp;N289</f>
        <v>5-DaHall1-PDU-01-30-8</v>
      </c>
      <c r="J289" s="1599" t="str">
        <f t="shared" si="93"/>
        <v>5-DaHall1-PDU-02-30-8</v>
      </c>
      <c r="K289" s="1638">
        <v>220</v>
      </c>
      <c r="L289" s="1639">
        <v>30</v>
      </c>
      <c r="M289" s="2391" t="s">
        <v>6503</v>
      </c>
      <c r="N289" s="1640">
        <v>8</v>
      </c>
      <c r="O289" s="1641">
        <v>220</v>
      </c>
      <c r="P289" s="1642">
        <v>30</v>
      </c>
      <c r="Q289" s="2421" t="s">
        <v>6499</v>
      </c>
      <c r="R289" s="1643">
        <v>8</v>
      </c>
      <c r="S289" s="3295"/>
      <c r="T289" s="3286"/>
      <c r="U289" s="3289"/>
      <c r="V289" s="3292"/>
      <c r="W289" s="3289"/>
      <c r="X289" s="3292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19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20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92">
        <f t="shared" si="94"/>
        <v>0</v>
      </c>
      <c r="AE289" s="2534"/>
      <c r="AI289" s="2375"/>
    </row>
    <row r="290" spans="1:35" ht="27.75" customHeight="1" x14ac:dyDescent="0.25">
      <c r="A290" s="1086"/>
      <c r="B290" s="3337" t="s">
        <v>3463</v>
      </c>
      <c r="C290" s="3004"/>
      <c r="D290" s="3004"/>
      <c r="E290" s="3337" t="s">
        <v>3464</v>
      </c>
      <c r="F290" s="3337" t="s">
        <v>3465</v>
      </c>
      <c r="G290" s="3300" t="s">
        <v>3466</v>
      </c>
      <c r="H290" s="3302" t="s">
        <v>3467</v>
      </c>
      <c r="I290" s="1598" t="str">
        <f>"5-DaHall1-PDU-"&amp;M290&amp;"-"&amp;L290&amp;"-"&amp;N290</f>
        <v>5-DaHall1-PDU-01-30-27</v>
      </c>
      <c r="J290" s="1599" t="str">
        <f t="shared" si="93"/>
        <v>5-DaHall1-PDU-02-30-27</v>
      </c>
      <c r="K290" s="1561">
        <v>220</v>
      </c>
      <c r="L290" s="1562">
        <v>30</v>
      </c>
      <c r="M290" s="2388" t="s">
        <v>6503</v>
      </c>
      <c r="N290" s="1563">
        <v>27</v>
      </c>
      <c r="O290" s="1564">
        <v>220</v>
      </c>
      <c r="P290" s="1565">
        <v>30</v>
      </c>
      <c r="Q290" s="2418" t="s">
        <v>6499</v>
      </c>
      <c r="R290" s="1566">
        <v>27</v>
      </c>
      <c r="S290" s="3300" t="s">
        <v>2829</v>
      </c>
      <c r="T290" s="3302" t="s">
        <v>2830</v>
      </c>
      <c r="U290" s="3304" t="s">
        <v>2831</v>
      </c>
      <c r="V290" s="3306" t="s">
        <v>2832</v>
      </c>
      <c r="W290" s="3304" t="s">
        <v>2485</v>
      </c>
      <c r="X290" s="3306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96">SUM(Y290:Z290)</f>
        <v>0</v>
      </c>
      <c r="AB290" s="2719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20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92">
        <f t="shared" si="94"/>
        <v>0</v>
      </c>
      <c r="AE290" s="2534"/>
      <c r="AI290" s="2375"/>
    </row>
    <row r="291" spans="1:35" ht="29.4" thickBot="1" x14ac:dyDescent="0.3">
      <c r="A291" s="1087"/>
      <c r="B291" s="839" t="s">
        <v>3211</v>
      </c>
      <c r="C291" s="3009"/>
      <c r="D291" s="3009"/>
      <c r="E291" s="839" t="s">
        <v>3468</v>
      </c>
      <c r="F291" s="839" t="s">
        <v>3469</v>
      </c>
      <c r="G291" s="3301" t="s">
        <v>3470</v>
      </c>
      <c r="H291" s="3303" t="s">
        <v>3471</v>
      </c>
      <c r="I291" s="1600" t="str">
        <f>"5-DaHall1-PDU-"&amp;M291&amp;"-"&amp;L291&amp;"-"&amp;N291</f>
        <v>5-DaHall1-PDU-01-30-29</v>
      </c>
      <c r="J291" s="1601" t="str">
        <f t="shared" si="93"/>
        <v>5-DaHall1-PDU-02-30-29</v>
      </c>
      <c r="K291" s="1571">
        <v>220</v>
      </c>
      <c r="L291" s="1572">
        <v>30</v>
      </c>
      <c r="M291" s="2389" t="s">
        <v>6503</v>
      </c>
      <c r="N291" s="1573">
        <v>29</v>
      </c>
      <c r="O291" s="1574">
        <v>220</v>
      </c>
      <c r="P291" s="1575">
        <v>30</v>
      </c>
      <c r="Q291" s="2419" t="s">
        <v>6499</v>
      </c>
      <c r="R291" s="1576">
        <v>29</v>
      </c>
      <c r="S291" s="3301"/>
      <c r="T291" s="3303"/>
      <c r="U291" s="3305"/>
      <c r="V291" s="3307"/>
      <c r="W291" s="3305"/>
      <c r="X291" s="3307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96"/>
        <v>0</v>
      </c>
      <c r="AB291" s="2741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42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91">
        <f>SUM(AB291:AC291)</f>
        <v>0</v>
      </c>
      <c r="AE291" s="2537" t="s">
        <v>3029</v>
      </c>
      <c r="AI291" s="2375"/>
    </row>
    <row r="292" spans="1:35" ht="58.8" thickTop="1" thickBot="1" x14ac:dyDescent="0.3">
      <c r="A292" s="1119"/>
      <c r="B292" s="1097"/>
      <c r="C292" s="3010"/>
      <c r="D292" s="3010"/>
      <c r="E292" s="1121"/>
      <c r="F292" s="1098"/>
      <c r="G292" s="1121"/>
      <c r="H292" s="1099" t="s">
        <v>3472</v>
      </c>
      <c r="I292" s="1679"/>
      <c r="J292" s="1680" t="str">
        <f t="shared" si="93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4" t="s">
        <v>6555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2.0997816227112385E-4</v>
      </c>
      <c r="AA292" s="2473">
        <f t="shared" si="96"/>
        <v>2.0997816227112385E-4</v>
      </c>
      <c r="AB292" s="2778"/>
      <c r="AC292" s="2779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46">
        <f>SUM(AB292:AC292)</f>
        <v>0</v>
      </c>
      <c r="AE292" s="2542"/>
      <c r="AI292" s="2375"/>
    </row>
    <row r="293" spans="1:35" s="350" customFormat="1" ht="70.2" thickTop="1" x14ac:dyDescent="0.25">
      <c r="A293" s="3533"/>
      <c r="B293" s="3021" t="s">
        <v>3473</v>
      </c>
      <c r="C293" s="1376" t="s">
        <v>3474</v>
      </c>
      <c r="D293" s="3315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3475</v>
      </c>
      <c r="T293" s="1379"/>
      <c r="U293" s="1214" t="s">
        <v>3476</v>
      </c>
      <c r="V293" s="1379"/>
      <c r="W293" s="1214" t="s">
        <v>2485</v>
      </c>
      <c r="X293" s="1379"/>
      <c r="Y293" s="1112">
        <f>SUM('5층_부하량(월간_AVG)'!N463:P463)</f>
        <v>26.602128177072444</v>
      </c>
      <c r="Z293" s="874"/>
      <c r="AA293" s="2501">
        <f t="shared" si="96"/>
        <v>26.602128177072444</v>
      </c>
      <c r="AB293" s="2699"/>
      <c r="AC293" s="2700"/>
      <c r="AD293" s="2487"/>
      <c r="AE293" s="3308" t="s">
        <v>3477</v>
      </c>
      <c r="AI293" s="2375"/>
    </row>
    <row r="294" spans="1:35" s="350" customFormat="1" ht="69.599999999999994" x14ac:dyDescent="0.25">
      <c r="A294" s="3534"/>
      <c r="B294" s="3022"/>
      <c r="C294" s="1380" t="s">
        <v>3478</v>
      </c>
      <c r="D294" s="3275"/>
      <c r="E294" s="1381" t="s">
        <v>2734</v>
      </c>
      <c r="F294" s="1381" t="s">
        <v>2734</v>
      </c>
      <c r="G294" s="3324" t="s">
        <v>2734</v>
      </c>
      <c r="H294" s="3328" t="s">
        <v>2734</v>
      </c>
      <c r="I294" s="1695"/>
      <c r="J294" s="1696"/>
      <c r="K294" s="1697"/>
      <c r="L294" s="1698"/>
      <c r="M294" s="3324" t="s">
        <v>2734</v>
      </c>
      <c r="N294" s="1699" t="s">
        <v>2734</v>
      </c>
      <c r="O294" s="1700"/>
      <c r="P294" s="1701"/>
      <c r="Q294" s="3328" t="s">
        <v>2734</v>
      </c>
      <c r="R294" s="1702" t="s">
        <v>2734</v>
      </c>
      <c r="S294" s="1382"/>
      <c r="T294" s="3328" t="s">
        <v>3479</v>
      </c>
      <c r="U294" s="1382"/>
      <c r="V294" s="3328" t="s">
        <v>3480</v>
      </c>
      <c r="W294" s="1382"/>
      <c r="X294" s="1383" t="s">
        <v>3481</v>
      </c>
      <c r="Y294" s="3299"/>
      <c r="Z294" s="1368">
        <f>SUM('5층_부하량(월간_AVG)'!N484:P484)</f>
        <v>20.758713459334825</v>
      </c>
      <c r="AA294" s="2502">
        <f t="shared" si="96"/>
        <v>20.758713459334825</v>
      </c>
      <c r="AB294" s="2780"/>
      <c r="AC294" s="2781"/>
      <c r="AD294" s="2488"/>
      <c r="AE294" s="3309"/>
      <c r="AI294" s="2375"/>
    </row>
    <row r="295" spans="1:35" s="350" customFormat="1" ht="54.75" customHeight="1" x14ac:dyDescent="0.25">
      <c r="A295" s="2682"/>
      <c r="B295" s="3023" t="s">
        <v>3482</v>
      </c>
      <c r="C295" s="1384" t="s">
        <v>3483</v>
      </c>
      <c r="D295" s="3275"/>
      <c r="E295" s="1385" t="s">
        <v>3484</v>
      </c>
      <c r="F295" s="1385" t="s">
        <v>3485</v>
      </c>
      <c r="G295" s="1386" t="s">
        <v>3486</v>
      </c>
      <c r="H295" s="3311" t="s">
        <v>3487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09" t="s">
        <v>6549</v>
      </c>
      <c r="N295" s="1707">
        <v>13</v>
      </c>
      <c r="O295" s="1708">
        <v>220</v>
      </c>
      <c r="P295" s="1709">
        <v>30</v>
      </c>
      <c r="Q295" s="2435" t="s">
        <v>6556</v>
      </c>
      <c r="R295" s="1710">
        <v>13</v>
      </c>
      <c r="S295" s="3310" t="s">
        <v>2569</v>
      </c>
      <c r="T295" s="3311" t="s">
        <v>2570</v>
      </c>
      <c r="U295" s="3310" t="s">
        <v>2571</v>
      </c>
      <c r="V295" s="3311" t="s">
        <v>3488</v>
      </c>
      <c r="W295" s="3310" t="s">
        <v>3489</v>
      </c>
      <c r="X295" s="3313" t="s">
        <v>3481</v>
      </c>
      <c r="Y295" s="1369">
        <f>SUM('5층_부하량(월간_AVG)'!D362:F362)</f>
        <v>0.65397757027265924</v>
      </c>
      <c r="Z295" s="253">
        <f>SUM('5층_부하량(월간_AVG)'!D421:F421)</f>
        <v>1.340443327773376</v>
      </c>
      <c r="AA295" s="2503">
        <f t="shared" si="96"/>
        <v>1.9944208980460352</v>
      </c>
      <c r="AB295" s="2701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92.7</v>
      </c>
      <c r="AC295" s="2702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251.9</v>
      </c>
      <c r="AD295" s="2485">
        <f t="shared" ref="AD295:AD304" si="97">SUM(AB295:AC295)</f>
        <v>344.6</v>
      </c>
      <c r="AE295" s="2543"/>
      <c r="AI295" s="2375"/>
    </row>
    <row r="296" spans="1:35" s="350" customFormat="1" ht="34.799999999999997" x14ac:dyDescent="0.25">
      <c r="A296" s="2682"/>
      <c r="B296" s="3023"/>
      <c r="C296" s="1384" t="s">
        <v>3490</v>
      </c>
      <c r="D296" s="3275"/>
      <c r="E296" s="1385" t="s">
        <v>3491</v>
      </c>
      <c r="F296" s="1387"/>
      <c r="G296" s="2244" t="s">
        <v>3492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09" t="s">
        <v>6549</v>
      </c>
      <c r="N296" s="1707">
        <v>23</v>
      </c>
      <c r="O296" s="1712"/>
      <c r="P296" s="1713"/>
      <c r="Q296" s="1387"/>
      <c r="R296" s="1714"/>
      <c r="S296" s="3310"/>
      <c r="T296" s="1387"/>
      <c r="U296" s="3310"/>
      <c r="V296" s="1387"/>
      <c r="W296" s="3310"/>
      <c r="X296" s="1387"/>
      <c r="Y296" s="1369">
        <f>SUM('5층_부하량(월간_AVG)'!D367:F367)</f>
        <v>2.2460133023568316</v>
      </c>
      <c r="Z296" s="253"/>
      <c r="AA296" s="2503">
        <f t="shared" si="96"/>
        <v>2.2460133023568316</v>
      </c>
      <c r="AB296" s="2701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350.8</v>
      </c>
      <c r="AC296" s="2702"/>
      <c r="AD296" s="2485">
        <f t="shared" si="97"/>
        <v>350.8</v>
      </c>
      <c r="AE296" s="2543"/>
      <c r="AI296" s="2375"/>
    </row>
    <row r="297" spans="1:35" s="350" customFormat="1" ht="34.799999999999997" x14ac:dyDescent="0.25">
      <c r="A297" s="2682"/>
      <c r="B297" s="3023"/>
      <c r="C297" s="1384" t="s">
        <v>3493</v>
      </c>
      <c r="D297" s="3275"/>
      <c r="E297" s="1385" t="s">
        <v>3494</v>
      </c>
      <c r="F297" s="1387"/>
      <c r="G297" s="2245" t="s">
        <v>3495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09" t="s">
        <v>6549</v>
      </c>
      <c r="N297" s="1707">
        <v>29</v>
      </c>
      <c r="O297" s="1712"/>
      <c r="P297" s="1713"/>
      <c r="Q297" s="1387"/>
      <c r="R297" s="1714"/>
      <c r="S297" s="3310"/>
      <c r="T297" s="1387"/>
      <c r="U297" s="3310"/>
      <c r="V297" s="1387"/>
      <c r="W297" s="3310"/>
      <c r="X297" s="1387"/>
      <c r="Y297" s="1369">
        <f>SUM('5층_부하량(월간_AVG)'!D370:F370)</f>
        <v>0.4429375537556649</v>
      </c>
      <c r="Z297" s="253"/>
      <c r="AA297" s="2503">
        <f t="shared" si="96"/>
        <v>0.4429375537556649</v>
      </c>
      <c r="AB297" s="2701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22.1</v>
      </c>
      <c r="AC297" s="2702"/>
      <c r="AD297" s="2485">
        <f t="shared" si="97"/>
        <v>22.1</v>
      </c>
      <c r="AE297" s="2543"/>
      <c r="AI297" s="2375"/>
    </row>
    <row r="298" spans="1:35" s="350" customFormat="1" ht="69.599999999999994" x14ac:dyDescent="0.25">
      <c r="A298" s="2682"/>
      <c r="B298" s="3023"/>
      <c r="C298" s="1384" t="s">
        <v>3496</v>
      </c>
      <c r="D298" s="3275"/>
      <c r="E298" s="1388"/>
      <c r="F298" s="1385" t="s">
        <v>3497</v>
      </c>
      <c r="G298" s="1388"/>
      <c r="H298" s="3311" t="s">
        <v>3498</v>
      </c>
      <c r="I298" s="1715"/>
      <c r="J298" s="1704" t="str">
        <f t="shared" ref="J298:J306" si="98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5" t="s">
        <v>6556</v>
      </c>
      <c r="R298" s="1710">
        <v>15</v>
      </c>
      <c r="S298" s="1388"/>
      <c r="T298" s="3311" t="s">
        <v>3499</v>
      </c>
      <c r="U298" s="1388"/>
      <c r="V298" s="3311" t="s">
        <v>2572</v>
      </c>
      <c r="W298" s="1388"/>
      <c r="X298" s="3313" t="s">
        <v>3481</v>
      </c>
      <c r="Y298" s="1369"/>
      <c r="Z298" s="253">
        <f>SUM('5층_부하량(월간_AVG)'!D422:F422)</f>
        <v>2.3944737967553915</v>
      </c>
      <c r="AA298" s="2503">
        <f t="shared" si="96"/>
        <v>2.3944737967553915</v>
      </c>
      <c r="AB298" s="2701"/>
      <c r="AC298" s="2702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379.3</v>
      </c>
      <c r="AD298" s="2485">
        <f t="shared" si="97"/>
        <v>379.3</v>
      </c>
      <c r="AE298" s="2543"/>
      <c r="AI298" s="2375"/>
    </row>
    <row r="299" spans="1:35" s="350" customFormat="1" ht="69.599999999999994" x14ac:dyDescent="0.25">
      <c r="A299" s="2682"/>
      <c r="B299" s="3023"/>
      <c r="C299" s="1384" t="s">
        <v>3500</v>
      </c>
      <c r="D299" s="3275"/>
      <c r="E299" s="1388"/>
      <c r="F299" s="1385" t="s">
        <v>3500</v>
      </c>
      <c r="G299" s="1388"/>
      <c r="H299" s="3311" t="s">
        <v>3501</v>
      </c>
      <c r="I299" s="1715"/>
      <c r="J299" s="1704" t="str">
        <f t="shared" si="98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5" t="s">
        <v>6556</v>
      </c>
      <c r="R299" s="1710">
        <v>17</v>
      </c>
      <c r="S299" s="1388"/>
      <c r="T299" s="3311"/>
      <c r="U299" s="1388"/>
      <c r="V299" s="3311"/>
      <c r="W299" s="1388"/>
      <c r="X299" s="3313"/>
      <c r="Y299" s="1369"/>
      <c r="Z299" s="253">
        <f>SUM('5층_부하량(월간_AVG)'!D423:F423)</f>
        <v>1.5462103163456886</v>
      </c>
      <c r="AA299" s="2503">
        <f t="shared" si="96"/>
        <v>1.5462103163456886</v>
      </c>
      <c r="AB299" s="2701"/>
      <c r="AC299" s="2702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241.4</v>
      </c>
      <c r="AD299" s="2485">
        <f t="shared" si="97"/>
        <v>241.4</v>
      </c>
      <c r="AE299" s="2543"/>
      <c r="AI299" s="2375"/>
    </row>
    <row r="300" spans="1:35" s="350" customFormat="1" ht="69.599999999999994" x14ac:dyDescent="0.25">
      <c r="A300" s="2682"/>
      <c r="B300" s="3023"/>
      <c r="C300" s="1384" t="s">
        <v>3502</v>
      </c>
      <c r="D300" s="3275"/>
      <c r="E300" s="1388"/>
      <c r="F300" s="1385" t="s">
        <v>3502</v>
      </c>
      <c r="G300" s="1388"/>
      <c r="H300" s="3311" t="s">
        <v>3503</v>
      </c>
      <c r="I300" s="1715"/>
      <c r="J300" s="1704" t="str">
        <f t="shared" si="98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5" t="s">
        <v>6556</v>
      </c>
      <c r="R300" s="1710">
        <v>19</v>
      </c>
      <c r="S300" s="1388"/>
      <c r="T300" s="3311"/>
      <c r="U300" s="1388"/>
      <c r="V300" s="3311"/>
      <c r="W300" s="1388"/>
      <c r="X300" s="3313"/>
      <c r="Y300" s="1369"/>
      <c r="Z300" s="253">
        <f>SUM('5층_부하량(월간_AVG)'!D424:F424)</f>
        <v>4.5200099681170567</v>
      </c>
      <c r="AA300" s="2503">
        <f t="shared" si="96"/>
        <v>4.5200099681170567</v>
      </c>
      <c r="AB300" s="2701"/>
      <c r="AC300" s="2702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5">
        <f t="shared" si="97"/>
        <v>0</v>
      </c>
      <c r="AE300" s="2543"/>
      <c r="AI300" s="2375"/>
    </row>
    <row r="301" spans="1:35" s="350" customFormat="1" ht="34.799999999999997" x14ac:dyDescent="0.25">
      <c r="A301" s="2682"/>
      <c r="B301" s="3023"/>
      <c r="C301" s="1384" t="s">
        <v>3493</v>
      </c>
      <c r="D301" s="3275"/>
      <c r="E301" s="1388"/>
      <c r="F301" s="1385" t="s">
        <v>3504</v>
      </c>
      <c r="G301" s="1388"/>
      <c r="H301" s="3311" t="s">
        <v>3505</v>
      </c>
      <c r="I301" s="1715"/>
      <c r="J301" s="1704" t="str">
        <f t="shared" si="98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5" t="s">
        <v>6556</v>
      </c>
      <c r="R301" s="1710">
        <v>23</v>
      </c>
      <c r="S301" s="1388"/>
      <c r="T301" s="3311"/>
      <c r="U301" s="1388"/>
      <c r="V301" s="3311"/>
      <c r="W301" s="1388"/>
      <c r="X301" s="3313"/>
      <c r="Y301" s="1369"/>
      <c r="Z301" s="253">
        <f>SUM('5층_부하량(월간_AVG)'!D426:F426)</f>
        <v>0</v>
      </c>
      <c r="AA301" s="2503">
        <f t="shared" si="96"/>
        <v>0</v>
      </c>
      <c r="AB301" s="2701"/>
      <c r="AC301" s="2702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5">
        <f t="shared" si="97"/>
        <v>0</v>
      </c>
      <c r="AE301" s="2543"/>
      <c r="AI301" s="2375"/>
    </row>
    <row r="302" spans="1:35" s="350" customFormat="1" ht="34.799999999999997" x14ac:dyDescent="0.25">
      <c r="A302" s="2682"/>
      <c r="B302" s="3023"/>
      <c r="C302" s="1384" t="s">
        <v>3490</v>
      </c>
      <c r="D302" s="3275"/>
      <c r="E302" s="1388"/>
      <c r="F302" s="1385"/>
      <c r="G302" s="1388"/>
      <c r="H302" s="3311" t="s">
        <v>3506</v>
      </c>
      <c r="I302" s="1715"/>
      <c r="J302" s="1704" t="str">
        <f t="shared" si="98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5" t="s">
        <v>6556</v>
      </c>
      <c r="R302" s="1710">
        <v>25</v>
      </c>
      <c r="S302" s="1388"/>
      <c r="T302" s="3311"/>
      <c r="U302" s="1388"/>
      <c r="V302" s="3311"/>
      <c r="W302" s="1388"/>
      <c r="X302" s="3313"/>
      <c r="Y302" s="1369"/>
      <c r="Z302" s="253">
        <f>SUM('5층_부하량(월간_AVG)'!D427:F427)</f>
        <v>0.46350840168055463</v>
      </c>
      <c r="AA302" s="2503">
        <f t="shared" si="96"/>
        <v>0.46350840168055463</v>
      </c>
      <c r="AB302" s="2701"/>
      <c r="AC302" s="2702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57.3</v>
      </c>
      <c r="AD302" s="2485">
        <f t="shared" si="97"/>
        <v>57.3</v>
      </c>
      <c r="AE302" s="2543"/>
      <c r="AI302" s="2375"/>
    </row>
    <row r="303" spans="1:35" s="350" customFormat="1" ht="69.599999999999994" x14ac:dyDescent="0.25">
      <c r="A303" s="2682"/>
      <c r="B303" s="3023"/>
      <c r="C303" s="1384" t="s">
        <v>3490</v>
      </c>
      <c r="D303" s="3275"/>
      <c r="E303" s="1388"/>
      <c r="F303" s="1385" t="s">
        <v>3507</v>
      </c>
      <c r="G303" s="1388"/>
      <c r="H303" s="3311" t="s">
        <v>3508</v>
      </c>
      <c r="I303" s="1715"/>
      <c r="J303" s="1704" t="str">
        <f t="shared" si="98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5" t="s">
        <v>6556</v>
      </c>
      <c r="R303" s="1710">
        <v>27</v>
      </c>
      <c r="S303" s="1388"/>
      <c r="T303" s="3311"/>
      <c r="U303" s="1388"/>
      <c r="V303" s="3311"/>
      <c r="W303" s="1388"/>
      <c r="X303" s="3313"/>
      <c r="Y303" s="1369"/>
      <c r="Z303" s="253">
        <f>SUM('5층_부하량(월간_AVG)'!D428:F428)</f>
        <v>1.4892922341349681</v>
      </c>
      <c r="AA303" s="2503">
        <f t="shared" si="96"/>
        <v>1.4892922341349681</v>
      </c>
      <c r="AB303" s="2701"/>
      <c r="AC303" s="2702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224.4</v>
      </c>
      <c r="AD303" s="2485">
        <f t="shared" si="97"/>
        <v>224.4</v>
      </c>
      <c r="AE303" s="2543"/>
      <c r="AI303" s="2375"/>
    </row>
    <row r="304" spans="1:35" s="350" customFormat="1" ht="34.799999999999997" x14ac:dyDescent="0.25">
      <c r="A304" s="2682"/>
      <c r="B304" s="3023"/>
      <c r="C304" s="1384" t="s">
        <v>3490</v>
      </c>
      <c r="D304" s="3275"/>
      <c r="E304" s="1388"/>
      <c r="F304" s="1385" t="s">
        <v>3509</v>
      </c>
      <c r="G304" s="1388"/>
      <c r="H304" s="3311" t="s">
        <v>3510</v>
      </c>
      <c r="I304" s="1715"/>
      <c r="J304" s="1704" t="str">
        <f t="shared" si="98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5" t="s">
        <v>6556</v>
      </c>
      <c r="R304" s="1710">
        <v>29</v>
      </c>
      <c r="S304" s="1388"/>
      <c r="T304" s="3311"/>
      <c r="U304" s="1388"/>
      <c r="V304" s="3311"/>
      <c r="W304" s="1388"/>
      <c r="X304" s="3313"/>
      <c r="Y304" s="1369"/>
      <c r="Z304" s="253">
        <f>SUM('5층_부하량(월간_AVG)'!D429:F429)</f>
        <v>1.7926571483400484</v>
      </c>
      <c r="AA304" s="2503">
        <f t="shared" si="96"/>
        <v>1.7926571483400484</v>
      </c>
      <c r="AB304" s="2701"/>
      <c r="AC304" s="2702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338.3</v>
      </c>
      <c r="AD304" s="2485">
        <f t="shared" si="97"/>
        <v>338.3</v>
      </c>
      <c r="AE304" s="2543"/>
      <c r="AI304" s="2375"/>
    </row>
    <row r="305" spans="1:35" s="350" customFormat="1" ht="34.799999999999997" x14ac:dyDescent="0.25">
      <c r="A305" s="2682"/>
      <c r="B305" s="3023"/>
      <c r="C305" s="1384" t="s">
        <v>3490</v>
      </c>
      <c r="D305" s="3275"/>
      <c r="E305" s="1388"/>
      <c r="F305" s="1385" t="s">
        <v>3511</v>
      </c>
      <c r="G305" s="1388"/>
      <c r="H305" s="3311" t="s">
        <v>3512</v>
      </c>
      <c r="I305" s="1715"/>
      <c r="J305" s="1704" t="str">
        <f t="shared" si="98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5" t="s">
        <v>6556</v>
      </c>
      <c r="R305" s="1710">
        <v>24</v>
      </c>
      <c r="S305" s="1388"/>
      <c r="T305" s="3311"/>
      <c r="U305" s="1388"/>
      <c r="V305" s="3311"/>
      <c r="W305" s="1388"/>
      <c r="X305" s="3313"/>
      <c r="Y305" s="1369"/>
      <c r="Z305" s="253">
        <f>SUM('5층_부하량(월간_AVG)'!N426:P426)</f>
        <v>1.4455054348998286</v>
      </c>
      <c r="AA305" s="2503">
        <f t="shared" si="96"/>
        <v>1.4455054348998286</v>
      </c>
      <c r="AB305" s="2701"/>
      <c r="AC305" s="2702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215.8</v>
      </c>
      <c r="AD305" s="2485">
        <f>SUM(AB305:AC305)</f>
        <v>215.8</v>
      </c>
      <c r="AE305" s="2543"/>
      <c r="AI305" s="2375"/>
    </row>
    <row r="306" spans="1:35" s="350" customFormat="1" ht="35.4" thickBot="1" x14ac:dyDescent="0.3">
      <c r="A306" s="2682"/>
      <c r="B306" s="3024"/>
      <c r="C306" s="1389" t="s">
        <v>3490</v>
      </c>
      <c r="D306" s="3316"/>
      <c r="E306" s="1390"/>
      <c r="F306" s="1391" t="s">
        <v>3513</v>
      </c>
      <c r="G306" s="1390"/>
      <c r="H306" s="3312" t="s">
        <v>3514</v>
      </c>
      <c r="I306" s="1719"/>
      <c r="J306" s="1720" t="str">
        <f t="shared" si="98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6" t="s">
        <v>6556</v>
      </c>
      <c r="R306" s="1726">
        <v>30</v>
      </c>
      <c r="S306" s="1390"/>
      <c r="T306" s="3312"/>
      <c r="U306" s="1390"/>
      <c r="V306" s="3312"/>
      <c r="W306" s="1390"/>
      <c r="X306" s="3314"/>
      <c r="Y306" s="1370"/>
      <c r="Z306" s="329">
        <f>SUM('5층_부하량(월간_AVG)'!N429:P429)</f>
        <v>0.49895223638757213</v>
      </c>
      <c r="AA306" s="2504">
        <f t="shared" si="96"/>
        <v>0.49895223638757213</v>
      </c>
      <c r="AB306" s="2707"/>
      <c r="AC306" s="2708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40.700000000000003</v>
      </c>
      <c r="AD306" s="2486">
        <f>SUM(AB306:AC306)</f>
        <v>40.700000000000003</v>
      </c>
      <c r="AE306" s="2544"/>
      <c r="AG306" s="2374">
        <f>SUM(AB293:AB306)/1000</f>
        <v>0.46560000000000001</v>
      </c>
      <c r="AI306" s="2375"/>
    </row>
    <row r="307" spans="1:35" s="350" customFormat="1" ht="55.95" customHeight="1" thickTop="1" x14ac:dyDescent="0.25">
      <c r="A307" s="3533"/>
      <c r="B307" s="3018" t="s">
        <v>3515</v>
      </c>
      <c r="C307" s="3011" t="s">
        <v>9234</v>
      </c>
      <c r="D307" s="3315">
        <v>80</v>
      </c>
      <c r="E307" s="1115" t="s">
        <v>3516</v>
      </c>
      <c r="F307" s="1116" t="s">
        <v>3517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3518</v>
      </c>
      <c r="V307" s="1215" t="s">
        <v>3519</v>
      </c>
      <c r="W307" s="3317" t="s">
        <v>2485</v>
      </c>
      <c r="X307" s="3320" t="s">
        <v>2486</v>
      </c>
      <c r="Y307" s="1112">
        <f>SUM('5층_부하량(월간_AVG)'!N553:P553)</f>
        <v>26</v>
      </c>
      <c r="Z307" s="1112">
        <f>SUM('5층_부하량(월간_AVG)'!D553:F553)</f>
        <v>36.799999999999997</v>
      </c>
      <c r="AA307" s="2501">
        <f t="shared" si="96"/>
        <v>62.8</v>
      </c>
      <c r="AB307" s="2699"/>
      <c r="AC307" s="2700"/>
      <c r="AD307" s="2487"/>
      <c r="AE307" s="2782" t="s">
        <v>8740</v>
      </c>
      <c r="AI307" s="2375"/>
    </row>
    <row r="308" spans="1:35" s="350" customFormat="1" ht="55.2" customHeight="1" x14ac:dyDescent="0.25">
      <c r="A308" s="3534"/>
      <c r="B308" s="3019"/>
      <c r="C308" s="3057" t="s">
        <v>3521</v>
      </c>
      <c r="D308" s="3275"/>
      <c r="E308" s="2783" t="s">
        <v>3522</v>
      </c>
      <c r="F308" s="1392" t="s">
        <v>3523</v>
      </c>
      <c r="G308" s="3323" t="s">
        <v>2734</v>
      </c>
      <c r="H308" s="3326" t="s">
        <v>2734</v>
      </c>
      <c r="I308" s="1732"/>
      <c r="J308" s="1733"/>
      <c r="K308" s="1561"/>
      <c r="L308" s="1562"/>
      <c r="M308" s="3323" t="s">
        <v>2734</v>
      </c>
      <c r="N308" s="1734" t="s">
        <v>2734</v>
      </c>
      <c r="O308" s="1677">
        <v>380</v>
      </c>
      <c r="P308" s="1565"/>
      <c r="Q308" s="3326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3524</v>
      </c>
      <c r="V308" s="3311" t="s">
        <v>3525</v>
      </c>
      <c r="W308" s="3318"/>
      <c r="X308" s="3321"/>
      <c r="Y308" s="1371">
        <f>SUM('5층_부하량(월간_AVG)'!N554:P554)</f>
        <v>34.700000000000003</v>
      </c>
      <c r="Z308" s="1371">
        <f>SUM('5층_부하량(월간_AVG)'!D554:F554)</f>
        <v>30.799999999999997</v>
      </c>
      <c r="AA308" s="2503">
        <f t="shared" si="96"/>
        <v>65.5</v>
      </c>
      <c r="AB308" s="2701"/>
      <c r="AC308" s="2702"/>
      <c r="AD308" s="2485"/>
      <c r="AE308" s="2784" t="s">
        <v>8741</v>
      </c>
      <c r="AG308" s="883"/>
      <c r="AI308" s="2375"/>
    </row>
    <row r="309" spans="1:35" s="350" customFormat="1" ht="66" customHeight="1" x14ac:dyDescent="0.25">
      <c r="A309" s="3534"/>
      <c r="B309" s="3019"/>
      <c r="C309" s="3057" t="s">
        <v>3521</v>
      </c>
      <c r="D309" s="3275"/>
      <c r="E309" s="2783" t="s">
        <v>3526</v>
      </c>
      <c r="F309" s="2785"/>
      <c r="G309" s="3323" t="s">
        <v>3527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0" t="s">
        <v>6549</v>
      </c>
      <c r="N309" s="1734">
        <v>1</v>
      </c>
      <c r="O309" s="1737"/>
      <c r="P309" s="1587"/>
      <c r="Q309" s="1395"/>
      <c r="R309" s="1738"/>
      <c r="S309" s="3323" t="s">
        <v>2569</v>
      </c>
      <c r="T309" s="1396"/>
      <c r="U309" s="3324" t="s">
        <v>2571</v>
      </c>
      <c r="V309" s="1396"/>
      <c r="W309" s="3318"/>
      <c r="X309" s="3321"/>
      <c r="Y309" s="1371">
        <f>SUM('5층_부하량(월간_AVG)'!D356:F356)</f>
        <v>15.253720332932723</v>
      </c>
      <c r="Z309" s="1372"/>
      <c r="AA309" s="2786">
        <f>SUM(Y309:Z310)</f>
        <v>23.258645806113972</v>
      </c>
      <c r="AB309" s="2705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2154.5</v>
      </c>
      <c r="AC309" s="2706"/>
      <c r="AD309" s="2490">
        <f>SUM(AB309:AC309)</f>
        <v>2154.5</v>
      </c>
      <c r="AE309" s="2784"/>
      <c r="AG309" s="883"/>
      <c r="AI309" s="2375"/>
    </row>
    <row r="310" spans="1:35" s="350" customFormat="1" ht="43.2" customHeight="1" x14ac:dyDescent="0.25">
      <c r="A310" s="3534"/>
      <c r="B310" s="3019"/>
      <c r="C310" s="3057" t="s">
        <v>3521</v>
      </c>
      <c r="D310" s="3275"/>
      <c r="E310" s="2783" t="s">
        <v>3528</v>
      </c>
      <c r="F310" s="1397"/>
      <c r="G310" s="3323" t="s">
        <v>3529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0" t="s">
        <v>6549</v>
      </c>
      <c r="N310" s="1734">
        <v>2</v>
      </c>
      <c r="O310" s="1737"/>
      <c r="P310" s="1587"/>
      <c r="Q310" s="1395"/>
      <c r="R310" s="1738"/>
      <c r="S310" s="3323"/>
      <c r="T310" s="1396"/>
      <c r="U310" s="3325"/>
      <c r="V310" s="1396"/>
      <c r="W310" s="3318"/>
      <c r="X310" s="3321"/>
      <c r="Y310" s="1371">
        <f>SUM('5층_부하량(월간_AVG)'!N356:P356)</f>
        <v>8.0049254731812489</v>
      </c>
      <c r="Z310" s="1372"/>
      <c r="AA310" s="2787"/>
      <c r="AB310" s="2705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1255.7</v>
      </c>
      <c r="AC310" s="2706"/>
      <c r="AD310" s="2490">
        <f t="shared" ref="AD310:AD311" si="99">SUM(AB310:AC310)</f>
        <v>1255.7</v>
      </c>
      <c r="AE310" s="2784"/>
      <c r="AG310" s="883"/>
      <c r="AI310" s="2375"/>
    </row>
    <row r="311" spans="1:35" s="350" customFormat="1" ht="43.2" customHeight="1" x14ac:dyDescent="0.25">
      <c r="A311" s="3534"/>
      <c r="B311" s="3019"/>
      <c r="C311" s="3057" t="s">
        <v>3521</v>
      </c>
      <c r="D311" s="3275"/>
      <c r="E311" s="2785"/>
      <c r="F311" s="2783" t="s">
        <v>3530</v>
      </c>
      <c r="G311" s="1398"/>
      <c r="H311" s="3326" t="s">
        <v>3531</v>
      </c>
      <c r="I311" s="1739"/>
      <c r="J311" s="1733" t="str">
        <f t="shared" ref="J311:J315" si="100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7" t="s">
        <v>6556</v>
      </c>
      <c r="R311" s="1735">
        <v>1</v>
      </c>
      <c r="S311" s="1399"/>
      <c r="T311" s="3326" t="s">
        <v>2570</v>
      </c>
      <c r="U311" s="1399"/>
      <c r="V311" s="3328" t="s">
        <v>2572</v>
      </c>
      <c r="W311" s="3318"/>
      <c r="X311" s="3321"/>
      <c r="Y311" s="1372"/>
      <c r="Z311" s="1371">
        <f>SUM('5층_부하량(월간_AVG)'!D415:F415)</f>
        <v>12.148815889107926</v>
      </c>
      <c r="AA311" s="2786">
        <f>SUM(Y311:Z312)</f>
        <v>20.077748027848518</v>
      </c>
      <c r="AB311" s="2705"/>
      <c r="AC311" s="2706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1630.1</v>
      </c>
      <c r="AD311" s="2490">
        <f t="shared" si="99"/>
        <v>1630.1</v>
      </c>
      <c r="AE311" s="2784"/>
      <c r="AG311" s="883"/>
      <c r="AI311" s="2375"/>
    </row>
    <row r="312" spans="1:35" s="350" customFormat="1" ht="43.95" customHeight="1" thickBot="1" x14ac:dyDescent="0.3">
      <c r="A312" s="3534"/>
      <c r="B312" s="3019"/>
      <c r="C312" s="3057" t="s">
        <v>3521</v>
      </c>
      <c r="D312" s="3275"/>
      <c r="E312" s="2788"/>
      <c r="F312" s="2789" t="s">
        <v>3532</v>
      </c>
      <c r="G312" s="1400"/>
      <c r="H312" s="1113" t="s">
        <v>3533</v>
      </c>
      <c r="I312" s="1742"/>
      <c r="J312" s="1743" t="str">
        <f t="shared" si="100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8" t="s">
        <v>6556</v>
      </c>
      <c r="R312" s="1747">
        <v>2</v>
      </c>
      <c r="S312" s="1401"/>
      <c r="T312" s="3327"/>
      <c r="U312" s="1401"/>
      <c r="V312" s="3329"/>
      <c r="W312" s="3319"/>
      <c r="X312" s="3322"/>
      <c r="Y312" s="1373"/>
      <c r="Z312" s="1114">
        <f>SUM('5층_부하량(월간_AVG)'!N415:P415)</f>
        <v>7.9289321387405929</v>
      </c>
      <c r="AA312" s="2790"/>
      <c r="AB312" s="2721"/>
      <c r="AC312" s="2722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1246.9000000000001</v>
      </c>
      <c r="AD312" s="2494">
        <f>SUM(AB312:AC312)</f>
        <v>1246.9000000000001</v>
      </c>
      <c r="AE312" s="2791"/>
      <c r="AG312" s="883"/>
      <c r="AI312" s="2375"/>
    </row>
    <row r="313" spans="1:35" s="350" customFormat="1" ht="18.600000000000001" thickTop="1" thickBot="1" x14ac:dyDescent="0.3">
      <c r="A313" s="3535"/>
      <c r="B313" s="3020"/>
      <c r="C313" s="3057" t="s">
        <v>3521</v>
      </c>
      <c r="D313" s="3316"/>
      <c r="E313" s="2792"/>
      <c r="F313" s="2792"/>
      <c r="G313" s="2329"/>
      <c r="H313" s="2330"/>
      <c r="I313" s="2331"/>
      <c r="J313" s="1743" t="str">
        <f t="shared" si="100"/>
        <v>5-DaHall1-PDU-16-20-21</v>
      </c>
      <c r="K313" s="2332"/>
      <c r="L313" s="2333"/>
      <c r="M313" s="2329"/>
      <c r="N313" s="2334"/>
      <c r="O313" s="2335">
        <v>220</v>
      </c>
      <c r="P313" s="2336">
        <v>20</v>
      </c>
      <c r="Q313" s="2439" t="s">
        <v>6556</v>
      </c>
      <c r="R313" s="2337">
        <v>21</v>
      </c>
      <c r="S313" s="2338"/>
      <c r="T313" s="2339"/>
      <c r="U313" s="2338"/>
      <c r="V313" s="2340"/>
      <c r="W313" s="2341"/>
      <c r="X313" s="2342"/>
      <c r="Y313" s="2343"/>
      <c r="Z313" s="2343">
        <f>SUM('5층_부하량(월간_AVG)'!D425:F425)</f>
        <v>0.96691294974135156</v>
      </c>
      <c r="AA313" s="2503">
        <f t="shared" ref="AA313" si="101">SUM(Y313:Z313)</f>
        <v>0.96691294974135156</v>
      </c>
      <c r="AB313" s="2701"/>
      <c r="AC313" s="2702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40</v>
      </c>
      <c r="AD313" s="2547"/>
      <c r="AE313" s="2754"/>
      <c r="AG313" s="883">
        <f>SUM(AB307:AB313)/1000</f>
        <v>3.4101999999999997</v>
      </c>
      <c r="AI313" s="2375"/>
    </row>
    <row r="314" spans="1:35" s="350" customFormat="1" ht="51.6" customHeight="1" thickTop="1" x14ac:dyDescent="0.25">
      <c r="A314" s="2672"/>
      <c r="B314" s="3076" t="s">
        <v>3736</v>
      </c>
      <c r="C314" s="3076"/>
      <c r="D314" s="3315">
        <v>2.2000000000000002</v>
      </c>
      <c r="E314" s="2783"/>
      <c r="F314" s="2783"/>
      <c r="G314" s="3323"/>
      <c r="H314" s="3326"/>
      <c r="I314" s="1786"/>
      <c r="J314" s="1757" t="str">
        <f t="shared" si="100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1" t="s">
        <v>6556</v>
      </c>
      <c r="R314" s="1763">
        <v>20</v>
      </c>
      <c r="S314" s="1393"/>
      <c r="T314" s="1394"/>
      <c r="U314" s="1386"/>
      <c r="V314" s="3311"/>
      <c r="W314" s="3318"/>
      <c r="X314" s="3321"/>
      <c r="Y314" s="1371"/>
      <c r="Z314" s="253">
        <f>SUM('5층_부하량(월간_AVG)'!N424:P424)</f>
        <v>0.68925076049250122</v>
      </c>
      <c r="AA314" s="2503">
        <f t="shared" ref="AA314:AA315" si="102">SUM(Y314:Z314)</f>
        <v>0.68925076049250122</v>
      </c>
      <c r="AB314" s="2701"/>
      <c r="AC314" s="2702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78.099999999999994</v>
      </c>
      <c r="AD314" s="2485">
        <f>SUM(AB314:AC314)</f>
        <v>78.099999999999994</v>
      </c>
      <c r="AE314" s="2543"/>
      <c r="AG314" s="883"/>
      <c r="AI314" s="2375"/>
    </row>
    <row r="315" spans="1:35" s="350" customFormat="1" ht="51.6" customHeight="1" thickBot="1" x14ac:dyDescent="0.3">
      <c r="A315" s="2673"/>
      <c r="B315" s="3077" t="s">
        <v>3737</v>
      </c>
      <c r="C315" s="3077"/>
      <c r="D315" s="3316">
        <v>2.2000000000000002</v>
      </c>
      <c r="E315" s="2789"/>
      <c r="F315" s="2789"/>
      <c r="G315" s="2304"/>
      <c r="H315" s="1113"/>
      <c r="I315" s="2305"/>
      <c r="J315" s="2306" t="str">
        <f t="shared" si="100"/>
        <v>5-DaHall1-PDU-16-50-22</v>
      </c>
      <c r="K315" s="2191">
        <v>220</v>
      </c>
      <c r="L315" s="2192"/>
      <c r="M315" s="1239"/>
      <c r="N315" s="2307"/>
      <c r="O315" s="2194">
        <v>220</v>
      </c>
      <c r="P315" s="2195">
        <v>50</v>
      </c>
      <c r="Q315" s="2440" t="s">
        <v>6556</v>
      </c>
      <c r="R315" s="2308">
        <v>22</v>
      </c>
      <c r="S315" s="2309"/>
      <c r="T315" s="3327"/>
      <c r="U315" s="2310"/>
      <c r="V315" s="3312"/>
      <c r="W315" s="3319"/>
      <c r="X315" s="3322"/>
      <c r="Y315" s="1114"/>
      <c r="Z315" s="253">
        <f>SUM('5층_부하량(월간_AVG)'!N425:P425)</f>
        <v>0.84193485656770439</v>
      </c>
      <c r="AA315" s="2504">
        <f t="shared" si="102"/>
        <v>0.84193485656770439</v>
      </c>
      <c r="AB315" s="2707"/>
      <c r="AC315" s="2708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77.7</v>
      </c>
      <c r="AD315" s="2548">
        <f>SUM(AB315:AC315)</f>
        <v>77.7</v>
      </c>
      <c r="AE315" s="2544"/>
      <c r="AG315" s="883"/>
      <c r="AI315" s="2375"/>
    </row>
    <row r="316" spans="1:35" ht="15" thickTop="1" x14ac:dyDescent="0.25">
      <c r="Z316" s="249" t="s">
        <v>3738</v>
      </c>
      <c r="AA316" s="249">
        <f>SUM(AA5:AA315)</f>
        <v>865.39154373117185</v>
      </c>
      <c r="AB316" s="1361" t="e">
        <f>SUM(AB5:AB313)/1000</f>
        <v>#N/A</v>
      </c>
      <c r="AC316" s="1361" t="e">
        <f>SUM(AC5:AC313)/1000</f>
        <v>#N/A</v>
      </c>
      <c r="AD316" s="1361"/>
      <c r="AI316" s="2375"/>
    </row>
    <row r="317" spans="1:35" x14ac:dyDescent="0.25">
      <c r="Z317" s="249" t="s">
        <v>2473</v>
      </c>
      <c r="AA317" s="2364" t="e">
        <f>AA316-#REF!</f>
        <v>#REF!</v>
      </c>
    </row>
  </sheetData>
  <mergeCells count="45">
    <mergeCell ref="A209:A210"/>
    <mergeCell ref="A307:A313"/>
    <mergeCell ref="A293:A294"/>
    <mergeCell ref="A199:A200"/>
    <mergeCell ref="A201:A202"/>
    <mergeCell ref="A203:A204"/>
    <mergeCell ref="A205:A206"/>
    <mergeCell ref="A207:A208"/>
    <mergeCell ref="A189:A190"/>
    <mergeCell ref="A191:A192"/>
    <mergeCell ref="A193:A194"/>
    <mergeCell ref="A195:A196"/>
    <mergeCell ref="A197:A198"/>
    <mergeCell ref="A179:A180"/>
    <mergeCell ref="A181:A182"/>
    <mergeCell ref="A183:A184"/>
    <mergeCell ref="A185:A186"/>
    <mergeCell ref="A187:A188"/>
    <mergeCell ref="A169:A170"/>
    <mergeCell ref="A171:A172"/>
    <mergeCell ref="A173:A174"/>
    <mergeCell ref="A175:A176"/>
    <mergeCell ref="A177:A178"/>
    <mergeCell ref="A3:A4"/>
    <mergeCell ref="A14:A15"/>
    <mergeCell ref="A9:A10"/>
    <mergeCell ref="A7:A8"/>
    <mergeCell ref="A28:A30"/>
    <mergeCell ref="A25:A26"/>
    <mergeCell ref="A261:A262"/>
    <mergeCell ref="A45:A46"/>
    <mergeCell ref="A47:A48"/>
    <mergeCell ref="A50:A51"/>
    <mergeCell ref="A20:A22"/>
    <mergeCell ref="A60:A61"/>
    <mergeCell ref="A65:A66"/>
    <mergeCell ref="A67:A68"/>
    <mergeCell ref="A91:A92"/>
    <mergeCell ref="A82:A84"/>
    <mergeCell ref="A85:A87"/>
    <mergeCell ref="A88:A90"/>
    <mergeCell ref="A93:A94"/>
    <mergeCell ref="A163:A164"/>
    <mergeCell ref="A165:A166"/>
    <mergeCell ref="A167:A168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236"/>
  <sheetViews>
    <sheetView topLeftCell="A209" zoomScale="85" zoomScaleNormal="85" workbookViewId="0">
      <selection activeCell="C5" sqref="C5:C233"/>
    </sheetView>
  </sheetViews>
  <sheetFormatPr defaultRowHeight="14.4" x14ac:dyDescent="0.25"/>
  <cols>
    <col min="1" max="2" width="10.69921875" customWidth="1"/>
    <col min="3" max="3" width="17.796875" style="56" customWidth="1"/>
    <col min="4" max="4" width="12.296875" style="3097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customWidth="1"/>
    <col min="11" max="11" width="7.19921875" style="1790" customWidth="1"/>
    <col min="12" max="12" width="3.3984375" customWidth="1"/>
    <col min="13" max="13" width="3.59765625" style="1447" customWidth="1"/>
    <col min="14" max="14" width="6.296875" customWidth="1"/>
    <col min="15" max="15" width="7.19921875" customWidth="1"/>
    <col min="16" max="16" width="3.69921875" style="2041" customWidth="1"/>
    <col min="17" max="17" width="3.59765625" style="1447" customWidth="1"/>
    <col min="18" max="18" width="10.09765625" style="2068" customWidth="1"/>
    <col min="19" max="19" width="10.09765625" style="2070" customWidth="1"/>
    <col min="20" max="20" width="10.09765625" style="2068" customWidth="1"/>
    <col min="21" max="21" width="10.09765625" style="2070" customWidth="1"/>
    <col min="22" max="22" width="10.09765625" style="2068" customWidth="1"/>
    <col min="23" max="23" width="10.09765625" style="2070" customWidth="1"/>
    <col min="24" max="24" width="8.8984375" style="2068"/>
    <col min="25" max="25" width="8.8984375" style="2070"/>
    <col min="26" max="26" width="10.59765625" bestFit="1" customWidth="1"/>
    <col min="27" max="27" width="14.796875" bestFit="1" customWidth="1"/>
    <col min="28" max="28" width="13.59765625" bestFit="1" customWidth="1"/>
    <col min="29" max="29" width="16.796875" customWidth="1"/>
    <col min="30" max="30" width="8.8984375" style="56"/>
    <col min="31" max="33" width="0" hidden="1" customWidth="1"/>
    <col min="34" max="34" width="11.69921875" bestFit="1" customWidth="1"/>
    <col min="36" max="36" width="14.69921875" bestFit="1" customWidth="1"/>
  </cols>
  <sheetData>
    <row r="1" spans="1:36" ht="25.8" x14ac:dyDescent="0.25">
      <c r="A1" s="3476" t="s">
        <v>3739</v>
      </c>
      <c r="B1" s="3476"/>
      <c r="C1" s="3476"/>
      <c r="D1" s="3476"/>
      <c r="E1" s="3476"/>
      <c r="F1" s="3476"/>
      <c r="G1" s="3476"/>
      <c r="H1" s="3476"/>
      <c r="I1" s="3476"/>
      <c r="J1" s="3476"/>
      <c r="K1" s="3476"/>
      <c r="L1" s="3476"/>
      <c r="M1" s="3476"/>
      <c r="N1" s="3476"/>
      <c r="O1" s="3476"/>
      <c r="P1" s="3476"/>
      <c r="Q1" s="3476"/>
      <c r="R1" s="3476"/>
      <c r="S1" s="3476"/>
      <c r="T1" s="3476"/>
      <c r="U1" s="3476"/>
      <c r="V1" s="3476"/>
      <c r="W1" s="3476"/>
      <c r="X1" s="3476"/>
      <c r="Y1" s="3476"/>
      <c r="Z1" s="3476"/>
      <c r="AA1" s="3476"/>
      <c r="AB1" s="3476"/>
      <c r="AC1" s="3476"/>
      <c r="AD1" s="3476"/>
    </row>
    <row r="2" spans="1:36" ht="15" thickBot="1" x14ac:dyDescent="0.3">
      <c r="B2">
        <v>1</v>
      </c>
      <c r="C2" s="56">
        <v>2</v>
      </c>
      <c r="D2" s="3097">
        <v>3</v>
      </c>
      <c r="E2">
        <v>4</v>
      </c>
      <c r="F2" s="56">
        <v>5</v>
      </c>
      <c r="G2" s="3052">
        <v>6</v>
      </c>
      <c r="H2">
        <v>7</v>
      </c>
      <c r="I2" s="56">
        <v>8</v>
      </c>
      <c r="J2" s="3052">
        <v>9</v>
      </c>
      <c r="K2">
        <v>10</v>
      </c>
      <c r="L2" s="56">
        <v>11</v>
      </c>
      <c r="M2" s="3052">
        <v>12</v>
      </c>
      <c r="N2">
        <v>13</v>
      </c>
      <c r="O2" s="56">
        <v>14</v>
      </c>
      <c r="P2" s="3052">
        <v>15</v>
      </c>
      <c r="Q2">
        <v>16</v>
      </c>
      <c r="R2" s="56">
        <v>17</v>
      </c>
      <c r="S2" s="3052">
        <v>18</v>
      </c>
      <c r="T2">
        <v>19</v>
      </c>
      <c r="U2" s="56">
        <v>20</v>
      </c>
      <c r="V2" s="3052">
        <v>21</v>
      </c>
      <c r="W2">
        <v>22</v>
      </c>
      <c r="X2" s="56">
        <v>23</v>
      </c>
      <c r="Y2" s="3052">
        <v>24</v>
      </c>
      <c r="Z2">
        <v>25</v>
      </c>
      <c r="AA2" s="56">
        <v>26</v>
      </c>
      <c r="AB2" s="3052">
        <v>27</v>
      </c>
      <c r="AC2" s="3096" t="s">
        <v>9399</v>
      </c>
      <c r="AD2" s="997"/>
    </row>
    <row r="3" spans="1:36" ht="14.4" customHeight="1" thickTop="1" thickBot="1" x14ac:dyDescent="0.3">
      <c r="A3" s="3630" t="s">
        <v>3740</v>
      </c>
      <c r="B3" s="3542" t="s">
        <v>1205</v>
      </c>
      <c r="C3" s="3544" t="s">
        <v>1207</v>
      </c>
      <c r="D3" s="3093" t="s">
        <v>9272</v>
      </c>
      <c r="E3" s="3634" t="s">
        <v>3741</v>
      </c>
      <c r="F3" s="3632" t="s">
        <v>1209</v>
      </c>
      <c r="G3" s="3633"/>
      <c r="H3" s="3350" t="s">
        <v>6636</v>
      </c>
      <c r="I3" s="3351"/>
      <c r="J3" s="3547" t="s">
        <v>3742</v>
      </c>
      <c r="K3" s="3548"/>
      <c r="L3" s="3548"/>
      <c r="M3" s="3548"/>
      <c r="N3" s="3548"/>
      <c r="O3" s="3548"/>
      <c r="P3" s="3548"/>
      <c r="Q3" s="3549"/>
      <c r="R3" s="3636" t="s">
        <v>1210</v>
      </c>
      <c r="S3" s="3470"/>
      <c r="T3" s="3483" t="s">
        <v>13</v>
      </c>
      <c r="U3" s="3470"/>
      <c r="V3" s="3483" t="s">
        <v>14</v>
      </c>
      <c r="W3" s="3470"/>
      <c r="X3" s="3486" t="s">
        <v>8728</v>
      </c>
      <c r="Y3" s="3487"/>
      <c r="Z3" s="3487"/>
      <c r="AA3" s="3686" t="s">
        <v>8729</v>
      </c>
      <c r="AB3" s="3687"/>
      <c r="AC3" s="3488" t="s">
        <v>6638</v>
      </c>
      <c r="AD3" s="3688" t="s">
        <v>1211</v>
      </c>
    </row>
    <row r="4" spans="1:36" ht="15.6" thickTop="1" thickBot="1" x14ac:dyDescent="0.3">
      <c r="A4" s="3631"/>
      <c r="B4" s="3543"/>
      <c r="C4" s="3545"/>
      <c r="D4" s="3098" t="s">
        <v>9273</v>
      </c>
      <c r="E4" s="3635"/>
      <c r="F4" s="1789" t="s">
        <v>3743</v>
      </c>
      <c r="G4" s="1788" t="s">
        <v>3744</v>
      </c>
      <c r="H4" s="2065" t="s">
        <v>3743</v>
      </c>
      <c r="I4" s="2066" t="s">
        <v>3744</v>
      </c>
      <c r="J4" s="3550" t="s">
        <v>3743</v>
      </c>
      <c r="K4" s="3551"/>
      <c r="L4" s="3551"/>
      <c r="M4" s="3552"/>
      <c r="N4" s="3553" t="s">
        <v>3744</v>
      </c>
      <c r="O4" s="3554"/>
      <c r="P4" s="3554"/>
      <c r="Q4" s="3555"/>
      <c r="R4" s="1125" t="s">
        <v>3743</v>
      </c>
      <c r="S4" s="1124" t="s">
        <v>3744</v>
      </c>
      <c r="T4" s="1125" t="s">
        <v>3743</v>
      </c>
      <c r="U4" s="1124" t="s">
        <v>3744</v>
      </c>
      <c r="V4" s="1125" t="s">
        <v>3743</v>
      </c>
      <c r="W4" s="1124" t="s">
        <v>3744</v>
      </c>
      <c r="X4" s="1126" t="s">
        <v>3743</v>
      </c>
      <c r="Y4" s="2067" t="s">
        <v>3744</v>
      </c>
      <c r="Z4" s="2658" t="s">
        <v>23</v>
      </c>
      <c r="AA4" s="2687" t="s">
        <v>3743</v>
      </c>
      <c r="AB4" s="2688" t="s">
        <v>3744</v>
      </c>
      <c r="AC4" s="3489"/>
      <c r="AD4" s="3689"/>
      <c r="AF4" s="846" t="s">
        <v>23</v>
      </c>
    </row>
    <row r="5" spans="1:36" ht="29.4" thickTop="1" x14ac:dyDescent="0.25">
      <c r="A5" s="3637" t="s">
        <v>3745</v>
      </c>
      <c r="B5" s="2988" t="s">
        <v>9180</v>
      </c>
      <c r="C5" s="1137" t="s">
        <v>9181</v>
      </c>
      <c r="D5" s="3099">
        <f>1.6*5/2</f>
        <v>4</v>
      </c>
      <c r="E5" s="327" t="s">
        <v>3746</v>
      </c>
      <c r="F5" s="2651" t="s">
        <v>3747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6" t="s">
        <v>6500</v>
      </c>
      <c r="M5" s="1450">
        <v>1</v>
      </c>
      <c r="N5" s="2046"/>
      <c r="O5" s="2047"/>
      <c r="P5" s="2042"/>
      <c r="Q5" s="2048"/>
      <c r="R5" s="2651" t="s">
        <v>3748</v>
      </c>
      <c r="S5" s="829"/>
      <c r="T5" s="2651" t="s">
        <v>3749</v>
      </c>
      <c r="U5" s="829"/>
      <c r="V5" s="2651" t="s">
        <v>3750</v>
      </c>
      <c r="W5" s="829"/>
      <c r="X5" s="2069">
        <f>SUM('4층_부하량(월간_AVG)'!D6:F6)</f>
        <v>2.6386035035474187</v>
      </c>
      <c r="Y5" s="2071"/>
      <c r="Z5" s="2460">
        <f t="shared" ref="Z5:Z13" si="0">SUM(X5:Y5)</f>
        <v>2.6386035035474187</v>
      </c>
      <c r="AA5" s="2689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259.5</v>
      </c>
      <c r="AB5" s="2690"/>
      <c r="AC5" s="2520">
        <f>SUM(AA5:AB5)</f>
        <v>259.5</v>
      </c>
      <c r="AD5" s="2505"/>
      <c r="AF5">
        <v>2.2999999999999998</v>
      </c>
      <c r="AG5" s="1366">
        <f>Z5-AF5</f>
        <v>0.33860350354741886</v>
      </c>
      <c r="AH5" s="1366">
        <f>D5-AC5</f>
        <v>-255.5</v>
      </c>
      <c r="AJ5" s="2520">
        <f>SUM(AH5:AI5)</f>
        <v>-255.5</v>
      </c>
    </row>
    <row r="6" spans="1:36" ht="28.8" x14ac:dyDescent="0.25">
      <c r="A6" s="3629"/>
      <c r="B6" s="2989" t="s">
        <v>9182</v>
      </c>
      <c r="C6" s="1138" t="s">
        <v>9181</v>
      </c>
      <c r="D6" s="3100">
        <v>4</v>
      </c>
      <c r="E6" s="2657" t="s">
        <v>3751</v>
      </c>
      <c r="F6" s="2680"/>
      <c r="G6" s="2650" t="s">
        <v>3752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8" t="s">
        <v>6504</v>
      </c>
      <c r="Q6" s="1451">
        <v>1</v>
      </c>
      <c r="R6" s="833"/>
      <c r="S6" s="2650" t="s">
        <v>3753</v>
      </c>
      <c r="T6" s="833"/>
      <c r="U6" s="2650" t="s">
        <v>3754</v>
      </c>
      <c r="V6" s="833"/>
      <c r="W6" s="2650" t="s">
        <v>3755</v>
      </c>
      <c r="X6" s="865"/>
      <c r="Y6" s="260">
        <f>SUM('4층_부하량(월간_AVG)'!N35:P35)</f>
        <v>3.7414967991341532</v>
      </c>
      <c r="Z6" s="2460">
        <f t="shared" si="0"/>
        <v>3.7414967991341532</v>
      </c>
      <c r="AA6" s="2691"/>
      <c r="AB6" s="2692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395.8</v>
      </c>
      <c r="AC6" s="2485">
        <f>SUM(AA6:AB6)</f>
        <v>395.8</v>
      </c>
      <c r="AD6" s="2506"/>
      <c r="AF6">
        <v>3.2</v>
      </c>
      <c r="AG6" s="1366">
        <f t="shared" ref="AG6:AG233" si="1">Z6-AF6</f>
        <v>0.54149679913415305</v>
      </c>
      <c r="AH6" s="1366">
        <f t="shared" ref="AH6:AH69" si="2">D6-AC6</f>
        <v>-391.8</v>
      </c>
      <c r="AJ6" s="2485">
        <f>SUM(AH6:AI6)</f>
        <v>-391.8</v>
      </c>
    </row>
    <row r="7" spans="1:36" ht="28.8" x14ac:dyDescent="0.25">
      <c r="A7" s="3628" t="s">
        <v>3756</v>
      </c>
      <c r="B7" s="2962"/>
      <c r="C7" s="1138" t="s">
        <v>3757</v>
      </c>
      <c r="D7" s="3100"/>
      <c r="E7" s="2657" t="s">
        <v>3757</v>
      </c>
      <c r="F7" s="2646" t="s">
        <v>3758</v>
      </c>
      <c r="G7" s="2683"/>
      <c r="H7" s="2063" t="str">
        <f t="shared" ref="H7:H9" si="3">"4-DaHall 1-PDU-"&amp;L7&amp;"-"&amp;K7&amp;"-"&amp;M7</f>
        <v>4-DaHall 1-PDU-10-200-2</v>
      </c>
      <c r="I7" s="2051"/>
      <c r="J7" s="2058">
        <v>380</v>
      </c>
      <c r="K7" s="1793">
        <v>200</v>
      </c>
      <c r="L7" s="2656">
        <v>10</v>
      </c>
      <c r="M7" s="1452">
        <v>2</v>
      </c>
      <c r="N7" s="2052"/>
      <c r="O7" s="1791"/>
      <c r="P7" s="2043"/>
      <c r="Q7" s="1792"/>
      <c r="R7" s="3546" t="s">
        <v>3759</v>
      </c>
      <c r="S7" s="832"/>
      <c r="T7" s="3443" t="s">
        <v>3760</v>
      </c>
      <c r="U7" s="832"/>
      <c r="V7" s="3443" t="s">
        <v>3750</v>
      </c>
      <c r="W7" s="832"/>
      <c r="X7" s="863">
        <f>SUM('4층_부하량(월간_AVG)'!D36:F36)</f>
        <v>88.019930928222806</v>
      </c>
      <c r="Y7" s="2072"/>
      <c r="Z7" s="2460">
        <f t="shared" si="0"/>
        <v>88.019930928222806</v>
      </c>
      <c r="AA7" s="2689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12636.4</v>
      </c>
      <c r="AB7" s="2693"/>
      <c r="AC7" s="2485">
        <f t="shared" ref="AC7:AC14" si="4">SUM(AA7:AB7)</f>
        <v>12636.4</v>
      </c>
      <c r="AD7" s="2506"/>
      <c r="AF7">
        <v>83.5</v>
      </c>
      <c r="AG7" s="1366">
        <f t="shared" si="1"/>
        <v>4.5199309282228057</v>
      </c>
      <c r="AH7" s="1366">
        <f t="shared" si="2"/>
        <v>-12636.4</v>
      </c>
      <c r="AJ7" s="2485">
        <f t="shared" ref="AJ7:AJ14" si="5">SUM(AH7:AI7)</f>
        <v>-12636.4</v>
      </c>
    </row>
    <row r="8" spans="1:36" ht="28.8" x14ac:dyDescent="0.25">
      <c r="A8" s="3629"/>
      <c r="B8" s="2962"/>
      <c r="C8" s="1138" t="s">
        <v>3761</v>
      </c>
      <c r="D8" s="3100"/>
      <c r="E8" s="2657" t="s">
        <v>3761</v>
      </c>
      <c r="F8" s="2646" t="s">
        <v>3762</v>
      </c>
      <c r="G8" s="2683"/>
      <c r="H8" s="2063" t="str">
        <f t="shared" si="3"/>
        <v>4-DaHall 1-PDU-10-200-3</v>
      </c>
      <c r="I8" s="2051"/>
      <c r="J8" s="2058">
        <v>380</v>
      </c>
      <c r="K8" s="1793">
        <v>200</v>
      </c>
      <c r="L8" s="2656">
        <v>10</v>
      </c>
      <c r="M8" s="1452">
        <v>3</v>
      </c>
      <c r="N8" s="2052"/>
      <c r="O8" s="1791"/>
      <c r="P8" s="2043"/>
      <c r="Q8" s="1792"/>
      <c r="R8" s="3586"/>
      <c r="S8" s="832"/>
      <c r="T8" s="3450"/>
      <c r="U8" s="832"/>
      <c r="V8" s="3450"/>
      <c r="W8" s="832"/>
      <c r="X8" s="863">
        <f>SUM('4층_부하량(월간_AVG)'!D37:F37)</f>
        <v>44.642400445430169</v>
      </c>
      <c r="Y8" s="2072"/>
      <c r="Z8" s="2460">
        <f t="shared" si="0"/>
        <v>44.642400445430169</v>
      </c>
      <c r="AA8" s="2689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6598.3</v>
      </c>
      <c r="AB8" s="2693"/>
      <c r="AC8" s="2485">
        <f t="shared" si="4"/>
        <v>6598.3</v>
      </c>
      <c r="AD8" s="2506"/>
      <c r="AF8">
        <v>43.8</v>
      </c>
      <c r="AG8" s="1366">
        <f t="shared" si="1"/>
        <v>0.84240044543017234</v>
      </c>
      <c r="AH8" s="1366">
        <f t="shared" si="2"/>
        <v>-6598.3</v>
      </c>
      <c r="AJ8" s="2485">
        <f t="shared" si="5"/>
        <v>-6598.3</v>
      </c>
    </row>
    <row r="9" spans="1:36" ht="28.8" x14ac:dyDescent="0.25">
      <c r="A9" s="1127" t="s">
        <v>3763</v>
      </c>
      <c r="B9" s="998" t="s">
        <v>9183</v>
      </c>
      <c r="C9" s="1139" t="s">
        <v>9181</v>
      </c>
      <c r="D9" s="3100">
        <v>17.600000000000001</v>
      </c>
      <c r="E9" s="2657" t="s">
        <v>3764</v>
      </c>
      <c r="F9" s="2646" t="s">
        <v>3765</v>
      </c>
      <c r="G9" s="2650" t="s">
        <v>3766</v>
      </c>
      <c r="H9" s="2063" t="str">
        <f t="shared" si="3"/>
        <v>4-DaHall 1-PDU-02-100-3</v>
      </c>
      <c r="I9" s="2049" t="str">
        <f t="shared" ref="I9:I14" si="6">"4-DaHall 1-PDU-"&amp;P9&amp;"-"&amp;O9&amp;"-"&amp;Q9</f>
        <v>4-DaHall 1-PDU-01-100-3</v>
      </c>
      <c r="J9" s="2059">
        <v>220</v>
      </c>
      <c r="K9" s="1793">
        <v>100</v>
      </c>
      <c r="L9" s="2377" t="s">
        <v>6500</v>
      </c>
      <c r="M9" s="1452">
        <v>3</v>
      </c>
      <c r="N9" s="2053">
        <v>220</v>
      </c>
      <c r="O9" s="1794">
        <v>100</v>
      </c>
      <c r="P9" s="2378" t="s">
        <v>6504</v>
      </c>
      <c r="Q9" s="1451">
        <v>3</v>
      </c>
      <c r="R9" s="3546" t="s">
        <v>3748</v>
      </c>
      <c r="S9" s="3446" t="s">
        <v>3753</v>
      </c>
      <c r="T9" s="3443" t="s">
        <v>3749</v>
      </c>
      <c r="U9" s="3446" t="s">
        <v>3754</v>
      </c>
      <c r="V9" s="3443" t="s">
        <v>3750</v>
      </c>
      <c r="W9" s="3446" t="s">
        <v>3755</v>
      </c>
      <c r="X9" s="863">
        <f>SUM('4층_부하량(월간_AVG)'!D8:F8)</f>
        <v>32.497614890663677</v>
      </c>
      <c r="Y9" s="260">
        <f>SUM('4층_부하량(월간_AVG)'!N37:P37)</f>
        <v>34.267751101231973</v>
      </c>
      <c r="Z9" s="2460">
        <f t="shared" si="0"/>
        <v>66.765365991895649</v>
      </c>
      <c r="AA9" s="2689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4940.3</v>
      </c>
      <c r="AB9" s="2692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5221.5</v>
      </c>
      <c r="AC9" s="2485">
        <f t="shared" si="4"/>
        <v>10161.799999999999</v>
      </c>
      <c r="AD9" s="3690" t="s">
        <v>3767</v>
      </c>
      <c r="AF9">
        <v>68.099999999999994</v>
      </c>
      <c r="AG9" s="1366">
        <f t="shared" si="1"/>
        <v>-1.3346340081043451</v>
      </c>
      <c r="AH9" s="1366">
        <f t="shared" si="2"/>
        <v>-10144.199999999999</v>
      </c>
      <c r="AJ9" s="2485">
        <f t="shared" si="5"/>
        <v>-10144.199999999999</v>
      </c>
    </row>
    <row r="10" spans="1:36" ht="28.8" x14ac:dyDescent="0.25">
      <c r="A10" s="1127" t="s">
        <v>3768</v>
      </c>
      <c r="B10" s="998" t="s">
        <v>9184</v>
      </c>
      <c r="C10" s="1139" t="s">
        <v>9181</v>
      </c>
      <c r="D10" s="3100">
        <v>17.600000000000001</v>
      </c>
      <c r="E10" s="2657" t="s">
        <v>3764</v>
      </c>
      <c r="F10" s="2646" t="s">
        <v>3769</v>
      </c>
      <c r="G10" s="2650" t="s">
        <v>3770</v>
      </c>
      <c r="H10" s="2063" t="str">
        <f>"4-DaHall 1-PDU-"&amp;L10&amp;"-"&amp;K10&amp;"-"&amp;M10</f>
        <v>4-DaHall 1-PDU-02-100-4</v>
      </c>
      <c r="I10" s="2049" t="str">
        <f t="shared" si="6"/>
        <v>4-DaHall 1-PDU-01-100-4</v>
      </c>
      <c r="J10" s="2059">
        <v>220</v>
      </c>
      <c r="K10" s="1793">
        <v>100</v>
      </c>
      <c r="L10" s="2377" t="s">
        <v>6500</v>
      </c>
      <c r="M10" s="1452">
        <v>4</v>
      </c>
      <c r="N10" s="2053">
        <v>220</v>
      </c>
      <c r="O10" s="1794">
        <v>100</v>
      </c>
      <c r="P10" s="2378" t="s">
        <v>6504</v>
      </c>
      <c r="Q10" s="1451">
        <v>4</v>
      </c>
      <c r="R10" s="3540"/>
      <c r="S10" s="3447"/>
      <c r="T10" s="3444"/>
      <c r="U10" s="3447"/>
      <c r="V10" s="3444"/>
      <c r="W10" s="3447"/>
      <c r="X10" s="863">
        <f>SUM('4층_부하량(월간_AVG)'!D9:F9)</f>
        <v>36.001729554855302</v>
      </c>
      <c r="Y10" s="260">
        <f>SUM('4층_부하량(월간_AVG)'!N38:P38)</f>
        <v>37.263882479424367</v>
      </c>
      <c r="Z10" s="2460">
        <f t="shared" si="0"/>
        <v>73.26561203427967</v>
      </c>
      <c r="AA10" s="2689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5372.7</v>
      </c>
      <c r="AB10" s="2692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5592.9</v>
      </c>
      <c r="AC10" s="2485">
        <f t="shared" si="4"/>
        <v>10965.599999999999</v>
      </c>
      <c r="AD10" s="3691"/>
      <c r="AF10">
        <v>74.099999999999994</v>
      </c>
      <c r="AG10" s="1366">
        <f t="shared" si="1"/>
        <v>-0.83438796572032459</v>
      </c>
      <c r="AH10" s="1366">
        <f t="shared" si="2"/>
        <v>-10947.999999999998</v>
      </c>
      <c r="AJ10" s="2485">
        <f t="shared" si="5"/>
        <v>-10947.999999999998</v>
      </c>
    </row>
    <row r="11" spans="1:36" ht="28.8" x14ac:dyDescent="0.25">
      <c r="A11" s="1127" t="s">
        <v>3771</v>
      </c>
      <c r="B11" s="998" t="s">
        <v>9185</v>
      </c>
      <c r="C11" s="1139" t="s">
        <v>9181</v>
      </c>
      <c r="D11" s="3100">
        <v>17.600000000000001</v>
      </c>
      <c r="E11" s="2657" t="s">
        <v>3764</v>
      </c>
      <c r="F11" s="2646" t="s">
        <v>3772</v>
      </c>
      <c r="G11" s="2650" t="s">
        <v>3773</v>
      </c>
      <c r="H11" s="2063" t="str">
        <f t="shared" ref="H11:H14" si="7">"4-DaHall 1-PDU-"&amp;L11&amp;"-"&amp;K11&amp;"-"&amp;M11</f>
        <v>4-DaHall 1-PDU-02-100-5</v>
      </c>
      <c r="I11" s="2049" t="str">
        <f t="shared" si="6"/>
        <v>4-DaHall 1-PDU-01-100-5</v>
      </c>
      <c r="J11" s="2059">
        <v>220</v>
      </c>
      <c r="K11" s="1793">
        <v>100</v>
      </c>
      <c r="L11" s="2377" t="s">
        <v>6500</v>
      </c>
      <c r="M11" s="1452">
        <v>5</v>
      </c>
      <c r="N11" s="2053">
        <v>220</v>
      </c>
      <c r="O11" s="1794">
        <v>100</v>
      </c>
      <c r="P11" s="2378" t="s">
        <v>6504</v>
      </c>
      <c r="Q11" s="1451">
        <v>5</v>
      </c>
      <c r="R11" s="3540"/>
      <c r="S11" s="3447"/>
      <c r="T11" s="3444"/>
      <c r="U11" s="3447"/>
      <c r="V11" s="3444"/>
      <c r="W11" s="3447"/>
      <c r="X11" s="863">
        <f>SUM('4층_부하량(월간_AVG)'!D10:F10)</f>
        <v>40.956166189057548</v>
      </c>
      <c r="Y11" s="260">
        <f>SUM('4층_부하량(월간_AVG)'!N39:P39)</f>
        <v>41.480361062183569</v>
      </c>
      <c r="Z11" s="2460">
        <f t="shared" si="0"/>
        <v>82.436527251241117</v>
      </c>
      <c r="AA11" s="2689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6458.9</v>
      </c>
      <c r="AB11" s="2692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6510</v>
      </c>
      <c r="AC11" s="2485">
        <f t="shared" si="4"/>
        <v>12968.9</v>
      </c>
      <c r="AD11" s="3691"/>
      <c r="AF11">
        <v>80.3</v>
      </c>
      <c r="AG11" s="1366">
        <f t="shared" si="1"/>
        <v>2.1365272512411195</v>
      </c>
      <c r="AH11" s="1366">
        <f t="shared" si="2"/>
        <v>-12951.3</v>
      </c>
      <c r="AJ11" s="2485">
        <f t="shared" si="5"/>
        <v>-12951.3</v>
      </c>
    </row>
    <row r="12" spans="1:36" ht="28.8" x14ac:dyDescent="0.25">
      <c r="A12" s="1127" t="s">
        <v>3774</v>
      </c>
      <c r="B12" s="998" t="s">
        <v>9186</v>
      </c>
      <c r="C12" s="1139" t="s">
        <v>9181</v>
      </c>
      <c r="D12" s="3100">
        <v>17.600000000000001</v>
      </c>
      <c r="E12" s="2657" t="s">
        <v>3764</v>
      </c>
      <c r="F12" s="2646" t="s">
        <v>3775</v>
      </c>
      <c r="G12" s="2650" t="s">
        <v>3776</v>
      </c>
      <c r="H12" s="2063" t="str">
        <f t="shared" si="7"/>
        <v>4-DaHall 1-PDU-02-100-2</v>
      </c>
      <c r="I12" s="2049" t="str">
        <f t="shared" si="6"/>
        <v>4-DaHall 1-PDU-01-100-2</v>
      </c>
      <c r="J12" s="2059">
        <v>220</v>
      </c>
      <c r="K12" s="1793">
        <v>100</v>
      </c>
      <c r="L12" s="2377" t="s">
        <v>6500</v>
      </c>
      <c r="M12" s="1452">
        <v>2</v>
      </c>
      <c r="N12" s="2053">
        <v>220</v>
      </c>
      <c r="O12" s="1794">
        <v>100</v>
      </c>
      <c r="P12" s="2378" t="s">
        <v>6504</v>
      </c>
      <c r="Q12" s="1451">
        <v>2</v>
      </c>
      <c r="R12" s="3586"/>
      <c r="S12" s="3462"/>
      <c r="T12" s="3450"/>
      <c r="U12" s="3462"/>
      <c r="V12" s="3450"/>
      <c r="W12" s="3462"/>
      <c r="X12" s="863">
        <f>SUM('4층_부하량(월간_AVG)'!D7:F7)</f>
        <v>35.204763038432901</v>
      </c>
      <c r="Y12" s="260">
        <f>SUM('4층_부하량(월간_AVG)'!N36:P36)</f>
        <v>37.499760826525353</v>
      </c>
      <c r="Z12" s="2460">
        <f t="shared" si="0"/>
        <v>72.704523864958247</v>
      </c>
      <c r="AA12" s="2689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5349.7</v>
      </c>
      <c r="AB12" s="2692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5737.3</v>
      </c>
      <c r="AC12" s="2485">
        <f t="shared" si="4"/>
        <v>11087</v>
      </c>
      <c r="AD12" s="3691"/>
      <c r="AF12">
        <v>73.599999999999994</v>
      </c>
      <c r="AG12" s="1366">
        <f t="shared" si="1"/>
        <v>-0.89547613504174706</v>
      </c>
      <c r="AH12" s="1366">
        <f t="shared" si="2"/>
        <v>-11069.4</v>
      </c>
      <c r="AJ12" s="2485">
        <f t="shared" si="5"/>
        <v>-11069.4</v>
      </c>
    </row>
    <row r="13" spans="1:36" ht="28.8" x14ac:dyDescent="0.25">
      <c r="A13" s="1127" t="s">
        <v>3777</v>
      </c>
      <c r="B13" s="998" t="s">
        <v>9187</v>
      </c>
      <c r="C13" s="1139" t="s">
        <v>9181</v>
      </c>
      <c r="D13" s="3100">
        <v>17.600000000000001</v>
      </c>
      <c r="E13" s="2657" t="s">
        <v>3764</v>
      </c>
      <c r="F13" s="2646" t="s">
        <v>3778</v>
      </c>
      <c r="G13" s="2650" t="s">
        <v>3779</v>
      </c>
      <c r="H13" s="2063" t="str">
        <f t="shared" si="7"/>
        <v>4-DaHall 1-PDU-04-100-2</v>
      </c>
      <c r="I13" s="2049" t="str">
        <f t="shared" si="6"/>
        <v>4-DaHall 1-PDU-03-100-2</v>
      </c>
      <c r="J13" s="2059">
        <v>220</v>
      </c>
      <c r="K13" s="1793">
        <v>100</v>
      </c>
      <c r="L13" s="2377" t="s">
        <v>6502</v>
      </c>
      <c r="M13" s="1452">
        <v>2</v>
      </c>
      <c r="N13" s="2053">
        <v>220</v>
      </c>
      <c r="O13" s="1794">
        <v>100</v>
      </c>
      <c r="P13" s="2378" t="s">
        <v>6506</v>
      </c>
      <c r="Q13" s="1451">
        <v>2</v>
      </c>
      <c r="R13" s="3546" t="s">
        <v>3780</v>
      </c>
      <c r="S13" s="3446" t="s">
        <v>3781</v>
      </c>
      <c r="T13" s="3443" t="s">
        <v>3782</v>
      </c>
      <c r="U13" s="3446" t="s">
        <v>3783</v>
      </c>
      <c r="V13" s="3443" t="s">
        <v>3750</v>
      </c>
      <c r="W13" s="3446" t="s">
        <v>3755</v>
      </c>
      <c r="X13" s="863">
        <f>SUM('4층_부하량(월간_AVG)'!N7:P7)</f>
        <v>39.463491239311345</v>
      </c>
      <c r="Y13" s="260">
        <f>SUM('4층_부하량(월간_AVG)'!D49:F49)</f>
        <v>32.219909277205446</v>
      </c>
      <c r="Z13" s="2460">
        <f t="shared" si="0"/>
        <v>71.683400516516798</v>
      </c>
      <c r="AA13" s="2689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6085.6</v>
      </c>
      <c r="AB13" s="2692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5018.1000000000004</v>
      </c>
      <c r="AC13" s="2485">
        <f t="shared" si="4"/>
        <v>11103.7</v>
      </c>
      <c r="AD13" s="3691"/>
      <c r="AF13">
        <v>73.2</v>
      </c>
      <c r="AG13" s="1366">
        <f t="shared" si="1"/>
        <v>-1.5165994834832048</v>
      </c>
      <c r="AH13" s="1366">
        <f t="shared" si="2"/>
        <v>-11086.1</v>
      </c>
      <c r="AJ13" s="2485">
        <f t="shared" si="5"/>
        <v>-11086.1</v>
      </c>
    </row>
    <row r="14" spans="1:36" ht="28.8" x14ac:dyDescent="0.25">
      <c r="A14" s="1127" t="s">
        <v>3784</v>
      </c>
      <c r="B14" s="998" t="s">
        <v>9188</v>
      </c>
      <c r="C14" s="1139" t="s">
        <v>9181</v>
      </c>
      <c r="D14" s="3100">
        <v>17.600000000000001</v>
      </c>
      <c r="E14" s="2657" t="s">
        <v>3764</v>
      </c>
      <c r="F14" s="2646" t="s">
        <v>3785</v>
      </c>
      <c r="G14" s="2650" t="s">
        <v>3786</v>
      </c>
      <c r="H14" s="2063" t="str">
        <f t="shared" si="7"/>
        <v>4-DaHall 1-PDU-04-100-3</v>
      </c>
      <c r="I14" s="2049" t="str">
        <f t="shared" si="6"/>
        <v>4-DaHall 1-PDU-03-100-3</v>
      </c>
      <c r="J14" s="2059">
        <v>220</v>
      </c>
      <c r="K14" s="1793">
        <v>100</v>
      </c>
      <c r="L14" s="2377" t="s">
        <v>6502</v>
      </c>
      <c r="M14" s="1452">
        <v>3</v>
      </c>
      <c r="N14" s="2053">
        <v>220</v>
      </c>
      <c r="O14" s="1794">
        <v>100</v>
      </c>
      <c r="P14" s="2378" t="s">
        <v>6506</v>
      </c>
      <c r="Q14" s="1451">
        <v>3</v>
      </c>
      <c r="R14" s="3540"/>
      <c r="S14" s="3447"/>
      <c r="T14" s="3444"/>
      <c r="U14" s="3447"/>
      <c r="V14" s="3444"/>
      <c r="W14" s="3447"/>
      <c r="X14" s="824">
        <f>SUM('4층_부하량(월간_AVG)'!N8:P8)</f>
        <v>28.294762417245732</v>
      </c>
      <c r="Y14" s="1403">
        <f>SUM('4층_부하량(월간_AVG)'!D50:F50)</f>
        <v>28.440765897993717</v>
      </c>
      <c r="Z14" s="2467">
        <f t="shared" ref="Z14" si="8">SUM(X14:Y14)</f>
        <v>56.735528315239449</v>
      </c>
      <c r="AA14" s="2694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4413</v>
      </c>
      <c r="AB14" s="2692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4388</v>
      </c>
      <c r="AC14" s="2485">
        <f t="shared" si="4"/>
        <v>8801</v>
      </c>
      <c r="AD14" s="3692"/>
      <c r="AF14">
        <v>57.5</v>
      </c>
      <c r="AG14" s="1366">
        <f t="shared" si="1"/>
        <v>-0.76447168476055083</v>
      </c>
      <c r="AH14" s="1366">
        <f t="shared" si="2"/>
        <v>-8783.4</v>
      </c>
      <c r="AJ14" s="2485">
        <f t="shared" si="5"/>
        <v>-8783.4</v>
      </c>
    </row>
    <row r="15" spans="1:36" ht="27" thickBot="1" x14ac:dyDescent="0.3">
      <c r="A15" s="1128"/>
      <c r="B15" s="1129"/>
      <c r="C15" s="1140"/>
      <c r="D15" s="3101"/>
      <c r="E15" s="2667"/>
      <c r="F15" s="2647"/>
      <c r="G15" s="2652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541"/>
      <c r="S15" s="3448"/>
      <c r="T15" s="3445"/>
      <c r="U15" s="3448"/>
      <c r="V15" s="3445"/>
      <c r="W15" s="3448"/>
      <c r="X15" s="1130"/>
      <c r="Y15" s="2073"/>
      <c r="Z15" s="2468"/>
      <c r="AA15" s="2695"/>
      <c r="AB15" s="2696"/>
      <c r="AC15" s="2486"/>
      <c r="AD15" s="2507" t="s">
        <v>3787</v>
      </c>
      <c r="AF15">
        <v>0</v>
      </c>
      <c r="AG15" s="1366">
        <f t="shared" si="1"/>
        <v>0</v>
      </c>
      <c r="AH15" s="1366">
        <f t="shared" si="2"/>
        <v>0</v>
      </c>
      <c r="AJ15" s="2486"/>
    </row>
    <row r="16" spans="1:36" ht="15" thickTop="1" x14ac:dyDescent="0.25">
      <c r="A16" s="3587" t="s">
        <v>4090</v>
      </c>
      <c r="B16" s="1131" t="s">
        <v>2372</v>
      </c>
      <c r="C16" s="1145" t="s">
        <v>9190</v>
      </c>
      <c r="D16" s="3536">
        <f>2.2*6</f>
        <v>13.200000000000001</v>
      </c>
      <c r="E16" s="327" t="s">
        <v>4091</v>
      </c>
      <c r="F16" s="3473" t="s">
        <v>4092</v>
      </c>
      <c r="G16" s="3590" t="s">
        <v>4093</v>
      </c>
      <c r="H16" s="3556" t="str">
        <f>"4-DaHall 1-PDU-"&amp;L16&amp;"-"&amp;K16&amp;"-"&amp;M16</f>
        <v>4-DaHall 1-PDU-08-100-2</v>
      </c>
      <c r="I16" s="3559" t="str">
        <f>"4-DaHall 1-PDU-"&amp;P16&amp;"-"&amp;O16&amp;"-"&amp;Q16</f>
        <v>4-DaHall 1-PDU-07-100-2</v>
      </c>
      <c r="J16" s="3654">
        <v>220</v>
      </c>
      <c r="K16" s="3657">
        <v>100</v>
      </c>
      <c r="L16" s="3568" t="s">
        <v>6511</v>
      </c>
      <c r="M16" s="3571">
        <v>2</v>
      </c>
      <c r="N16" s="3660">
        <v>220</v>
      </c>
      <c r="O16" s="3663">
        <v>100</v>
      </c>
      <c r="P16" s="3580" t="s">
        <v>6498</v>
      </c>
      <c r="Q16" s="3583">
        <v>2</v>
      </c>
      <c r="R16" s="3539" t="s">
        <v>4038</v>
      </c>
      <c r="S16" s="3449" t="s">
        <v>4039</v>
      </c>
      <c r="T16" s="3473" t="s">
        <v>4040</v>
      </c>
      <c r="U16" s="3449" t="s">
        <v>4041</v>
      </c>
      <c r="V16" s="3473" t="s">
        <v>3750</v>
      </c>
      <c r="W16" s="3449" t="s">
        <v>3755</v>
      </c>
      <c r="X16" s="3610">
        <f>SUM('4층_부하량(월간_AVG)'!N20:P20)</f>
        <v>33.27912483002352</v>
      </c>
      <c r="Y16" s="3607">
        <f>SUM('4층_부하량(월간_AVG)'!D65:F65)</f>
        <v>33.563461618977811</v>
      </c>
      <c r="Z16" s="3605">
        <f>SUM(X16:Y16)</f>
        <v>66.842586449001331</v>
      </c>
      <c r="AA16" s="3602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5070.3</v>
      </c>
      <c r="AB16" s="3669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5139.6000000000004</v>
      </c>
      <c r="AC16" s="3253">
        <f>SUM(AA16:AB21)</f>
        <v>10209.900000000001</v>
      </c>
      <c r="AD16" s="3693" t="s">
        <v>4094</v>
      </c>
      <c r="AF16">
        <v>67.900000000000006</v>
      </c>
      <c r="AG16" s="1366">
        <f t="shared" ref="AG16:AG45" si="9">Z16-AF16</f>
        <v>-1.0574135509986746</v>
      </c>
      <c r="AH16" s="1366">
        <f t="shared" si="2"/>
        <v>-10196.700000000001</v>
      </c>
      <c r="AJ16" s="3253">
        <f>SUM(AH16:AI21)</f>
        <v>-10196.700000000001</v>
      </c>
    </row>
    <row r="17" spans="1:36" x14ac:dyDescent="0.25">
      <c r="A17" s="3588"/>
      <c r="B17" s="2661" t="s">
        <v>4095</v>
      </c>
      <c r="C17" s="1146" t="s">
        <v>9190</v>
      </c>
      <c r="D17" s="3537"/>
      <c r="E17" s="2955" t="s">
        <v>4096</v>
      </c>
      <c r="F17" s="3444"/>
      <c r="G17" s="3591"/>
      <c r="H17" s="3557"/>
      <c r="I17" s="3560"/>
      <c r="J17" s="3655"/>
      <c r="K17" s="3658"/>
      <c r="L17" s="3569"/>
      <c r="M17" s="3572"/>
      <c r="N17" s="3661"/>
      <c r="O17" s="3664"/>
      <c r="P17" s="3581"/>
      <c r="Q17" s="3584"/>
      <c r="R17" s="3540"/>
      <c r="S17" s="3447"/>
      <c r="T17" s="3444"/>
      <c r="U17" s="3447"/>
      <c r="V17" s="3444"/>
      <c r="W17" s="3447"/>
      <c r="X17" s="3611"/>
      <c r="Y17" s="3608"/>
      <c r="Z17" s="3503"/>
      <c r="AA17" s="3603"/>
      <c r="AB17" s="3670"/>
      <c r="AC17" s="3245"/>
      <c r="AD17" s="3691"/>
      <c r="AF17">
        <v>0</v>
      </c>
      <c r="AG17" s="1366">
        <f t="shared" si="9"/>
        <v>0</v>
      </c>
      <c r="AH17" s="1366">
        <f t="shared" si="2"/>
        <v>0</v>
      </c>
      <c r="AJ17" s="3245"/>
    </row>
    <row r="18" spans="1:36" x14ac:dyDescent="0.25">
      <c r="A18" s="3588"/>
      <c r="B18" s="2661" t="s">
        <v>4097</v>
      </c>
      <c r="C18" s="1146" t="s">
        <v>9190</v>
      </c>
      <c r="D18" s="3537"/>
      <c r="E18" s="2955" t="s">
        <v>4098</v>
      </c>
      <c r="F18" s="3444"/>
      <c r="G18" s="3591"/>
      <c r="H18" s="3557"/>
      <c r="I18" s="3560"/>
      <c r="J18" s="3655"/>
      <c r="K18" s="3658"/>
      <c r="L18" s="3569"/>
      <c r="M18" s="3572"/>
      <c r="N18" s="3661"/>
      <c r="O18" s="3664"/>
      <c r="P18" s="3581"/>
      <c r="Q18" s="3584"/>
      <c r="R18" s="3540"/>
      <c r="S18" s="3447"/>
      <c r="T18" s="3444"/>
      <c r="U18" s="3447"/>
      <c r="V18" s="3444"/>
      <c r="W18" s="3447"/>
      <c r="X18" s="3611"/>
      <c r="Y18" s="3608"/>
      <c r="Z18" s="3503"/>
      <c r="AA18" s="3603"/>
      <c r="AB18" s="3670"/>
      <c r="AC18" s="3245"/>
      <c r="AD18" s="3691"/>
      <c r="AF18">
        <v>0</v>
      </c>
      <c r="AG18" s="1366">
        <f t="shared" si="9"/>
        <v>0</v>
      </c>
      <c r="AH18" s="1366">
        <f t="shared" si="2"/>
        <v>0</v>
      </c>
      <c r="AJ18" s="3245"/>
    </row>
    <row r="19" spans="1:36" x14ac:dyDescent="0.25">
      <c r="A19" s="3588"/>
      <c r="B19" s="2661" t="s">
        <v>4099</v>
      </c>
      <c r="C19" s="1146" t="s">
        <v>9190</v>
      </c>
      <c r="D19" s="3537"/>
      <c r="E19" s="2955" t="s">
        <v>4100</v>
      </c>
      <c r="F19" s="3444"/>
      <c r="G19" s="3591"/>
      <c r="H19" s="3557"/>
      <c r="I19" s="3560"/>
      <c r="J19" s="3655"/>
      <c r="K19" s="3658"/>
      <c r="L19" s="3569"/>
      <c r="M19" s="3572"/>
      <c r="N19" s="3661"/>
      <c r="O19" s="3664"/>
      <c r="P19" s="3581"/>
      <c r="Q19" s="3584"/>
      <c r="R19" s="3540"/>
      <c r="S19" s="3447"/>
      <c r="T19" s="3444"/>
      <c r="U19" s="3447"/>
      <c r="V19" s="3444"/>
      <c r="W19" s="3447"/>
      <c r="X19" s="3611"/>
      <c r="Y19" s="3608"/>
      <c r="Z19" s="3503"/>
      <c r="AA19" s="3603"/>
      <c r="AB19" s="3670"/>
      <c r="AC19" s="3245"/>
      <c r="AD19" s="3691"/>
      <c r="AF19">
        <v>0</v>
      </c>
      <c r="AG19" s="1366">
        <f t="shared" si="9"/>
        <v>0</v>
      </c>
      <c r="AH19" s="1366">
        <f t="shared" si="2"/>
        <v>0</v>
      </c>
      <c r="AJ19" s="3245"/>
    </row>
    <row r="20" spans="1:36" x14ac:dyDescent="0.25">
      <c r="A20" s="3588"/>
      <c r="B20" s="2661" t="s">
        <v>4101</v>
      </c>
      <c r="C20" s="1146" t="s">
        <v>9190</v>
      </c>
      <c r="D20" s="3537"/>
      <c r="E20" s="2955" t="s">
        <v>4102</v>
      </c>
      <c r="F20" s="3444"/>
      <c r="G20" s="3591"/>
      <c r="H20" s="3557"/>
      <c r="I20" s="3560"/>
      <c r="J20" s="3655"/>
      <c r="K20" s="3658"/>
      <c r="L20" s="3569"/>
      <c r="M20" s="3572"/>
      <c r="N20" s="3661"/>
      <c r="O20" s="3664"/>
      <c r="P20" s="3581"/>
      <c r="Q20" s="3584"/>
      <c r="R20" s="3540"/>
      <c r="S20" s="3447"/>
      <c r="T20" s="3444"/>
      <c r="U20" s="3447"/>
      <c r="V20" s="3444"/>
      <c r="W20" s="3447"/>
      <c r="X20" s="3611"/>
      <c r="Y20" s="3608"/>
      <c r="Z20" s="3503"/>
      <c r="AA20" s="3603"/>
      <c r="AB20" s="3670"/>
      <c r="AC20" s="3245"/>
      <c r="AD20" s="3691"/>
      <c r="AF20">
        <v>0</v>
      </c>
      <c r="AG20" s="1366">
        <f t="shared" si="9"/>
        <v>0</v>
      </c>
      <c r="AH20" s="1366">
        <f t="shared" si="2"/>
        <v>0</v>
      </c>
      <c r="AJ20" s="3245"/>
    </row>
    <row r="21" spans="1:36" ht="15" thickBot="1" x14ac:dyDescent="0.3">
      <c r="A21" s="3589"/>
      <c r="B21" s="1132" t="s">
        <v>4103</v>
      </c>
      <c r="C21" s="1143" t="s">
        <v>9190</v>
      </c>
      <c r="D21" s="3538"/>
      <c r="E21" s="2958" t="s">
        <v>4104</v>
      </c>
      <c r="F21" s="3445"/>
      <c r="G21" s="3592"/>
      <c r="H21" s="3558"/>
      <c r="I21" s="3561"/>
      <c r="J21" s="3656"/>
      <c r="K21" s="3659"/>
      <c r="L21" s="3570"/>
      <c r="M21" s="3573"/>
      <c r="N21" s="3662"/>
      <c r="O21" s="3665"/>
      <c r="P21" s="3582"/>
      <c r="Q21" s="3585"/>
      <c r="R21" s="3541"/>
      <c r="S21" s="3448"/>
      <c r="T21" s="3445"/>
      <c r="U21" s="3448"/>
      <c r="V21" s="3445"/>
      <c r="W21" s="3448"/>
      <c r="X21" s="3612"/>
      <c r="Y21" s="3609"/>
      <c r="Z21" s="3606"/>
      <c r="AA21" s="3604"/>
      <c r="AB21" s="3671"/>
      <c r="AC21" s="3251"/>
      <c r="AD21" s="3694"/>
      <c r="AF21">
        <v>0</v>
      </c>
      <c r="AG21" s="1366">
        <f t="shared" si="9"/>
        <v>0</v>
      </c>
      <c r="AH21" s="1366">
        <f t="shared" si="2"/>
        <v>0</v>
      </c>
      <c r="AJ21" s="3251"/>
    </row>
    <row r="22" spans="1:36" ht="15" thickTop="1" x14ac:dyDescent="0.25">
      <c r="A22" s="3587" t="s">
        <v>4116</v>
      </c>
      <c r="B22" s="1131" t="s">
        <v>3210</v>
      </c>
      <c r="C22" s="1145" t="s">
        <v>9190</v>
      </c>
      <c r="D22" s="3536">
        <v>6.6</v>
      </c>
      <c r="E22" s="327" t="s">
        <v>4117</v>
      </c>
      <c r="F22" s="3473" t="s">
        <v>4118</v>
      </c>
      <c r="G22" s="3590" t="s">
        <v>4119</v>
      </c>
      <c r="H22" s="3556" t="str">
        <f>"4-DaHall 1-PDU-"&amp;L22&amp;"-"&amp;K22&amp;"-"&amp;M22</f>
        <v>4-DaHall 1-PDU-08-100-6</v>
      </c>
      <c r="I22" s="3559" t="str">
        <f>"4-DaHall 1-PDU-"&amp;P22&amp;"-"&amp;O22&amp;"-"&amp;Q22</f>
        <v>4-DaHall 1-PDU-07-100-6</v>
      </c>
      <c r="J22" s="3654">
        <v>220</v>
      </c>
      <c r="K22" s="3657">
        <v>100</v>
      </c>
      <c r="L22" s="3568" t="s">
        <v>6511</v>
      </c>
      <c r="M22" s="3571">
        <v>6</v>
      </c>
      <c r="N22" s="3660">
        <v>220</v>
      </c>
      <c r="O22" s="3663">
        <v>100</v>
      </c>
      <c r="P22" s="3580" t="s">
        <v>6498</v>
      </c>
      <c r="Q22" s="3583">
        <v>6</v>
      </c>
      <c r="R22" s="3539" t="s">
        <v>4038</v>
      </c>
      <c r="S22" s="3449" t="s">
        <v>4039</v>
      </c>
      <c r="T22" s="3473" t="s">
        <v>4040</v>
      </c>
      <c r="U22" s="3449" t="s">
        <v>4041</v>
      </c>
      <c r="V22" s="3473" t="s">
        <v>3750</v>
      </c>
      <c r="W22" s="3449" t="s">
        <v>3755</v>
      </c>
      <c r="X22" s="3610">
        <f>SUM('4층_부하량(월간_AVG)'!N24:P24)</f>
        <v>12.239970519278829</v>
      </c>
      <c r="Y22" s="3607">
        <f>SUM('4층_부하량(월간_AVG)'!D69:F69)</f>
        <v>15.678262666342668</v>
      </c>
      <c r="Z22" s="3605">
        <f>SUM(X22:Y22)</f>
        <v>27.918233185621496</v>
      </c>
      <c r="AA22" s="3602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1671.9</v>
      </c>
      <c r="AB22" s="3669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2168.1999999999998</v>
      </c>
      <c r="AC22" s="3253">
        <f>SUM(AA22:AB24)</f>
        <v>3840.1</v>
      </c>
      <c r="AD22" s="3693" t="s">
        <v>4094</v>
      </c>
      <c r="AF22">
        <v>28.200000000000003</v>
      </c>
      <c r="AG22" s="1366">
        <f t="shared" si="9"/>
        <v>-0.28176681437850704</v>
      </c>
      <c r="AH22" s="1366">
        <f t="shared" si="2"/>
        <v>-3833.5</v>
      </c>
      <c r="AJ22" s="3253">
        <f>SUM(AH22:AI24)</f>
        <v>-3833.5</v>
      </c>
    </row>
    <row r="23" spans="1:36" x14ac:dyDescent="0.25">
      <c r="A23" s="3588"/>
      <c r="B23" s="2661" t="s">
        <v>3216</v>
      </c>
      <c r="C23" s="1146" t="s">
        <v>9190</v>
      </c>
      <c r="D23" s="3537"/>
      <c r="E23" s="2955" t="s">
        <v>4120</v>
      </c>
      <c r="F23" s="3444"/>
      <c r="G23" s="3591"/>
      <c r="H23" s="3557"/>
      <c r="I23" s="3560"/>
      <c r="J23" s="3655"/>
      <c r="K23" s="3658"/>
      <c r="L23" s="3569"/>
      <c r="M23" s="3572"/>
      <c r="N23" s="3661"/>
      <c r="O23" s="3664"/>
      <c r="P23" s="3581"/>
      <c r="Q23" s="3584"/>
      <c r="R23" s="3540"/>
      <c r="S23" s="3447"/>
      <c r="T23" s="3444"/>
      <c r="U23" s="3447"/>
      <c r="V23" s="3444"/>
      <c r="W23" s="3447"/>
      <c r="X23" s="3611"/>
      <c r="Y23" s="3608"/>
      <c r="Z23" s="3503"/>
      <c r="AA23" s="3603"/>
      <c r="AB23" s="3670"/>
      <c r="AC23" s="3245"/>
      <c r="AD23" s="3691"/>
      <c r="AF23">
        <v>0</v>
      </c>
      <c r="AG23" s="1366">
        <f t="shared" si="9"/>
        <v>0</v>
      </c>
      <c r="AH23" s="1366">
        <f t="shared" si="2"/>
        <v>0</v>
      </c>
      <c r="AJ23" s="3245"/>
    </row>
    <row r="24" spans="1:36" ht="15" thickBot="1" x14ac:dyDescent="0.3">
      <c r="A24" s="3589"/>
      <c r="B24" s="2665" t="s">
        <v>4121</v>
      </c>
      <c r="C24" s="1143" t="s">
        <v>9190</v>
      </c>
      <c r="D24" s="3538"/>
      <c r="E24" s="1136" t="s">
        <v>4122</v>
      </c>
      <c r="F24" s="3445"/>
      <c r="G24" s="3592"/>
      <c r="H24" s="3558"/>
      <c r="I24" s="3561"/>
      <c r="J24" s="3656"/>
      <c r="K24" s="3659"/>
      <c r="L24" s="3570"/>
      <c r="M24" s="3573"/>
      <c r="N24" s="3662"/>
      <c r="O24" s="3665"/>
      <c r="P24" s="3582"/>
      <c r="Q24" s="3585"/>
      <c r="R24" s="3541"/>
      <c r="S24" s="3448"/>
      <c r="T24" s="3445"/>
      <c r="U24" s="3448"/>
      <c r="V24" s="3445"/>
      <c r="W24" s="3448"/>
      <c r="X24" s="3612"/>
      <c r="Y24" s="3609"/>
      <c r="Z24" s="3606"/>
      <c r="AA24" s="3604"/>
      <c r="AB24" s="3671"/>
      <c r="AC24" s="3251"/>
      <c r="AD24" s="3694"/>
      <c r="AF24">
        <v>0</v>
      </c>
      <c r="AG24" s="1366">
        <f t="shared" si="9"/>
        <v>0</v>
      </c>
      <c r="AH24" s="1366">
        <f t="shared" si="2"/>
        <v>0</v>
      </c>
      <c r="AJ24" s="3251"/>
    </row>
    <row r="25" spans="1:36" ht="15" thickTop="1" x14ac:dyDescent="0.25">
      <c r="A25" s="3587" t="s">
        <v>4105</v>
      </c>
      <c r="B25" s="1131" t="s">
        <v>4106</v>
      </c>
      <c r="C25" s="1145" t="s">
        <v>9190</v>
      </c>
      <c r="D25" s="3536">
        <v>11</v>
      </c>
      <c r="E25" s="327" t="s">
        <v>4107</v>
      </c>
      <c r="F25" s="3473" t="s">
        <v>4108</v>
      </c>
      <c r="G25" s="3590" t="s">
        <v>4109</v>
      </c>
      <c r="H25" s="3556" t="str">
        <f>"4-DaHall 1-PDU-"&amp;L25&amp;"-"&amp;K25&amp;"-"&amp;M25</f>
        <v>4-DaHall 1-PDU-08-100-4</v>
      </c>
      <c r="I25" s="3559" t="str">
        <f>"4-DaHall 1-PDU-"&amp;P25&amp;"-"&amp;O25&amp;"-"&amp;Q25</f>
        <v>4-DaHall 1-PDU-07-100-4</v>
      </c>
      <c r="J25" s="3654">
        <v>220</v>
      </c>
      <c r="K25" s="3657">
        <v>100</v>
      </c>
      <c r="L25" s="3568" t="s">
        <v>6511</v>
      </c>
      <c r="M25" s="3571">
        <v>4</v>
      </c>
      <c r="N25" s="3660">
        <v>220</v>
      </c>
      <c r="O25" s="3663">
        <v>100</v>
      </c>
      <c r="P25" s="3580" t="s">
        <v>6498</v>
      </c>
      <c r="Q25" s="3583">
        <v>4</v>
      </c>
      <c r="R25" s="3539" t="s">
        <v>4038</v>
      </c>
      <c r="S25" s="3449" t="s">
        <v>4039</v>
      </c>
      <c r="T25" s="3473" t="s">
        <v>4040</v>
      </c>
      <c r="U25" s="3449" t="s">
        <v>4041</v>
      </c>
      <c r="V25" s="3473" t="s">
        <v>3750</v>
      </c>
      <c r="W25" s="3449" t="s">
        <v>3755</v>
      </c>
      <c r="X25" s="3610">
        <f>SUM('4층_부하량(월간_AVG)'!N22:P22)</f>
        <v>9.4718150903506704</v>
      </c>
      <c r="Y25" s="3607">
        <f>SUM('4층_부하량(월간_AVG)'!D67:F67)</f>
        <v>10.376700290826985</v>
      </c>
      <c r="Z25" s="3605">
        <f>SUM(X25:Y25)</f>
        <v>19.848515381177656</v>
      </c>
      <c r="AA25" s="3602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1433.1</v>
      </c>
      <c r="AB25" s="3669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1512.3</v>
      </c>
      <c r="AC25" s="3253">
        <f>SUM(AA25:AB29)</f>
        <v>2945.3999999999996</v>
      </c>
      <c r="AD25" s="3693" t="s">
        <v>4094</v>
      </c>
      <c r="AF25">
        <v>20.2</v>
      </c>
      <c r="AG25" s="1366">
        <f t="shared" si="9"/>
        <v>-0.35148461882234372</v>
      </c>
      <c r="AH25" s="1366">
        <f t="shared" si="2"/>
        <v>-2934.3999999999996</v>
      </c>
      <c r="AJ25" s="3253">
        <f>SUM(AH25:AI29)</f>
        <v>-2934.3999999999996</v>
      </c>
    </row>
    <row r="26" spans="1:36" x14ac:dyDescent="0.25">
      <c r="A26" s="3588"/>
      <c r="B26" s="2661" t="s">
        <v>3228</v>
      </c>
      <c r="C26" s="1146" t="s">
        <v>9190</v>
      </c>
      <c r="D26" s="3537"/>
      <c r="E26" s="2955" t="s">
        <v>4110</v>
      </c>
      <c r="F26" s="3444"/>
      <c r="G26" s="3591"/>
      <c r="H26" s="3557"/>
      <c r="I26" s="3560"/>
      <c r="J26" s="3655"/>
      <c r="K26" s="3658"/>
      <c r="L26" s="3569"/>
      <c r="M26" s="3572"/>
      <c r="N26" s="3661"/>
      <c r="O26" s="3664"/>
      <c r="P26" s="3581"/>
      <c r="Q26" s="3584"/>
      <c r="R26" s="3540"/>
      <c r="S26" s="3447"/>
      <c r="T26" s="3444"/>
      <c r="U26" s="3447"/>
      <c r="V26" s="3444"/>
      <c r="W26" s="3447"/>
      <c r="X26" s="3611"/>
      <c r="Y26" s="3608"/>
      <c r="Z26" s="3503"/>
      <c r="AA26" s="3603"/>
      <c r="AB26" s="3670"/>
      <c r="AC26" s="3245"/>
      <c r="AD26" s="3691"/>
      <c r="AF26">
        <v>0</v>
      </c>
      <c r="AG26" s="1366">
        <f t="shared" si="9"/>
        <v>0</v>
      </c>
      <c r="AH26" s="1366">
        <f t="shared" si="2"/>
        <v>0</v>
      </c>
      <c r="AJ26" s="3245"/>
    </row>
    <row r="27" spans="1:36" x14ac:dyDescent="0.25">
      <c r="A27" s="3588"/>
      <c r="B27" s="2661" t="s">
        <v>3234</v>
      </c>
      <c r="C27" s="1146" t="s">
        <v>9190</v>
      </c>
      <c r="D27" s="3537"/>
      <c r="E27" s="2955" t="s">
        <v>4111</v>
      </c>
      <c r="F27" s="3444"/>
      <c r="G27" s="3591"/>
      <c r="H27" s="3557"/>
      <c r="I27" s="3560"/>
      <c r="J27" s="3655"/>
      <c r="K27" s="3658"/>
      <c r="L27" s="3569"/>
      <c r="M27" s="3572"/>
      <c r="N27" s="3661"/>
      <c r="O27" s="3664"/>
      <c r="P27" s="3581"/>
      <c r="Q27" s="3584"/>
      <c r="R27" s="3540"/>
      <c r="S27" s="3447"/>
      <c r="T27" s="3444"/>
      <c r="U27" s="3447"/>
      <c r="V27" s="3444"/>
      <c r="W27" s="3447"/>
      <c r="X27" s="3611"/>
      <c r="Y27" s="3608"/>
      <c r="Z27" s="3503"/>
      <c r="AA27" s="3603"/>
      <c r="AB27" s="3670"/>
      <c r="AC27" s="3245"/>
      <c r="AD27" s="3691"/>
      <c r="AF27">
        <v>0</v>
      </c>
      <c r="AG27" s="1366">
        <f t="shared" si="9"/>
        <v>0</v>
      </c>
      <c r="AH27" s="1366">
        <f t="shared" si="2"/>
        <v>0</v>
      </c>
      <c r="AJ27" s="3245"/>
    </row>
    <row r="28" spans="1:36" x14ac:dyDescent="0.25">
      <c r="A28" s="3588"/>
      <c r="B28" s="2661" t="s">
        <v>4112</v>
      </c>
      <c r="C28" s="1146" t="s">
        <v>9190</v>
      </c>
      <c r="D28" s="3537"/>
      <c r="E28" s="2955" t="s">
        <v>4113</v>
      </c>
      <c r="F28" s="3444"/>
      <c r="G28" s="3591"/>
      <c r="H28" s="3557"/>
      <c r="I28" s="3560"/>
      <c r="J28" s="3655"/>
      <c r="K28" s="3658"/>
      <c r="L28" s="3569"/>
      <c r="M28" s="3572"/>
      <c r="N28" s="3661"/>
      <c r="O28" s="3664"/>
      <c r="P28" s="3581"/>
      <c r="Q28" s="3584"/>
      <c r="R28" s="3540"/>
      <c r="S28" s="3447"/>
      <c r="T28" s="3444"/>
      <c r="U28" s="3447"/>
      <c r="V28" s="3444"/>
      <c r="W28" s="3447"/>
      <c r="X28" s="3611"/>
      <c r="Y28" s="3608"/>
      <c r="Z28" s="3503"/>
      <c r="AA28" s="3603"/>
      <c r="AB28" s="3670"/>
      <c r="AC28" s="3245"/>
      <c r="AD28" s="3691"/>
      <c r="AF28">
        <v>0</v>
      </c>
      <c r="AG28" s="1366">
        <f t="shared" si="9"/>
        <v>0</v>
      </c>
      <c r="AH28" s="1366">
        <f t="shared" si="2"/>
        <v>0</v>
      </c>
      <c r="AJ28" s="3245"/>
    </row>
    <row r="29" spans="1:36" ht="15" thickBot="1" x14ac:dyDescent="0.3">
      <c r="A29" s="3589"/>
      <c r="B29" s="1132" t="s">
        <v>4114</v>
      </c>
      <c r="C29" s="1143" t="s">
        <v>9190</v>
      </c>
      <c r="D29" s="3538"/>
      <c r="E29" s="2958" t="s">
        <v>4115</v>
      </c>
      <c r="F29" s="3445"/>
      <c r="G29" s="3592"/>
      <c r="H29" s="3558"/>
      <c r="I29" s="3561"/>
      <c r="J29" s="3656"/>
      <c r="K29" s="3659"/>
      <c r="L29" s="3570"/>
      <c r="M29" s="3573"/>
      <c r="N29" s="3662"/>
      <c r="O29" s="3665"/>
      <c r="P29" s="3582"/>
      <c r="Q29" s="3585"/>
      <c r="R29" s="3541"/>
      <c r="S29" s="3448"/>
      <c r="T29" s="3445"/>
      <c r="U29" s="3448"/>
      <c r="V29" s="3445"/>
      <c r="W29" s="3448"/>
      <c r="X29" s="3612"/>
      <c r="Y29" s="3609"/>
      <c r="Z29" s="3606"/>
      <c r="AA29" s="3604"/>
      <c r="AB29" s="3671"/>
      <c r="AC29" s="3251"/>
      <c r="AD29" s="3694"/>
      <c r="AF29">
        <v>0</v>
      </c>
      <c r="AG29" s="1366">
        <f t="shared" si="9"/>
        <v>0</v>
      </c>
      <c r="AH29" s="1366">
        <f t="shared" si="2"/>
        <v>0</v>
      </c>
      <c r="AJ29" s="3251"/>
    </row>
    <row r="30" spans="1:36" ht="15" thickTop="1" x14ac:dyDescent="0.25">
      <c r="A30" s="3587" t="s">
        <v>4123</v>
      </c>
      <c r="B30" s="1131" t="s">
        <v>4124</v>
      </c>
      <c r="C30" s="1145" t="s">
        <v>9190</v>
      </c>
      <c r="D30" s="3536">
        <v>13.2</v>
      </c>
      <c r="E30" s="327" t="s">
        <v>4125</v>
      </c>
      <c r="F30" s="3473" t="s">
        <v>4126</v>
      </c>
      <c r="G30" s="3590" t="s">
        <v>4127</v>
      </c>
      <c r="H30" s="3556" t="str">
        <f>"4-DaHall 1-PDU-"&amp;L30&amp;"-"&amp;K30&amp;"-"&amp;M30</f>
        <v>4-DaHall 1-PDU-08-100-8</v>
      </c>
      <c r="I30" s="3559" t="str">
        <f>"4-DaHall 1-PDU-"&amp;P30&amp;"-"&amp;O30&amp;"-"&amp;Q30</f>
        <v>4-DaHall 1-PDU-07-100-8</v>
      </c>
      <c r="J30" s="3654">
        <v>220</v>
      </c>
      <c r="K30" s="3657">
        <v>100</v>
      </c>
      <c r="L30" s="3568" t="s">
        <v>6511</v>
      </c>
      <c r="M30" s="3571">
        <v>8</v>
      </c>
      <c r="N30" s="3660">
        <v>220</v>
      </c>
      <c r="O30" s="3663">
        <v>100</v>
      </c>
      <c r="P30" s="3580" t="s">
        <v>6498</v>
      </c>
      <c r="Q30" s="3583">
        <v>8</v>
      </c>
      <c r="R30" s="3539" t="s">
        <v>4038</v>
      </c>
      <c r="S30" s="3449" t="s">
        <v>4039</v>
      </c>
      <c r="T30" s="3473" t="s">
        <v>4040</v>
      </c>
      <c r="U30" s="3449" t="s">
        <v>4041</v>
      </c>
      <c r="V30" s="3473" t="s">
        <v>3750</v>
      </c>
      <c r="W30" s="3449" t="s">
        <v>3755</v>
      </c>
      <c r="X30" s="3610">
        <f>SUM('4층_부하량(월간_AVG)'!N26:P26)</f>
        <v>27.022251295741725</v>
      </c>
      <c r="Y30" s="3607">
        <f>SUM('4층_부하량(월간_AVG)'!D71:F71)</f>
        <v>34.305421564517133</v>
      </c>
      <c r="Z30" s="3605">
        <f>SUM(X30:Y30)</f>
        <v>61.327672860258858</v>
      </c>
      <c r="AA30" s="3602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3914.5</v>
      </c>
      <c r="AB30" s="3669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5132.6000000000004</v>
      </c>
      <c r="AC30" s="3253">
        <f>SUM(AA30:AB35)</f>
        <v>9047.1</v>
      </c>
      <c r="AD30" s="3693" t="s">
        <v>4128</v>
      </c>
      <c r="AF30">
        <v>61.3</v>
      </c>
      <c r="AG30" s="1366">
        <f t="shared" si="9"/>
        <v>2.767286025886051E-2</v>
      </c>
      <c r="AH30" s="1366">
        <f t="shared" si="2"/>
        <v>-9033.9</v>
      </c>
      <c r="AJ30" s="3253">
        <f>SUM(AH30:AI35)</f>
        <v>-9033.9</v>
      </c>
    </row>
    <row r="31" spans="1:36" x14ac:dyDescent="0.25">
      <c r="A31" s="3588"/>
      <c r="B31" s="2662" t="s">
        <v>4129</v>
      </c>
      <c r="C31" s="1146" t="s">
        <v>9190</v>
      </c>
      <c r="D31" s="3537"/>
      <c r="E31" s="2955" t="s">
        <v>4130</v>
      </c>
      <c r="F31" s="3444"/>
      <c r="G31" s="3591"/>
      <c r="H31" s="3557"/>
      <c r="I31" s="3560"/>
      <c r="J31" s="3655"/>
      <c r="K31" s="3658"/>
      <c r="L31" s="3569"/>
      <c r="M31" s="3572"/>
      <c r="N31" s="3661"/>
      <c r="O31" s="3664"/>
      <c r="P31" s="3581"/>
      <c r="Q31" s="3584"/>
      <c r="R31" s="3540"/>
      <c r="S31" s="3447"/>
      <c r="T31" s="3444"/>
      <c r="U31" s="3447"/>
      <c r="V31" s="3444"/>
      <c r="W31" s="3447"/>
      <c r="X31" s="3611"/>
      <c r="Y31" s="3608"/>
      <c r="Z31" s="3503"/>
      <c r="AA31" s="3603"/>
      <c r="AB31" s="3670"/>
      <c r="AC31" s="3245"/>
      <c r="AD31" s="3691"/>
      <c r="AF31">
        <v>0</v>
      </c>
      <c r="AG31" s="1366">
        <f t="shared" si="9"/>
        <v>0</v>
      </c>
      <c r="AH31" s="1366">
        <f t="shared" si="2"/>
        <v>0</v>
      </c>
      <c r="AJ31" s="3245"/>
    </row>
    <row r="32" spans="1:36" x14ac:dyDescent="0.25">
      <c r="A32" s="3588"/>
      <c r="B32" s="2662" t="s">
        <v>4131</v>
      </c>
      <c r="C32" s="1146" t="s">
        <v>9190</v>
      </c>
      <c r="D32" s="3537"/>
      <c r="E32" s="2955" t="s">
        <v>4132</v>
      </c>
      <c r="F32" s="3444"/>
      <c r="G32" s="3591"/>
      <c r="H32" s="3557"/>
      <c r="I32" s="3560"/>
      <c r="J32" s="3655"/>
      <c r="K32" s="3658"/>
      <c r="L32" s="3569"/>
      <c r="M32" s="3572"/>
      <c r="N32" s="3661"/>
      <c r="O32" s="3664"/>
      <c r="P32" s="3581"/>
      <c r="Q32" s="3584"/>
      <c r="R32" s="3540"/>
      <c r="S32" s="3447"/>
      <c r="T32" s="3444"/>
      <c r="U32" s="3447"/>
      <c r="V32" s="3444"/>
      <c r="W32" s="3447"/>
      <c r="X32" s="3611"/>
      <c r="Y32" s="3608"/>
      <c r="Z32" s="3503"/>
      <c r="AA32" s="3603"/>
      <c r="AB32" s="3670"/>
      <c r="AC32" s="3245"/>
      <c r="AD32" s="3691"/>
      <c r="AF32">
        <v>0</v>
      </c>
      <c r="AG32" s="1366">
        <f t="shared" si="9"/>
        <v>0</v>
      </c>
      <c r="AH32" s="1366">
        <f t="shared" si="2"/>
        <v>0</v>
      </c>
      <c r="AJ32" s="3245"/>
    </row>
    <row r="33" spans="1:36" x14ac:dyDescent="0.25">
      <c r="A33" s="3588"/>
      <c r="B33" s="2662" t="s">
        <v>4133</v>
      </c>
      <c r="C33" s="1146" t="s">
        <v>9190</v>
      </c>
      <c r="D33" s="3537"/>
      <c r="E33" s="2955" t="s">
        <v>4134</v>
      </c>
      <c r="F33" s="3444"/>
      <c r="G33" s="3591"/>
      <c r="H33" s="3557"/>
      <c r="I33" s="3560"/>
      <c r="J33" s="3655"/>
      <c r="K33" s="3658"/>
      <c r="L33" s="3569"/>
      <c r="M33" s="3572"/>
      <c r="N33" s="3661"/>
      <c r="O33" s="3664"/>
      <c r="P33" s="3581"/>
      <c r="Q33" s="3584"/>
      <c r="R33" s="3540"/>
      <c r="S33" s="3447"/>
      <c r="T33" s="3444"/>
      <c r="U33" s="3447"/>
      <c r="V33" s="3444"/>
      <c r="W33" s="3447"/>
      <c r="X33" s="3611"/>
      <c r="Y33" s="3608"/>
      <c r="Z33" s="3503"/>
      <c r="AA33" s="3603"/>
      <c r="AB33" s="3670"/>
      <c r="AC33" s="3245"/>
      <c r="AD33" s="3691"/>
      <c r="AF33">
        <v>0</v>
      </c>
      <c r="AG33" s="1366">
        <f t="shared" si="9"/>
        <v>0</v>
      </c>
      <c r="AH33" s="1366">
        <f t="shared" si="2"/>
        <v>0</v>
      </c>
      <c r="AJ33" s="3245"/>
    </row>
    <row r="34" spans="1:36" x14ac:dyDescent="0.25">
      <c r="A34" s="3588"/>
      <c r="B34" s="2662" t="s">
        <v>4135</v>
      </c>
      <c r="C34" s="1146" t="s">
        <v>9190</v>
      </c>
      <c r="D34" s="3537"/>
      <c r="E34" s="2955" t="s">
        <v>4136</v>
      </c>
      <c r="F34" s="3444"/>
      <c r="G34" s="3591"/>
      <c r="H34" s="3557"/>
      <c r="I34" s="3560"/>
      <c r="J34" s="3655"/>
      <c r="K34" s="3658"/>
      <c r="L34" s="3569"/>
      <c r="M34" s="3572"/>
      <c r="N34" s="3661"/>
      <c r="O34" s="3664"/>
      <c r="P34" s="3581"/>
      <c r="Q34" s="3584"/>
      <c r="R34" s="3540"/>
      <c r="S34" s="3447"/>
      <c r="T34" s="3444"/>
      <c r="U34" s="3447"/>
      <c r="V34" s="3444"/>
      <c r="W34" s="3447"/>
      <c r="X34" s="3611"/>
      <c r="Y34" s="3608"/>
      <c r="Z34" s="3503"/>
      <c r="AA34" s="3603"/>
      <c r="AB34" s="3670"/>
      <c r="AC34" s="3245"/>
      <c r="AD34" s="3691"/>
      <c r="AF34">
        <v>0</v>
      </c>
      <c r="AG34" s="1366">
        <f t="shared" si="9"/>
        <v>0</v>
      </c>
      <c r="AH34" s="1366">
        <f t="shared" si="2"/>
        <v>0</v>
      </c>
      <c r="AJ34" s="3245"/>
    </row>
    <row r="35" spans="1:36" ht="15" thickBot="1" x14ac:dyDescent="0.3">
      <c r="A35" s="3589"/>
      <c r="B35" s="2665" t="s">
        <v>4137</v>
      </c>
      <c r="C35" s="1143" t="s">
        <v>9190</v>
      </c>
      <c r="D35" s="3538"/>
      <c r="E35" s="2958" t="s">
        <v>4138</v>
      </c>
      <c r="F35" s="3445"/>
      <c r="G35" s="3592"/>
      <c r="H35" s="3672"/>
      <c r="I35" s="3673"/>
      <c r="J35" s="3674"/>
      <c r="K35" s="3675"/>
      <c r="L35" s="3676"/>
      <c r="M35" s="3677"/>
      <c r="N35" s="3678"/>
      <c r="O35" s="3679"/>
      <c r="P35" s="3680"/>
      <c r="Q35" s="3681"/>
      <c r="R35" s="3541"/>
      <c r="S35" s="3448"/>
      <c r="T35" s="3445"/>
      <c r="U35" s="3448"/>
      <c r="V35" s="3445"/>
      <c r="W35" s="3448"/>
      <c r="X35" s="3612"/>
      <c r="Y35" s="3609"/>
      <c r="Z35" s="3606"/>
      <c r="AA35" s="3604"/>
      <c r="AB35" s="3671"/>
      <c r="AC35" s="3251"/>
      <c r="AD35" s="3694"/>
      <c r="AF35">
        <v>0</v>
      </c>
      <c r="AG35" s="1366">
        <f t="shared" si="9"/>
        <v>0</v>
      </c>
      <c r="AH35" s="1366">
        <f t="shared" si="2"/>
        <v>0</v>
      </c>
      <c r="AJ35" s="3251"/>
    </row>
    <row r="36" spans="1:36" ht="15" thickTop="1" x14ac:dyDescent="0.25">
      <c r="A36" s="3587" t="s">
        <v>4079</v>
      </c>
      <c r="B36" s="1133" t="s">
        <v>4088</v>
      </c>
      <c r="C36" s="1141" t="s">
        <v>9189</v>
      </c>
      <c r="D36" s="3536">
        <v>8.8000000000000007</v>
      </c>
      <c r="E36" s="2990" t="s">
        <v>4089</v>
      </c>
      <c r="F36" s="3473" t="s">
        <v>4082</v>
      </c>
      <c r="G36" s="3590" t="s">
        <v>4083</v>
      </c>
      <c r="H36" s="3556" t="str">
        <f>"4-DaHall 1-PDU-"&amp;L36&amp;"-"&amp;K36&amp;"-"&amp;M36</f>
        <v>4-DaHall 1-PDU-08-100-7</v>
      </c>
      <c r="I36" s="3559" t="str">
        <f>"4-DaHall 1-PDU-"&amp;P36&amp;"-"&amp;O36&amp;"-"&amp;Q36</f>
        <v>4-DaHall 1-PDU-07-100-7</v>
      </c>
      <c r="J36" s="3654">
        <v>220</v>
      </c>
      <c r="K36" s="3657">
        <v>100</v>
      </c>
      <c r="L36" s="3568" t="s">
        <v>6511</v>
      </c>
      <c r="M36" s="3571">
        <v>7</v>
      </c>
      <c r="N36" s="3660">
        <v>220</v>
      </c>
      <c r="O36" s="3663">
        <v>100</v>
      </c>
      <c r="P36" s="3580" t="s">
        <v>6498</v>
      </c>
      <c r="Q36" s="3583">
        <v>7</v>
      </c>
      <c r="R36" s="3539" t="s">
        <v>4038</v>
      </c>
      <c r="S36" s="3449" t="s">
        <v>4039</v>
      </c>
      <c r="T36" s="3473" t="s">
        <v>4040</v>
      </c>
      <c r="U36" s="3449" t="s">
        <v>4041</v>
      </c>
      <c r="V36" s="3473" t="s">
        <v>3750</v>
      </c>
      <c r="W36" s="3449" t="s">
        <v>3755</v>
      </c>
      <c r="X36" s="3610">
        <f>SUM('4층_부하량(월간_AVG)'!N25:P25)</f>
        <v>13.052915323668921</v>
      </c>
      <c r="Y36" s="3607">
        <f>SUM('4층_부하량(월간_AVG)'!D70:F70)</f>
        <v>13.823360711382549</v>
      </c>
      <c r="Z36" s="3605">
        <f>SUM(X36:Y36)</f>
        <v>26.876276035051468</v>
      </c>
      <c r="AA36" s="3602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1749.5</v>
      </c>
      <c r="AB36" s="3669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1855.3</v>
      </c>
      <c r="AC36" s="3253">
        <f>SUM(AA36:AB39)</f>
        <v>3604.8</v>
      </c>
      <c r="AD36" s="3693" t="s">
        <v>3832</v>
      </c>
      <c r="AF36">
        <v>27.4</v>
      </c>
      <c r="AG36" s="1366">
        <f t="shared" si="9"/>
        <v>-0.52372396494853035</v>
      </c>
      <c r="AH36" s="1366">
        <f t="shared" si="2"/>
        <v>-3596</v>
      </c>
      <c r="AJ36" s="3253">
        <f>SUM(AH36:AI39)</f>
        <v>-3596</v>
      </c>
    </row>
    <row r="37" spans="1:36" x14ac:dyDescent="0.25">
      <c r="A37" s="3588"/>
      <c r="B37" s="1134" t="s">
        <v>4086</v>
      </c>
      <c r="C37" s="1142" t="s">
        <v>9189</v>
      </c>
      <c r="D37" s="3537"/>
      <c r="E37" s="2963" t="s">
        <v>4087</v>
      </c>
      <c r="F37" s="3444"/>
      <c r="G37" s="3591"/>
      <c r="H37" s="3557"/>
      <c r="I37" s="3560"/>
      <c r="J37" s="3655"/>
      <c r="K37" s="3658"/>
      <c r="L37" s="3569"/>
      <c r="M37" s="3572"/>
      <c r="N37" s="3661"/>
      <c r="O37" s="3664"/>
      <c r="P37" s="3581"/>
      <c r="Q37" s="3584"/>
      <c r="R37" s="3540"/>
      <c r="S37" s="3447"/>
      <c r="T37" s="3444"/>
      <c r="U37" s="3447"/>
      <c r="V37" s="3444"/>
      <c r="W37" s="3447"/>
      <c r="X37" s="3611"/>
      <c r="Y37" s="3608"/>
      <c r="Z37" s="3503"/>
      <c r="AA37" s="3603"/>
      <c r="AB37" s="3670"/>
      <c r="AC37" s="3245"/>
      <c r="AD37" s="3691"/>
      <c r="AF37">
        <v>0</v>
      </c>
      <c r="AG37" s="1366">
        <f t="shared" si="9"/>
        <v>0</v>
      </c>
      <c r="AH37" s="1366">
        <f t="shared" si="2"/>
        <v>0</v>
      </c>
      <c r="AJ37" s="3245"/>
    </row>
    <row r="38" spans="1:36" x14ac:dyDescent="0.25">
      <c r="A38" s="3588"/>
      <c r="B38" s="1134" t="s">
        <v>4084</v>
      </c>
      <c r="C38" s="1142" t="s">
        <v>9189</v>
      </c>
      <c r="D38" s="3537"/>
      <c r="E38" s="2963" t="s">
        <v>4085</v>
      </c>
      <c r="F38" s="3444"/>
      <c r="G38" s="3591"/>
      <c r="H38" s="3557"/>
      <c r="I38" s="3560"/>
      <c r="J38" s="3655"/>
      <c r="K38" s="3658"/>
      <c r="L38" s="3569"/>
      <c r="M38" s="3572"/>
      <c r="N38" s="3661"/>
      <c r="O38" s="3664"/>
      <c r="P38" s="3581"/>
      <c r="Q38" s="3584"/>
      <c r="R38" s="3540"/>
      <c r="S38" s="3447"/>
      <c r="T38" s="3444"/>
      <c r="U38" s="3447"/>
      <c r="V38" s="3444"/>
      <c r="W38" s="3447"/>
      <c r="X38" s="3611"/>
      <c r="Y38" s="3608"/>
      <c r="Z38" s="3503"/>
      <c r="AA38" s="3603"/>
      <c r="AB38" s="3670"/>
      <c r="AC38" s="3245"/>
      <c r="AD38" s="3691"/>
      <c r="AF38">
        <v>0</v>
      </c>
      <c r="AG38" s="1366">
        <f t="shared" si="9"/>
        <v>0</v>
      </c>
      <c r="AH38" s="1366">
        <f t="shared" si="2"/>
        <v>0</v>
      </c>
      <c r="AJ38" s="3245"/>
    </row>
    <row r="39" spans="1:36" ht="15" thickBot="1" x14ac:dyDescent="0.3">
      <c r="A39" s="3589"/>
      <c r="B39" s="1132" t="s">
        <v>4080</v>
      </c>
      <c r="C39" s="1143" t="s">
        <v>9189</v>
      </c>
      <c r="D39" s="3538"/>
      <c r="E39" s="2991" t="s">
        <v>4081</v>
      </c>
      <c r="F39" s="3445"/>
      <c r="G39" s="3592"/>
      <c r="H39" s="3558"/>
      <c r="I39" s="3561"/>
      <c r="J39" s="3656"/>
      <c r="K39" s="3659"/>
      <c r="L39" s="3570"/>
      <c r="M39" s="3573"/>
      <c r="N39" s="3662"/>
      <c r="O39" s="3665"/>
      <c r="P39" s="3582"/>
      <c r="Q39" s="3585"/>
      <c r="R39" s="3541"/>
      <c r="S39" s="3448"/>
      <c r="T39" s="3445"/>
      <c r="U39" s="3448"/>
      <c r="V39" s="3445"/>
      <c r="W39" s="3448"/>
      <c r="X39" s="3612"/>
      <c r="Y39" s="3609"/>
      <c r="Z39" s="3606"/>
      <c r="AA39" s="3604"/>
      <c r="AB39" s="3671"/>
      <c r="AC39" s="3251"/>
      <c r="AD39" s="3694"/>
      <c r="AF39">
        <v>0</v>
      </c>
      <c r="AG39" s="1366">
        <f t="shared" si="9"/>
        <v>0</v>
      </c>
      <c r="AH39" s="1366">
        <f t="shared" si="2"/>
        <v>0</v>
      </c>
      <c r="AJ39" s="3251"/>
    </row>
    <row r="40" spans="1:36" ht="15" thickTop="1" x14ac:dyDescent="0.25">
      <c r="A40" s="3587" t="s">
        <v>4062</v>
      </c>
      <c r="B40" s="1133" t="s">
        <v>4068</v>
      </c>
      <c r="C40" s="1141" t="s">
        <v>9189</v>
      </c>
      <c r="D40" s="3536">
        <v>6.6</v>
      </c>
      <c r="E40" s="2990" t="s">
        <v>4069</v>
      </c>
      <c r="F40" s="3473" t="s">
        <v>4065</v>
      </c>
      <c r="G40" s="3590" t="s">
        <v>4066</v>
      </c>
      <c r="H40" s="3556" t="str">
        <f>"4-DaHall 1-PDU-"&amp;L40&amp;"-"&amp;K40&amp;"-"&amp;M40</f>
        <v>4-DaHall 1-PDU-08-100-3</v>
      </c>
      <c r="I40" s="3559" t="str">
        <f>"4-DaHall 1-PDU-"&amp;P40&amp;"-"&amp;O40&amp;"-"&amp;Q40</f>
        <v>4-DaHall 1-PDU-07-100-3</v>
      </c>
      <c r="J40" s="3654">
        <v>220</v>
      </c>
      <c r="K40" s="3657">
        <v>100</v>
      </c>
      <c r="L40" s="3568" t="s">
        <v>6511</v>
      </c>
      <c r="M40" s="3571">
        <v>3</v>
      </c>
      <c r="N40" s="3660">
        <v>220</v>
      </c>
      <c r="O40" s="3663">
        <v>100</v>
      </c>
      <c r="P40" s="3580" t="s">
        <v>6498</v>
      </c>
      <c r="Q40" s="3583">
        <v>3</v>
      </c>
      <c r="R40" s="3539" t="s">
        <v>4038</v>
      </c>
      <c r="S40" s="3449" t="s">
        <v>4039</v>
      </c>
      <c r="T40" s="3473" t="s">
        <v>4040</v>
      </c>
      <c r="U40" s="3449" t="s">
        <v>4041</v>
      </c>
      <c r="V40" s="3473" t="s">
        <v>3750</v>
      </c>
      <c r="W40" s="3449" t="s">
        <v>3755</v>
      </c>
      <c r="X40" s="3610">
        <f>SUM('4층_부하량(월간_AVG)'!N21:P21)</f>
        <v>5.4024143151574489</v>
      </c>
      <c r="Y40" s="3607">
        <f>SUM('4층_부하량(월간_AVG)'!D66:F66)</f>
        <v>5.300606315537995</v>
      </c>
      <c r="Z40" s="3605">
        <f>SUM(X40:Y40)</f>
        <v>10.703020630695445</v>
      </c>
      <c r="AA40" s="3602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798.7</v>
      </c>
      <c r="AB40" s="3669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776.2</v>
      </c>
      <c r="AC40" s="3253">
        <f>SUM(AA40:AB42)</f>
        <v>1574.9</v>
      </c>
      <c r="AD40" s="3693" t="s">
        <v>3832</v>
      </c>
      <c r="AF40">
        <v>10.8</v>
      </c>
      <c r="AG40" s="1366">
        <f t="shared" si="9"/>
        <v>-9.6979369304555973E-2</v>
      </c>
      <c r="AH40" s="1366">
        <f t="shared" si="2"/>
        <v>-1568.3000000000002</v>
      </c>
      <c r="AJ40" s="3253">
        <f>SUM(AH40:AI42)</f>
        <v>-1568.3000000000002</v>
      </c>
    </row>
    <row r="41" spans="1:36" x14ac:dyDescent="0.25">
      <c r="A41" s="3588"/>
      <c r="B41" s="1134" t="s">
        <v>3292</v>
      </c>
      <c r="C41" s="1142" t="s">
        <v>9189</v>
      </c>
      <c r="D41" s="3537"/>
      <c r="E41" s="2963" t="s">
        <v>4067</v>
      </c>
      <c r="F41" s="3444"/>
      <c r="G41" s="3591"/>
      <c r="H41" s="3557"/>
      <c r="I41" s="3560"/>
      <c r="J41" s="3655"/>
      <c r="K41" s="3658"/>
      <c r="L41" s="3569"/>
      <c r="M41" s="3572"/>
      <c r="N41" s="3661"/>
      <c r="O41" s="3664"/>
      <c r="P41" s="3581"/>
      <c r="Q41" s="3584"/>
      <c r="R41" s="3540"/>
      <c r="S41" s="3447"/>
      <c r="T41" s="3444"/>
      <c r="U41" s="3447"/>
      <c r="V41" s="3444"/>
      <c r="W41" s="3447"/>
      <c r="X41" s="3611"/>
      <c r="Y41" s="3608"/>
      <c r="Z41" s="3503"/>
      <c r="AA41" s="3603"/>
      <c r="AB41" s="3670"/>
      <c r="AC41" s="3245"/>
      <c r="AD41" s="3691"/>
      <c r="AF41">
        <v>0</v>
      </c>
      <c r="AG41" s="1366">
        <f t="shared" si="9"/>
        <v>0</v>
      </c>
      <c r="AH41" s="1366">
        <f t="shared" si="2"/>
        <v>0</v>
      </c>
      <c r="AJ41" s="3245"/>
    </row>
    <row r="42" spans="1:36" ht="15" thickBot="1" x14ac:dyDescent="0.3">
      <c r="A42" s="3589"/>
      <c r="B42" s="1132" t="s">
        <v>4063</v>
      </c>
      <c r="C42" s="1143" t="s">
        <v>9189</v>
      </c>
      <c r="D42" s="3538"/>
      <c r="E42" s="2991" t="s">
        <v>4064</v>
      </c>
      <c r="F42" s="3445"/>
      <c r="G42" s="3592"/>
      <c r="H42" s="3558"/>
      <c r="I42" s="3561"/>
      <c r="J42" s="3656"/>
      <c r="K42" s="3659"/>
      <c r="L42" s="3570"/>
      <c r="M42" s="3573"/>
      <c r="N42" s="3662"/>
      <c r="O42" s="3665"/>
      <c r="P42" s="3582"/>
      <c r="Q42" s="3585"/>
      <c r="R42" s="3541"/>
      <c r="S42" s="3448"/>
      <c r="T42" s="3445"/>
      <c r="U42" s="3448"/>
      <c r="V42" s="3445"/>
      <c r="W42" s="3448"/>
      <c r="X42" s="3612"/>
      <c r="Y42" s="3609"/>
      <c r="Z42" s="3606"/>
      <c r="AA42" s="3604"/>
      <c r="AB42" s="3671"/>
      <c r="AC42" s="3251"/>
      <c r="AD42" s="3694"/>
      <c r="AF42">
        <v>0</v>
      </c>
      <c r="AG42" s="1366">
        <f t="shared" si="9"/>
        <v>0</v>
      </c>
      <c r="AH42" s="1366">
        <f t="shared" si="2"/>
        <v>0</v>
      </c>
      <c r="AJ42" s="3251"/>
    </row>
    <row r="43" spans="1:36" ht="15" thickTop="1" x14ac:dyDescent="0.25">
      <c r="A43" s="3587" t="s">
        <v>4070</v>
      </c>
      <c r="B43" s="1133" t="s">
        <v>4077</v>
      </c>
      <c r="C43" s="1141" t="s">
        <v>9189</v>
      </c>
      <c r="D43" s="3536">
        <v>6.6</v>
      </c>
      <c r="E43" s="2990" t="s">
        <v>4078</v>
      </c>
      <c r="F43" s="3473" t="s">
        <v>4073</v>
      </c>
      <c r="G43" s="3590" t="s">
        <v>4074</v>
      </c>
      <c r="H43" s="3556" t="str">
        <f>"4-DaHall 1-PDU-"&amp;L43&amp;"-"&amp;K43&amp;"-"&amp;M43</f>
        <v>4-DaHall 1-PDU-08-100-5</v>
      </c>
      <c r="I43" s="3559" t="str">
        <f>"4-DaHall 1-PDU-"&amp;P43&amp;"-"&amp;O43&amp;"-"&amp;Q43</f>
        <v>4-DaHall 1-PDU-07-100-5</v>
      </c>
      <c r="J43" s="3654">
        <v>220</v>
      </c>
      <c r="K43" s="3657">
        <v>100</v>
      </c>
      <c r="L43" s="3568" t="s">
        <v>6511</v>
      </c>
      <c r="M43" s="3571">
        <v>5</v>
      </c>
      <c r="N43" s="3660">
        <v>220</v>
      </c>
      <c r="O43" s="3663">
        <v>100</v>
      </c>
      <c r="P43" s="3580" t="s">
        <v>6498</v>
      </c>
      <c r="Q43" s="3583">
        <v>5</v>
      </c>
      <c r="R43" s="3539" t="s">
        <v>4038</v>
      </c>
      <c r="S43" s="3449" t="s">
        <v>4039</v>
      </c>
      <c r="T43" s="3473" t="s">
        <v>4040</v>
      </c>
      <c r="U43" s="3449" t="s">
        <v>4041</v>
      </c>
      <c r="V43" s="3473" t="s">
        <v>3750</v>
      </c>
      <c r="W43" s="3449" t="s">
        <v>3755</v>
      </c>
      <c r="X43" s="3610">
        <f>SUM('4층_부하량(월간_AVG)'!N23:P23)</f>
        <v>7.4679028454229446</v>
      </c>
      <c r="Y43" s="3607">
        <f>SUM('4층_부하량(월간_AVG)'!D68:F68)</f>
        <v>6.0186395439058398</v>
      </c>
      <c r="Z43" s="3605">
        <f>SUM(X43:Y43)</f>
        <v>13.486542389328784</v>
      </c>
      <c r="AA43" s="3602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1102</v>
      </c>
      <c r="AB43" s="3669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864.2</v>
      </c>
      <c r="AC43" s="3253">
        <f>SUM(AA43:AB45)</f>
        <v>1966.2</v>
      </c>
      <c r="AD43" s="3693" t="s">
        <v>3832</v>
      </c>
      <c r="AF43">
        <v>13.5</v>
      </c>
      <c r="AG43" s="1366">
        <f t="shared" si="9"/>
        <v>-1.3457610671215647E-2</v>
      </c>
      <c r="AH43" s="1366">
        <f t="shared" si="2"/>
        <v>-1959.6000000000001</v>
      </c>
      <c r="AJ43" s="3253">
        <f>SUM(AH43:AI45)</f>
        <v>-1959.6000000000001</v>
      </c>
    </row>
    <row r="44" spans="1:36" x14ac:dyDescent="0.25">
      <c r="A44" s="3588"/>
      <c r="B44" s="1134" t="s">
        <v>4075</v>
      </c>
      <c r="C44" s="1142" t="s">
        <v>9189</v>
      </c>
      <c r="D44" s="3537"/>
      <c r="E44" s="2963" t="s">
        <v>4076</v>
      </c>
      <c r="F44" s="3444"/>
      <c r="G44" s="3591"/>
      <c r="H44" s="3557"/>
      <c r="I44" s="3560"/>
      <c r="J44" s="3655"/>
      <c r="K44" s="3658"/>
      <c r="L44" s="3569"/>
      <c r="M44" s="3572"/>
      <c r="N44" s="3661"/>
      <c r="O44" s="3664"/>
      <c r="P44" s="3581"/>
      <c r="Q44" s="3584"/>
      <c r="R44" s="3540"/>
      <c r="S44" s="3447"/>
      <c r="T44" s="3444"/>
      <c r="U44" s="3447"/>
      <c r="V44" s="3444"/>
      <c r="W44" s="3447"/>
      <c r="X44" s="3611"/>
      <c r="Y44" s="3608"/>
      <c r="Z44" s="3503"/>
      <c r="AA44" s="3603"/>
      <c r="AB44" s="3670"/>
      <c r="AC44" s="3245"/>
      <c r="AD44" s="3691"/>
      <c r="AF44">
        <v>0</v>
      </c>
      <c r="AG44" s="1366">
        <f t="shared" si="9"/>
        <v>0</v>
      </c>
      <c r="AH44" s="1366">
        <f t="shared" si="2"/>
        <v>0</v>
      </c>
      <c r="AJ44" s="3245"/>
    </row>
    <row r="45" spans="1:36" ht="15" thickBot="1" x14ac:dyDescent="0.3">
      <c r="A45" s="3589"/>
      <c r="B45" s="1132" t="s">
        <v>4071</v>
      </c>
      <c r="C45" s="1143" t="s">
        <v>9189</v>
      </c>
      <c r="D45" s="3538"/>
      <c r="E45" s="2991" t="s">
        <v>4072</v>
      </c>
      <c r="F45" s="3445"/>
      <c r="G45" s="3592"/>
      <c r="H45" s="3558"/>
      <c r="I45" s="3561"/>
      <c r="J45" s="3656"/>
      <c r="K45" s="3659"/>
      <c r="L45" s="3570"/>
      <c r="M45" s="3573"/>
      <c r="N45" s="3662"/>
      <c r="O45" s="3665"/>
      <c r="P45" s="3582"/>
      <c r="Q45" s="3585"/>
      <c r="R45" s="3541"/>
      <c r="S45" s="3448"/>
      <c r="T45" s="3445"/>
      <c r="U45" s="3448"/>
      <c r="V45" s="3445"/>
      <c r="W45" s="3448"/>
      <c r="X45" s="3612"/>
      <c r="Y45" s="3609"/>
      <c r="Z45" s="3606"/>
      <c r="AA45" s="3604"/>
      <c r="AB45" s="3671"/>
      <c r="AC45" s="3251"/>
      <c r="AD45" s="3694"/>
      <c r="AF45">
        <v>0</v>
      </c>
      <c r="AG45" s="1366">
        <f t="shared" si="9"/>
        <v>0</v>
      </c>
      <c r="AH45" s="1366">
        <f t="shared" si="2"/>
        <v>0</v>
      </c>
      <c r="AJ45" s="3251"/>
    </row>
    <row r="46" spans="1:36" ht="15" thickTop="1" x14ac:dyDescent="0.25">
      <c r="A46" s="3587" t="s">
        <v>4047</v>
      </c>
      <c r="B46" s="1133" t="s">
        <v>4060</v>
      </c>
      <c r="C46" s="1141" t="s">
        <v>9189</v>
      </c>
      <c r="D46" s="3536">
        <v>13.2</v>
      </c>
      <c r="E46" s="2990" t="s">
        <v>4061</v>
      </c>
      <c r="F46" s="3473" t="s">
        <v>4050</v>
      </c>
      <c r="G46" s="3590" t="s">
        <v>4051</v>
      </c>
      <c r="H46" s="3556" t="str">
        <f>"4-DaHall 1-PDU-"&amp;L46&amp;"-"&amp;K46&amp;"-"&amp;M46</f>
        <v>4-DaHall 1-PDU-08-100-1</v>
      </c>
      <c r="I46" s="3559" t="str">
        <f>"4-DaHall 1-PDU-"&amp;P46&amp;"-"&amp;O46&amp;"-"&amp;Q46</f>
        <v>4-DaHall 1-PDU-07-100-1</v>
      </c>
      <c r="J46" s="3654">
        <v>220</v>
      </c>
      <c r="K46" s="3657">
        <v>100</v>
      </c>
      <c r="L46" s="3568" t="s">
        <v>6511</v>
      </c>
      <c r="M46" s="3571">
        <v>1</v>
      </c>
      <c r="N46" s="3660">
        <v>220</v>
      </c>
      <c r="O46" s="3663">
        <v>100</v>
      </c>
      <c r="P46" s="3580" t="s">
        <v>6498</v>
      </c>
      <c r="Q46" s="3583">
        <v>1</v>
      </c>
      <c r="R46" s="3539" t="s">
        <v>4038</v>
      </c>
      <c r="S46" s="3449" t="s">
        <v>4039</v>
      </c>
      <c r="T46" s="3473" t="s">
        <v>4040</v>
      </c>
      <c r="U46" s="3449" t="s">
        <v>4041</v>
      </c>
      <c r="V46" s="3473" t="s">
        <v>3750</v>
      </c>
      <c r="W46" s="3449" t="s">
        <v>3755</v>
      </c>
      <c r="X46" s="3610">
        <f>SUM('4층_부하량(월간_AVG)'!N19:P19)</f>
        <v>22.660402651884617</v>
      </c>
      <c r="Y46" s="3607">
        <f>SUM('4층_부하량(월간_AVG)'!D64:F64)</f>
        <v>20.383815544396679</v>
      </c>
      <c r="Z46" s="3605">
        <f>SUM(X46:Y46)</f>
        <v>43.044218196281292</v>
      </c>
      <c r="AA46" s="3602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3423.9</v>
      </c>
      <c r="AB46" s="3669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3053.1</v>
      </c>
      <c r="AC46" s="3253">
        <f>SUM(AA46:AB51)</f>
        <v>6477</v>
      </c>
      <c r="AD46" s="3693" t="s">
        <v>3832</v>
      </c>
      <c r="AF46">
        <v>44.2</v>
      </c>
      <c r="AG46" s="1366">
        <f t="shared" ref="AG46:AG51" si="10">Z46-AF46</f>
        <v>-1.1557818037187104</v>
      </c>
      <c r="AH46" s="1366">
        <f t="shared" si="2"/>
        <v>-6463.8</v>
      </c>
      <c r="AJ46" s="3253">
        <f>SUM(AH46:AI51)</f>
        <v>-6463.8</v>
      </c>
    </row>
    <row r="47" spans="1:36" x14ac:dyDescent="0.25">
      <c r="A47" s="3588"/>
      <c r="B47" s="1134" t="s">
        <v>4058</v>
      </c>
      <c r="C47" s="1142" t="s">
        <v>9189</v>
      </c>
      <c r="D47" s="3537"/>
      <c r="E47" s="2963" t="s">
        <v>4059</v>
      </c>
      <c r="F47" s="3444"/>
      <c r="G47" s="3591"/>
      <c r="H47" s="3557"/>
      <c r="I47" s="3560"/>
      <c r="J47" s="3655"/>
      <c r="K47" s="3658"/>
      <c r="L47" s="3569"/>
      <c r="M47" s="3572"/>
      <c r="N47" s="3661"/>
      <c r="O47" s="3664"/>
      <c r="P47" s="3581"/>
      <c r="Q47" s="3584"/>
      <c r="R47" s="3540"/>
      <c r="S47" s="3447"/>
      <c r="T47" s="3444"/>
      <c r="U47" s="3447"/>
      <c r="V47" s="3444"/>
      <c r="W47" s="3447"/>
      <c r="X47" s="3611"/>
      <c r="Y47" s="3608"/>
      <c r="Z47" s="3503"/>
      <c r="AA47" s="3603"/>
      <c r="AB47" s="3670"/>
      <c r="AC47" s="3245"/>
      <c r="AD47" s="3691"/>
      <c r="AF47">
        <v>0</v>
      </c>
      <c r="AG47" s="1366">
        <f t="shared" si="10"/>
        <v>0</v>
      </c>
      <c r="AH47" s="1366">
        <f t="shared" si="2"/>
        <v>0</v>
      </c>
      <c r="AJ47" s="3245"/>
    </row>
    <row r="48" spans="1:36" x14ac:dyDescent="0.25">
      <c r="A48" s="3588"/>
      <c r="B48" s="1134" t="s">
        <v>4056</v>
      </c>
      <c r="C48" s="1142" t="s">
        <v>9189</v>
      </c>
      <c r="D48" s="3537"/>
      <c r="E48" s="2963" t="s">
        <v>4057</v>
      </c>
      <c r="F48" s="3444"/>
      <c r="G48" s="3591"/>
      <c r="H48" s="3557"/>
      <c r="I48" s="3560"/>
      <c r="J48" s="3655"/>
      <c r="K48" s="3658"/>
      <c r="L48" s="3569"/>
      <c r="M48" s="3572"/>
      <c r="N48" s="3661"/>
      <c r="O48" s="3664"/>
      <c r="P48" s="3581"/>
      <c r="Q48" s="3584"/>
      <c r="R48" s="3540"/>
      <c r="S48" s="3447"/>
      <c r="T48" s="3444"/>
      <c r="U48" s="3447"/>
      <c r="V48" s="3444"/>
      <c r="W48" s="3447"/>
      <c r="X48" s="3611"/>
      <c r="Y48" s="3608"/>
      <c r="Z48" s="3503"/>
      <c r="AA48" s="3603"/>
      <c r="AB48" s="3670"/>
      <c r="AC48" s="3245"/>
      <c r="AD48" s="3691"/>
      <c r="AF48">
        <v>0</v>
      </c>
      <c r="AG48" s="1366">
        <f t="shared" si="10"/>
        <v>0</v>
      </c>
      <c r="AH48" s="1366">
        <f t="shared" si="2"/>
        <v>0</v>
      </c>
      <c r="AJ48" s="3245"/>
    </row>
    <row r="49" spans="1:36" x14ac:dyDescent="0.25">
      <c r="A49" s="3588"/>
      <c r="B49" s="1134" t="s">
        <v>4054</v>
      </c>
      <c r="C49" s="1142" t="s">
        <v>9189</v>
      </c>
      <c r="D49" s="3537"/>
      <c r="E49" s="2963" t="s">
        <v>4055</v>
      </c>
      <c r="F49" s="3444"/>
      <c r="G49" s="3591"/>
      <c r="H49" s="3557"/>
      <c r="I49" s="3560"/>
      <c r="J49" s="3655"/>
      <c r="K49" s="3658"/>
      <c r="L49" s="3569"/>
      <c r="M49" s="3572"/>
      <c r="N49" s="3661"/>
      <c r="O49" s="3664"/>
      <c r="P49" s="3581"/>
      <c r="Q49" s="3584"/>
      <c r="R49" s="3540"/>
      <c r="S49" s="3447"/>
      <c r="T49" s="3444"/>
      <c r="U49" s="3447"/>
      <c r="V49" s="3444"/>
      <c r="W49" s="3447"/>
      <c r="X49" s="3611"/>
      <c r="Y49" s="3608"/>
      <c r="Z49" s="3503"/>
      <c r="AA49" s="3603"/>
      <c r="AB49" s="3670"/>
      <c r="AC49" s="3245"/>
      <c r="AD49" s="3691"/>
      <c r="AF49">
        <v>0</v>
      </c>
      <c r="AG49" s="1366">
        <f t="shared" si="10"/>
        <v>0</v>
      </c>
      <c r="AH49" s="1366">
        <f t="shared" si="2"/>
        <v>0</v>
      </c>
      <c r="AJ49" s="3245"/>
    </row>
    <row r="50" spans="1:36" x14ac:dyDescent="0.25">
      <c r="A50" s="3588"/>
      <c r="B50" s="1134" t="s">
        <v>4052</v>
      </c>
      <c r="C50" s="1142" t="s">
        <v>9189</v>
      </c>
      <c r="D50" s="3537"/>
      <c r="E50" s="2963" t="s">
        <v>4053</v>
      </c>
      <c r="F50" s="3444"/>
      <c r="G50" s="3591"/>
      <c r="H50" s="3557"/>
      <c r="I50" s="3560"/>
      <c r="J50" s="3655"/>
      <c r="K50" s="3658"/>
      <c r="L50" s="3569"/>
      <c r="M50" s="3572"/>
      <c r="N50" s="3661"/>
      <c r="O50" s="3664"/>
      <c r="P50" s="3581"/>
      <c r="Q50" s="3584"/>
      <c r="R50" s="3540"/>
      <c r="S50" s="3447"/>
      <c r="T50" s="3444"/>
      <c r="U50" s="3447"/>
      <c r="V50" s="3444"/>
      <c r="W50" s="3447"/>
      <c r="X50" s="3611"/>
      <c r="Y50" s="3608"/>
      <c r="Z50" s="3503"/>
      <c r="AA50" s="3603"/>
      <c r="AB50" s="3670"/>
      <c r="AC50" s="3245"/>
      <c r="AD50" s="3691"/>
      <c r="AF50">
        <v>0</v>
      </c>
      <c r="AG50" s="1366">
        <f t="shared" si="10"/>
        <v>0</v>
      </c>
      <c r="AH50" s="1366">
        <f t="shared" si="2"/>
        <v>0</v>
      </c>
      <c r="AJ50" s="3245"/>
    </row>
    <row r="51" spans="1:36" ht="15" thickBot="1" x14ac:dyDescent="0.3">
      <c r="A51" s="3589"/>
      <c r="B51" s="1132" t="s">
        <v>4048</v>
      </c>
      <c r="C51" s="1143" t="s">
        <v>9189</v>
      </c>
      <c r="D51" s="3538"/>
      <c r="E51" s="2991" t="s">
        <v>4049</v>
      </c>
      <c r="F51" s="3445"/>
      <c r="G51" s="3592"/>
      <c r="H51" s="3558"/>
      <c r="I51" s="3561"/>
      <c r="J51" s="3656"/>
      <c r="K51" s="3659"/>
      <c r="L51" s="3570"/>
      <c r="M51" s="3573"/>
      <c r="N51" s="3662"/>
      <c r="O51" s="3665"/>
      <c r="P51" s="3582"/>
      <c r="Q51" s="3585"/>
      <c r="R51" s="3541"/>
      <c r="S51" s="3448"/>
      <c r="T51" s="3445"/>
      <c r="U51" s="3448"/>
      <c r="V51" s="3445"/>
      <c r="W51" s="3448"/>
      <c r="X51" s="3612"/>
      <c r="Y51" s="3609"/>
      <c r="Z51" s="3606"/>
      <c r="AA51" s="3604"/>
      <c r="AB51" s="3671"/>
      <c r="AC51" s="3251"/>
      <c r="AD51" s="3694"/>
      <c r="AF51">
        <v>0</v>
      </c>
      <c r="AG51" s="1366">
        <f t="shared" si="10"/>
        <v>0</v>
      </c>
      <c r="AH51" s="1366">
        <f t="shared" si="2"/>
        <v>0</v>
      </c>
      <c r="AJ51" s="3251"/>
    </row>
    <row r="52" spans="1:36" ht="15" thickTop="1" x14ac:dyDescent="0.25">
      <c r="A52" s="3587" t="s">
        <v>4044</v>
      </c>
      <c r="B52" s="1133"/>
      <c r="C52" s="1141"/>
      <c r="D52" s="3536"/>
      <c r="E52" s="327"/>
      <c r="F52" s="3473" t="s">
        <v>4045</v>
      </c>
      <c r="G52" s="3590" t="s">
        <v>4046</v>
      </c>
      <c r="H52" s="3556" t="str">
        <f>"4-DaHall 1-PDU-"&amp;L52&amp;"-"&amp;K52&amp;"-"&amp;M52</f>
        <v>4-DaHall 1-PDU-08-100-10</v>
      </c>
      <c r="I52" s="3559" t="str">
        <f>"4-DaHall 1-PDU-"&amp;P52&amp;"-"&amp;O52&amp;"-"&amp;Q52</f>
        <v>4-DaHall 1-PDU-07-100-10</v>
      </c>
      <c r="J52" s="3654">
        <v>220</v>
      </c>
      <c r="K52" s="3657">
        <v>100</v>
      </c>
      <c r="L52" s="3568" t="s">
        <v>6511</v>
      </c>
      <c r="M52" s="3571">
        <v>10</v>
      </c>
      <c r="N52" s="3660">
        <v>220</v>
      </c>
      <c r="O52" s="3663">
        <v>100</v>
      </c>
      <c r="P52" s="3580" t="s">
        <v>6498</v>
      </c>
      <c r="Q52" s="3583">
        <v>10</v>
      </c>
      <c r="R52" s="3539" t="s">
        <v>4038</v>
      </c>
      <c r="S52" s="3449" t="s">
        <v>4039</v>
      </c>
      <c r="T52" s="3473" t="s">
        <v>4040</v>
      </c>
      <c r="U52" s="3449" t="s">
        <v>4041</v>
      </c>
      <c r="V52" s="3473" t="s">
        <v>3750</v>
      </c>
      <c r="W52" s="3449" t="s">
        <v>3755</v>
      </c>
      <c r="X52" s="3610">
        <f>SUM('4층_부하량(월간_AVG)'!N28:P28)</f>
        <v>0</v>
      </c>
      <c r="Y52" s="3607">
        <f>SUM('4층_부하량(월간_AVG)'!D73:F73)</f>
        <v>0</v>
      </c>
      <c r="Z52" s="3605">
        <f>SUM(X52:Y52)</f>
        <v>0</v>
      </c>
      <c r="AA52" s="3602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669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253">
        <f>SUM(AA52:AB54)</f>
        <v>0</v>
      </c>
      <c r="AD52" s="3693"/>
      <c r="AF52">
        <v>0</v>
      </c>
      <c r="AG52" s="1366">
        <f t="shared" ref="AG52:AG83" si="11">Z52-AF52</f>
        <v>0</v>
      </c>
      <c r="AH52" s="1366">
        <f t="shared" si="2"/>
        <v>0</v>
      </c>
      <c r="AJ52" s="3253">
        <f>SUM(AH52:AI54)</f>
        <v>0</v>
      </c>
    </row>
    <row r="53" spans="1:36" x14ac:dyDescent="0.25">
      <c r="A53" s="3588"/>
      <c r="B53" s="1134"/>
      <c r="C53" s="1142"/>
      <c r="D53" s="3537"/>
      <c r="E53" s="2657"/>
      <c r="F53" s="3444"/>
      <c r="G53" s="3591"/>
      <c r="H53" s="3557"/>
      <c r="I53" s="3560"/>
      <c r="J53" s="3655"/>
      <c r="K53" s="3658"/>
      <c r="L53" s="3569"/>
      <c r="M53" s="3572"/>
      <c r="N53" s="3661"/>
      <c r="O53" s="3664"/>
      <c r="P53" s="3581"/>
      <c r="Q53" s="3584"/>
      <c r="R53" s="3540"/>
      <c r="S53" s="3447"/>
      <c r="T53" s="3444"/>
      <c r="U53" s="3447"/>
      <c r="V53" s="3444"/>
      <c r="W53" s="3447"/>
      <c r="X53" s="3611"/>
      <c r="Y53" s="3608"/>
      <c r="Z53" s="3503"/>
      <c r="AA53" s="3603"/>
      <c r="AB53" s="3670"/>
      <c r="AC53" s="3245"/>
      <c r="AD53" s="3691"/>
      <c r="AF53">
        <v>0</v>
      </c>
      <c r="AG53" s="1366">
        <f t="shared" si="11"/>
        <v>0</v>
      </c>
      <c r="AH53" s="1366">
        <f t="shared" si="2"/>
        <v>0</v>
      </c>
      <c r="AJ53" s="3245"/>
    </row>
    <row r="54" spans="1:36" ht="15" thickBot="1" x14ac:dyDescent="0.3">
      <c r="A54" s="3589"/>
      <c r="B54" s="1132"/>
      <c r="C54" s="1143"/>
      <c r="D54" s="3538"/>
      <c r="E54" s="2667"/>
      <c r="F54" s="3445"/>
      <c r="G54" s="3592"/>
      <c r="H54" s="3558"/>
      <c r="I54" s="3561"/>
      <c r="J54" s="3656"/>
      <c r="K54" s="3659"/>
      <c r="L54" s="3570"/>
      <c r="M54" s="3573"/>
      <c r="N54" s="3662"/>
      <c r="O54" s="3665"/>
      <c r="P54" s="3582"/>
      <c r="Q54" s="3585"/>
      <c r="R54" s="3541"/>
      <c r="S54" s="3448"/>
      <c r="T54" s="3445"/>
      <c r="U54" s="3448"/>
      <c r="V54" s="3445"/>
      <c r="W54" s="3448"/>
      <c r="X54" s="3612"/>
      <c r="Y54" s="3609"/>
      <c r="Z54" s="3606"/>
      <c r="AA54" s="3604"/>
      <c r="AB54" s="3671"/>
      <c r="AC54" s="3251"/>
      <c r="AD54" s="3694"/>
      <c r="AF54">
        <v>0</v>
      </c>
      <c r="AG54" s="1366">
        <f t="shared" si="11"/>
        <v>0</v>
      </c>
      <c r="AH54" s="1366">
        <f t="shared" si="2"/>
        <v>0</v>
      </c>
      <c r="AJ54" s="3251"/>
    </row>
    <row r="55" spans="1:36" ht="33" thickTop="1" x14ac:dyDescent="0.25">
      <c r="A55" s="3587" t="s">
        <v>4034</v>
      </c>
      <c r="B55" s="1133" t="s">
        <v>4035</v>
      </c>
      <c r="C55" s="1141"/>
      <c r="D55" s="3536"/>
      <c r="E55" s="2675"/>
      <c r="F55" s="3473" t="s">
        <v>4036</v>
      </c>
      <c r="G55" s="3590" t="s">
        <v>4037</v>
      </c>
      <c r="H55" s="3556" t="str">
        <f>"4-DaHall 1-PDU-"&amp;L55&amp;"-"&amp;K55&amp;"-"&amp;M55</f>
        <v>4-DaHall 1-PDU-08-100-9</v>
      </c>
      <c r="I55" s="3559" t="str">
        <f>"4-DaHall 1-PDU-"&amp;P55&amp;"-"&amp;O55&amp;"-"&amp;Q55</f>
        <v>4-DaHall 1-PDU-07-100-9</v>
      </c>
      <c r="J55" s="3562">
        <v>220</v>
      </c>
      <c r="K55" s="3565">
        <v>100</v>
      </c>
      <c r="L55" s="3568" t="s">
        <v>6511</v>
      </c>
      <c r="M55" s="3571">
        <v>9</v>
      </c>
      <c r="N55" s="3574">
        <v>220</v>
      </c>
      <c r="O55" s="3577">
        <v>100</v>
      </c>
      <c r="P55" s="3580" t="s">
        <v>6498</v>
      </c>
      <c r="Q55" s="3583">
        <v>9</v>
      </c>
      <c r="R55" s="3539" t="s">
        <v>4038</v>
      </c>
      <c r="S55" s="3449" t="s">
        <v>4039</v>
      </c>
      <c r="T55" s="3473" t="s">
        <v>4040</v>
      </c>
      <c r="U55" s="3449" t="s">
        <v>4041</v>
      </c>
      <c r="V55" s="3473" t="s">
        <v>3750</v>
      </c>
      <c r="W55" s="3449" t="s">
        <v>3755</v>
      </c>
      <c r="X55" s="3619">
        <f>SUM('4층_부하량(월간_AVG)'!N27:P27)</f>
        <v>0</v>
      </c>
      <c r="Y55" s="3599">
        <f>SUM('4층_부하량(월간_AVG)'!D72:F72)</f>
        <v>0</v>
      </c>
      <c r="Z55" s="3596">
        <f>SUM(X55:Y55)</f>
        <v>0</v>
      </c>
      <c r="AA55" s="3593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669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253">
        <f>SUM(AA55:AB56)</f>
        <v>0</v>
      </c>
      <c r="AD55" s="2518" t="s">
        <v>4042</v>
      </c>
      <c r="AF55">
        <v>1.4</v>
      </c>
      <c r="AG55" s="1366">
        <f t="shared" si="11"/>
        <v>-1.4</v>
      </c>
      <c r="AH55" s="1366">
        <f t="shared" si="2"/>
        <v>0</v>
      </c>
      <c r="AJ55" s="3253">
        <f>SUM(AH55:AI56)</f>
        <v>0</v>
      </c>
    </row>
    <row r="56" spans="1:36" ht="21.6" x14ac:dyDescent="0.25">
      <c r="A56" s="3588"/>
      <c r="B56" s="1134" t="s">
        <v>3957</v>
      </c>
      <c r="C56" s="1142"/>
      <c r="D56" s="3537"/>
      <c r="E56" s="992"/>
      <c r="F56" s="3444"/>
      <c r="G56" s="3591"/>
      <c r="H56" s="3557"/>
      <c r="I56" s="3560"/>
      <c r="J56" s="3563"/>
      <c r="K56" s="3566"/>
      <c r="L56" s="3569"/>
      <c r="M56" s="3572"/>
      <c r="N56" s="3575"/>
      <c r="O56" s="3578"/>
      <c r="P56" s="3581"/>
      <c r="Q56" s="3584"/>
      <c r="R56" s="3540"/>
      <c r="S56" s="3447"/>
      <c r="T56" s="3444"/>
      <c r="U56" s="3447"/>
      <c r="V56" s="3444"/>
      <c r="W56" s="3447"/>
      <c r="X56" s="3650"/>
      <c r="Y56" s="3651"/>
      <c r="Z56" s="3652"/>
      <c r="AA56" s="3653"/>
      <c r="AB56" s="3682"/>
      <c r="AC56" s="3244"/>
      <c r="AD56" s="2519" t="s">
        <v>4043</v>
      </c>
      <c r="AF56">
        <v>0</v>
      </c>
      <c r="AG56" s="1366">
        <f t="shared" si="11"/>
        <v>0</v>
      </c>
      <c r="AH56" s="1366">
        <f t="shared" si="2"/>
        <v>0</v>
      </c>
      <c r="AJ56" s="3244"/>
    </row>
    <row r="57" spans="1:36" x14ac:dyDescent="0.25">
      <c r="A57" s="3588"/>
      <c r="B57" s="1134"/>
      <c r="C57" s="1142"/>
      <c r="D57" s="3537"/>
      <c r="E57" s="2657"/>
      <c r="F57" s="3444"/>
      <c r="G57" s="3591"/>
      <c r="H57" s="3557"/>
      <c r="I57" s="3560"/>
      <c r="J57" s="3563"/>
      <c r="K57" s="3566"/>
      <c r="L57" s="3569"/>
      <c r="M57" s="3572"/>
      <c r="N57" s="3575"/>
      <c r="O57" s="3578"/>
      <c r="P57" s="3581"/>
      <c r="Q57" s="3584"/>
      <c r="R57" s="3540"/>
      <c r="S57" s="3447"/>
      <c r="T57" s="3444"/>
      <c r="U57" s="3447"/>
      <c r="V57" s="3444"/>
      <c r="W57" s="3447"/>
      <c r="X57" s="3638"/>
      <c r="Y57" s="3641"/>
      <c r="Z57" s="3644"/>
      <c r="AA57" s="3647"/>
      <c r="AB57" s="3683"/>
      <c r="AC57" s="3330"/>
      <c r="AD57" s="3690"/>
      <c r="AF57">
        <v>0</v>
      </c>
      <c r="AG57" s="1366">
        <f t="shared" si="11"/>
        <v>0</v>
      </c>
      <c r="AH57" s="1366">
        <f t="shared" si="2"/>
        <v>0</v>
      </c>
      <c r="AJ57" s="3330"/>
    </row>
    <row r="58" spans="1:36" x14ac:dyDescent="0.25">
      <c r="A58" s="3588"/>
      <c r="B58" s="1134"/>
      <c r="C58" s="1142"/>
      <c r="D58" s="3537"/>
      <c r="E58" s="2657"/>
      <c r="F58" s="3444"/>
      <c r="G58" s="3591"/>
      <c r="H58" s="3557"/>
      <c r="I58" s="3560"/>
      <c r="J58" s="3563"/>
      <c r="K58" s="3566"/>
      <c r="L58" s="3569"/>
      <c r="M58" s="3572"/>
      <c r="N58" s="3575"/>
      <c r="O58" s="3578"/>
      <c r="P58" s="3581"/>
      <c r="Q58" s="3584"/>
      <c r="R58" s="3540"/>
      <c r="S58" s="3447"/>
      <c r="T58" s="3444"/>
      <c r="U58" s="3447"/>
      <c r="V58" s="3444"/>
      <c r="W58" s="3447"/>
      <c r="X58" s="3639"/>
      <c r="Y58" s="3642"/>
      <c r="Z58" s="3645"/>
      <c r="AA58" s="3648"/>
      <c r="AB58" s="3684"/>
      <c r="AC58" s="3331"/>
      <c r="AD58" s="3691"/>
      <c r="AF58">
        <v>0</v>
      </c>
      <c r="AG58" s="1366">
        <f t="shared" si="11"/>
        <v>0</v>
      </c>
      <c r="AH58" s="1366">
        <f t="shared" si="2"/>
        <v>0</v>
      </c>
      <c r="AJ58" s="3331"/>
    </row>
    <row r="59" spans="1:36" x14ac:dyDescent="0.25">
      <c r="A59" s="3588"/>
      <c r="B59" s="1134"/>
      <c r="C59" s="1142"/>
      <c r="D59" s="3537"/>
      <c r="E59" s="2657"/>
      <c r="F59" s="3444"/>
      <c r="G59" s="3591"/>
      <c r="H59" s="3557"/>
      <c r="I59" s="3560"/>
      <c r="J59" s="3563"/>
      <c r="K59" s="3566"/>
      <c r="L59" s="3569"/>
      <c r="M59" s="3572"/>
      <c r="N59" s="3575"/>
      <c r="O59" s="3578"/>
      <c r="P59" s="3581"/>
      <c r="Q59" s="3584"/>
      <c r="R59" s="3540"/>
      <c r="S59" s="3447"/>
      <c r="T59" s="3444"/>
      <c r="U59" s="3447"/>
      <c r="V59" s="3444"/>
      <c r="W59" s="3447"/>
      <c r="X59" s="3639"/>
      <c r="Y59" s="3642"/>
      <c r="Z59" s="3645"/>
      <c r="AA59" s="3648"/>
      <c r="AB59" s="3684"/>
      <c r="AC59" s="3331"/>
      <c r="AD59" s="3691"/>
      <c r="AF59">
        <v>0</v>
      </c>
      <c r="AG59" s="1366">
        <f t="shared" si="11"/>
        <v>0</v>
      </c>
      <c r="AH59" s="1366">
        <f t="shared" si="2"/>
        <v>0</v>
      </c>
      <c r="AJ59" s="3331"/>
    </row>
    <row r="60" spans="1:36" x14ac:dyDescent="0.25">
      <c r="A60" s="3588"/>
      <c r="B60" s="1134"/>
      <c r="C60" s="1142"/>
      <c r="D60" s="3537"/>
      <c r="E60" s="2657"/>
      <c r="F60" s="3444"/>
      <c r="G60" s="3591"/>
      <c r="H60" s="3557"/>
      <c r="I60" s="3560"/>
      <c r="J60" s="3563"/>
      <c r="K60" s="3566"/>
      <c r="L60" s="3569"/>
      <c r="M60" s="3572"/>
      <c r="N60" s="3575"/>
      <c r="O60" s="3578"/>
      <c r="P60" s="3581"/>
      <c r="Q60" s="3584"/>
      <c r="R60" s="3540"/>
      <c r="S60" s="3447"/>
      <c r="T60" s="3444"/>
      <c r="U60" s="3447"/>
      <c r="V60" s="3444"/>
      <c r="W60" s="3447"/>
      <c r="X60" s="3639"/>
      <c r="Y60" s="3642"/>
      <c r="Z60" s="3645"/>
      <c r="AA60" s="3648"/>
      <c r="AB60" s="3684"/>
      <c r="AC60" s="3331"/>
      <c r="AD60" s="3691"/>
      <c r="AF60">
        <v>0</v>
      </c>
      <c r="AG60" s="1366">
        <f t="shared" si="11"/>
        <v>0</v>
      </c>
      <c r="AH60" s="1366">
        <f t="shared" si="2"/>
        <v>0</v>
      </c>
      <c r="AJ60" s="3331"/>
    </row>
    <row r="61" spans="1:36" x14ac:dyDescent="0.25">
      <c r="A61" s="3588"/>
      <c r="B61" s="1134"/>
      <c r="C61" s="1142"/>
      <c r="D61" s="3537"/>
      <c r="E61" s="2657"/>
      <c r="F61" s="3444"/>
      <c r="G61" s="3591"/>
      <c r="H61" s="3557"/>
      <c r="I61" s="3560"/>
      <c r="J61" s="3563"/>
      <c r="K61" s="3566"/>
      <c r="L61" s="3569"/>
      <c r="M61" s="3572"/>
      <c r="N61" s="3575"/>
      <c r="O61" s="3578"/>
      <c r="P61" s="3581"/>
      <c r="Q61" s="3584"/>
      <c r="R61" s="3540"/>
      <c r="S61" s="3447"/>
      <c r="T61" s="3444"/>
      <c r="U61" s="3447"/>
      <c r="V61" s="3444"/>
      <c r="W61" s="3447"/>
      <c r="X61" s="3639"/>
      <c r="Y61" s="3642"/>
      <c r="Z61" s="3645"/>
      <c r="AA61" s="3648"/>
      <c r="AB61" s="3684"/>
      <c r="AC61" s="3331"/>
      <c r="AD61" s="3691"/>
      <c r="AF61">
        <v>0</v>
      </c>
      <c r="AG61" s="1366">
        <f t="shared" si="11"/>
        <v>0</v>
      </c>
      <c r="AH61" s="1366">
        <f t="shared" si="2"/>
        <v>0</v>
      </c>
      <c r="AJ61" s="3331"/>
    </row>
    <row r="62" spans="1:36" ht="15" thickBot="1" x14ac:dyDescent="0.3">
      <c r="A62" s="3589"/>
      <c r="B62" s="1132"/>
      <c r="C62" s="1143"/>
      <c r="D62" s="3538"/>
      <c r="E62" s="2667"/>
      <c r="F62" s="3445"/>
      <c r="G62" s="3592"/>
      <c r="H62" s="3558"/>
      <c r="I62" s="3561"/>
      <c r="J62" s="3564"/>
      <c r="K62" s="3567"/>
      <c r="L62" s="3570"/>
      <c r="M62" s="3573"/>
      <c r="N62" s="3576"/>
      <c r="O62" s="3579"/>
      <c r="P62" s="3582"/>
      <c r="Q62" s="3585"/>
      <c r="R62" s="3541"/>
      <c r="S62" s="3448"/>
      <c r="T62" s="3445"/>
      <c r="U62" s="3448"/>
      <c r="V62" s="3445"/>
      <c r="W62" s="3448"/>
      <c r="X62" s="3640"/>
      <c r="Y62" s="3643"/>
      <c r="Z62" s="3646"/>
      <c r="AA62" s="3649"/>
      <c r="AB62" s="3685"/>
      <c r="AC62" s="3332"/>
      <c r="AD62" s="3694"/>
      <c r="AF62">
        <v>0</v>
      </c>
      <c r="AG62" s="1366">
        <f t="shared" si="11"/>
        <v>0</v>
      </c>
      <c r="AH62" s="1366">
        <f t="shared" si="2"/>
        <v>0</v>
      </c>
      <c r="AJ62" s="3332"/>
    </row>
    <row r="63" spans="1:36" ht="15" thickTop="1" x14ac:dyDescent="0.25">
      <c r="A63" s="3587" t="s">
        <v>4021</v>
      </c>
      <c r="B63" s="1133" t="s">
        <v>9200</v>
      </c>
      <c r="C63" s="1141" t="s">
        <v>9190</v>
      </c>
      <c r="D63" s="3536">
        <v>20.9</v>
      </c>
      <c r="E63" s="996" t="s">
        <v>4022</v>
      </c>
      <c r="F63" s="3473" t="s">
        <v>4023</v>
      </c>
      <c r="G63" s="3590" t="s">
        <v>4024</v>
      </c>
      <c r="H63" s="3556" t="str">
        <f>"4-DaHall 1-PDU-"&amp;L63&amp;"-"&amp;K63&amp;"-"&amp;M63</f>
        <v>4-DaHall 1-PDU-06-100-10</v>
      </c>
      <c r="I63" s="3559" t="str">
        <f>"4-DaHall 1-PDU-"&amp;P63&amp;"-"&amp;O63&amp;"-"&amp;Q63</f>
        <v>4-DaHall 1-PDU-05-100-10</v>
      </c>
      <c r="J63" s="3562">
        <v>220</v>
      </c>
      <c r="K63" s="3565">
        <v>100</v>
      </c>
      <c r="L63" s="3568" t="s">
        <v>6508</v>
      </c>
      <c r="M63" s="3571">
        <v>10</v>
      </c>
      <c r="N63" s="3574">
        <v>220</v>
      </c>
      <c r="O63" s="3577">
        <v>100</v>
      </c>
      <c r="P63" s="3580" t="s">
        <v>6497</v>
      </c>
      <c r="Q63" s="3583">
        <v>10</v>
      </c>
      <c r="R63" s="3539" t="s">
        <v>3892</v>
      </c>
      <c r="S63" s="3449" t="s">
        <v>3893</v>
      </c>
      <c r="T63" s="3473" t="s">
        <v>3894</v>
      </c>
      <c r="U63" s="3449" t="s">
        <v>3895</v>
      </c>
      <c r="V63" s="3473" t="s">
        <v>3750</v>
      </c>
      <c r="W63" s="3449" t="s">
        <v>3755</v>
      </c>
      <c r="X63" s="3619">
        <f>SUM('4층_부하량(월간_AVG)'!D28:F28)</f>
        <v>39.666105423958349</v>
      </c>
      <c r="Y63" s="3599">
        <f>SUM('4층_부하량(월간_AVG)'!N57:P57)</f>
        <v>34.702733762860817</v>
      </c>
      <c r="Z63" s="3596">
        <f t="shared" ref="Z63" si="12">SUM(X63:Y63)</f>
        <v>74.368839186819173</v>
      </c>
      <c r="AA63" s="3593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5991.4</v>
      </c>
      <c r="AB63" s="3669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5187.3999999999996</v>
      </c>
      <c r="AC63" s="3253">
        <f>SUM(AA63:AB72)</f>
        <v>11178.8</v>
      </c>
      <c r="AD63" s="2508"/>
      <c r="AF63">
        <v>70.2</v>
      </c>
      <c r="AG63" s="1366">
        <f t="shared" si="11"/>
        <v>4.1688391868191701</v>
      </c>
      <c r="AH63" s="1366">
        <f t="shared" si="2"/>
        <v>-11157.9</v>
      </c>
      <c r="AJ63" s="3253">
        <f>SUM(AH63:AI72)</f>
        <v>-11157.9</v>
      </c>
    </row>
    <row r="64" spans="1:36" x14ac:dyDescent="0.25">
      <c r="A64" s="3588"/>
      <c r="B64" s="1134" t="s">
        <v>4025</v>
      </c>
      <c r="C64" s="1142"/>
      <c r="D64" s="3537"/>
      <c r="E64" s="2660" t="s">
        <v>9201</v>
      </c>
      <c r="F64" s="3444"/>
      <c r="G64" s="3591"/>
      <c r="H64" s="3557"/>
      <c r="I64" s="3560"/>
      <c r="J64" s="3563"/>
      <c r="K64" s="3566"/>
      <c r="L64" s="3569"/>
      <c r="M64" s="3572"/>
      <c r="N64" s="3575"/>
      <c r="O64" s="3578"/>
      <c r="P64" s="3581"/>
      <c r="Q64" s="3584"/>
      <c r="R64" s="3540"/>
      <c r="S64" s="3447"/>
      <c r="T64" s="3444"/>
      <c r="U64" s="3447"/>
      <c r="V64" s="3444"/>
      <c r="W64" s="3447"/>
      <c r="X64" s="3620"/>
      <c r="Y64" s="3600"/>
      <c r="Z64" s="3597"/>
      <c r="AA64" s="3594"/>
      <c r="AB64" s="3670"/>
      <c r="AC64" s="3245"/>
      <c r="AD64" s="2509"/>
      <c r="AF64">
        <v>0</v>
      </c>
      <c r="AG64" s="1366">
        <f t="shared" si="11"/>
        <v>0</v>
      </c>
      <c r="AH64" s="1366">
        <f t="shared" si="2"/>
        <v>0</v>
      </c>
      <c r="AJ64" s="3245"/>
    </row>
    <row r="65" spans="1:36" x14ac:dyDescent="0.25">
      <c r="A65" s="3588"/>
      <c r="B65" s="1134" t="s">
        <v>1757</v>
      </c>
      <c r="C65" s="1142" t="s">
        <v>9191</v>
      </c>
      <c r="D65" s="3537"/>
      <c r="E65" s="2660" t="s">
        <v>4026</v>
      </c>
      <c r="F65" s="3444"/>
      <c r="G65" s="3591"/>
      <c r="H65" s="3557"/>
      <c r="I65" s="3560"/>
      <c r="J65" s="3563"/>
      <c r="K65" s="3566"/>
      <c r="L65" s="3569"/>
      <c r="M65" s="3572"/>
      <c r="N65" s="3575"/>
      <c r="O65" s="3578"/>
      <c r="P65" s="3581"/>
      <c r="Q65" s="3584"/>
      <c r="R65" s="3540"/>
      <c r="S65" s="3447"/>
      <c r="T65" s="3444"/>
      <c r="U65" s="3447"/>
      <c r="V65" s="3444"/>
      <c r="W65" s="3447"/>
      <c r="X65" s="3620"/>
      <c r="Y65" s="3600"/>
      <c r="Z65" s="3597"/>
      <c r="AA65" s="3594"/>
      <c r="AB65" s="3670"/>
      <c r="AC65" s="3245"/>
      <c r="AD65" s="2509"/>
      <c r="AF65">
        <v>0</v>
      </c>
      <c r="AG65" s="1366">
        <f t="shared" si="11"/>
        <v>0</v>
      </c>
      <c r="AH65" s="1366">
        <f t="shared" si="2"/>
        <v>0</v>
      </c>
      <c r="AJ65" s="3245"/>
    </row>
    <row r="66" spans="1:36" x14ac:dyDescent="0.25">
      <c r="A66" s="3588"/>
      <c r="B66" s="1134" t="s">
        <v>1763</v>
      </c>
      <c r="C66" s="1142" t="s">
        <v>9191</v>
      </c>
      <c r="D66" s="3537"/>
      <c r="E66" s="2660" t="s">
        <v>4027</v>
      </c>
      <c r="F66" s="3444"/>
      <c r="G66" s="3591"/>
      <c r="H66" s="3557"/>
      <c r="I66" s="3560"/>
      <c r="J66" s="3563"/>
      <c r="K66" s="3566"/>
      <c r="L66" s="3569"/>
      <c r="M66" s="3572"/>
      <c r="N66" s="3575"/>
      <c r="O66" s="3578"/>
      <c r="P66" s="3581"/>
      <c r="Q66" s="3584"/>
      <c r="R66" s="3540"/>
      <c r="S66" s="3447"/>
      <c r="T66" s="3444"/>
      <c r="U66" s="3447"/>
      <c r="V66" s="3444"/>
      <c r="W66" s="3447"/>
      <c r="X66" s="3620"/>
      <c r="Y66" s="3600"/>
      <c r="Z66" s="3597"/>
      <c r="AA66" s="3594"/>
      <c r="AB66" s="3670"/>
      <c r="AC66" s="3245"/>
      <c r="AD66" s="2509"/>
      <c r="AF66">
        <v>0</v>
      </c>
      <c r="AG66" s="1366">
        <f t="shared" si="11"/>
        <v>0</v>
      </c>
      <c r="AH66" s="1366">
        <f t="shared" si="2"/>
        <v>0</v>
      </c>
      <c r="AJ66" s="3245"/>
    </row>
    <row r="67" spans="1:36" x14ac:dyDescent="0.25">
      <c r="A67" s="3588"/>
      <c r="B67" s="1134" t="s">
        <v>2840</v>
      </c>
      <c r="C67" s="1142" t="s">
        <v>9191</v>
      </c>
      <c r="D67" s="3537"/>
      <c r="E67" s="2660" t="s">
        <v>4028</v>
      </c>
      <c r="F67" s="3444"/>
      <c r="G67" s="3591"/>
      <c r="H67" s="3557"/>
      <c r="I67" s="3560"/>
      <c r="J67" s="3563"/>
      <c r="K67" s="3566"/>
      <c r="L67" s="3569"/>
      <c r="M67" s="3572"/>
      <c r="N67" s="3575"/>
      <c r="O67" s="3578"/>
      <c r="P67" s="3581"/>
      <c r="Q67" s="3584"/>
      <c r="R67" s="3540"/>
      <c r="S67" s="3447"/>
      <c r="T67" s="3444"/>
      <c r="U67" s="3447"/>
      <c r="V67" s="3444"/>
      <c r="W67" s="3447"/>
      <c r="X67" s="3620"/>
      <c r="Y67" s="3600"/>
      <c r="Z67" s="3597"/>
      <c r="AA67" s="3594"/>
      <c r="AB67" s="3670"/>
      <c r="AC67" s="3245"/>
      <c r="AD67" s="2509"/>
      <c r="AF67">
        <v>0</v>
      </c>
      <c r="AG67" s="1366">
        <f t="shared" si="11"/>
        <v>0</v>
      </c>
      <c r="AH67" s="1366">
        <f t="shared" si="2"/>
        <v>0</v>
      </c>
      <c r="AJ67" s="3245"/>
    </row>
    <row r="68" spans="1:36" x14ac:dyDescent="0.25">
      <c r="A68" s="3588"/>
      <c r="B68" s="1134" t="s">
        <v>2842</v>
      </c>
      <c r="C68" s="1142" t="s">
        <v>9191</v>
      </c>
      <c r="D68" s="3537"/>
      <c r="E68" s="2660" t="s">
        <v>4029</v>
      </c>
      <c r="F68" s="3444"/>
      <c r="G68" s="3591"/>
      <c r="H68" s="3557"/>
      <c r="I68" s="3560"/>
      <c r="J68" s="3563"/>
      <c r="K68" s="3566"/>
      <c r="L68" s="3569"/>
      <c r="M68" s="3572"/>
      <c r="N68" s="3575"/>
      <c r="O68" s="3578"/>
      <c r="P68" s="3581"/>
      <c r="Q68" s="3584"/>
      <c r="R68" s="3540"/>
      <c r="S68" s="3447"/>
      <c r="T68" s="3444"/>
      <c r="U68" s="3447"/>
      <c r="V68" s="3444"/>
      <c r="W68" s="3447"/>
      <c r="X68" s="3620"/>
      <c r="Y68" s="3600"/>
      <c r="Z68" s="3597"/>
      <c r="AA68" s="3594"/>
      <c r="AB68" s="3670"/>
      <c r="AC68" s="3245"/>
      <c r="AD68" s="2509"/>
      <c r="AF68">
        <v>0</v>
      </c>
      <c r="AG68" s="1366">
        <f t="shared" si="11"/>
        <v>0</v>
      </c>
      <c r="AH68" s="1366">
        <f t="shared" si="2"/>
        <v>0</v>
      </c>
      <c r="AJ68" s="3245"/>
    </row>
    <row r="69" spans="1:36" x14ac:dyDescent="0.25">
      <c r="A69" s="3588"/>
      <c r="B69" s="1134" t="s">
        <v>2844</v>
      </c>
      <c r="C69" s="1142" t="s">
        <v>9191</v>
      </c>
      <c r="D69" s="3537"/>
      <c r="E69" s="2660" t="s">
        <v>4030</v>
      </c>
      <c r="F69" s="3444"/>
      <c r="G69" s="3591"/>
      <c r="H69" s="3557"/>
      <c r="I69" s="3560"/>
      <c r="J69" s="3563"/>
      <c r="K69" s="3566"/>
      <c r="L69" s="3569"/>
      <c r="M69" s="3572"/>
      <c r="N69" s="3575"/>
      <c r="O69" s="3578"/>
      <c r="P69" s="3581"/>
      <c r="Q69" s="3584"/>
      <c r="R69" s="3540"/>
      <c r="S69" s="3447"/>
      <c r="T69" s="3444"/>
      <c r="U69" s="3447"/>
      <c r="V69" s="3444"/>
      <c r="W69" s="3447"/>
      <c r="X69" s="3620"/>
      <c r="Y69" s="3600"/>
      <c r="Z69" s="3597"/>
      <c r="AA69" s="3594"/>
      <c r="AB69" s="3670"/>
      <c r="AC69" s="3245"/>
      <c r="AD69" s="2509"/>
      <c r="AF69">
        <v>0</v>
      </c>
      <c r="AG69" s="1366">
        <f t="shared" si="11"/>
        <v>0</v>
      </c>
      <c r="AH69" s="1366">
        <f t="shared" si="2"/>
        <v>0</v>
      </c>
      <c r="AJ69" s="3245"/>
    </row>
    <row r="70" spans="1:36" x14ac:dyDescent="0.25">
      <c r="A70" s="3588"/>
      <c r="B70" s="1134" t="s">
        <v>1795</v>
      </c>
      <c r="C70" s="1142" t="s">
        <v>9191</v>
      </c>
      <c r="D70" s="3537"/>
      <c r="E70" s="2660" t="s">
        <v>4031</v>
      </c>
      <c r="F70" s="3444"/>
      <c r="G70" s="3591"/>
      <c r="H70" s="3557"/>
      <c r="I70" s="3560"/>
      <c r="J70" s="3563"/>
      <c r="K70" s="3566"/>
      <c r="L70" s="3569"/>
      <c r="M70" s="3572"/>
      <c r="N70" s="3575"/>
      <c r="O70" s="3578"/>
      <c r="P70" s="3581"/>
      <c r="Q70" s="3584"/>
      <c r="R70" s="3540"/>
      <c r="S70" s="3447"/>
      <c r="T70" s="3444"/>
      <c r="U70" s="3447"/>
      <c r="V70" s="3444"/>
      <c r="W70" s="3447"/>
      <c r="X70" s="3620"/>
      <c r="Y70" s="3600"/>
      <c r="Z70" s="3597"/>
      <c r="AA70" s="3594"/>
      <c r="AB70" s="3670"/>
      <c r="AC70" s="3245"/>
      <c r="AD70" s="2509"/>
      <c r="AF70">
        <v>0</v>
      </c>
      <c r="AG70" s="1366">
        <f t="shared" si="11"/>
        <v>0</v>
      </c>
      <c r="AH70" s="1366">
        <f t="shared" ref="AH70:AH133" si="13">D70-AC70</f>
        <v>0</v>
      </c>
      <c r="AJ70" s="3245"/>
    </row>
    <row r="71" spans="1:36" x14ac:dyDescent="0.25">
      <c r="A71" s="3588"/>
      <c r="B71" s="1134" t="s">
        <v>1797</v>
      </c>
      <c r="C71" s="1142" t="s">
        <v>9191</v>
      </c>
      <c r="D71" s="3537"/>
      <c r="E71" s="2660" t="s">
        <v>4032</v>
      </c>
      <c r="F71" s="3444"/>
      <c r="G71" s="3591"/>
      <c r="H71" s="3557"/>
      <c r="I71" s="3560"/>
      <c r="J71" s="3563"/>
      <c r="K71" s="3566"/>
      <c r="L71" s="3569"/>
      <c r="M71" s="3572"/>
      <c r="N71" s="3575"/>
      <c r="O71" s="3578"/>
      <c r="P71" s="3581"/>
      <c r="Q71" s="3584"/>
      <c r="R71" s="3540"/>
      <c r="S71" s="3447"/>
      <c r="T71" s="3444"/>
      <c r="U71" s="3447"/>
      <c r="V71" s="3444"/>
      <c r="W71" s="3447"/>
      <c r="X71" s="3620"/>
      <c r="Y71" s="3600"/>
      <c r="Z71" s="3597"/>
      <c r="AA71" s="3594"/>
      <c r="AB71" s="3670"/>
      <c r="AC71" s="3245"/>
      <c r="AD71" s="2509"/>
      <c r="AF71">
        <v>0</v>
      </c>
      <c r="AG71" s="1366">
        <f t="shared" si="11"/>
        <v>0</v>
      </c>
      <c r="AH71" s="1366">
        <f t="shared" si="13"/>
        <v>0</v>
      </c>
      <c r="AJ71" s="3245"/>
    </row>
    <row r="72" spans="1:36" ht="15" thickBot="1" x14ac:dyDescent="0.3">
      <c r="A72" s="3589"/>
      <c r="B72" s="1132" t="s">
        <v>1799</v>
      </c>
      <c r="C72" s="1143" t="s">
        <v>9191</v>
      </c>
      <c r="D72" s="3538"/>
      <c r="E72" s="2674" t="s">
        <v>4033</v>
      </c>
      <c r="F72" s="3445"/>
      <c r="G72" s="3592"/>
      <c r="H72" s="3558"/>
      <c r="I72" s="3561"/>
      <c r="J72" s="3564"/>
      <c r="K72" s="3567"/>
      <c r="L72" s="3570"/>
      <c r="M72" s="3573"/>
      <c r="N72" s="3576"/>
      <c r="O72" s="3579"/>
      <c r="P72" s="3582"/>
      <c r="Q72" s="3585"/>
      <c r="R72" s="3541"/>
      <c r="S72" s="3448"/>
      <c r="T72" s="3445"/>
      <c r="U72" s="3448"/>
      <c r="V72" s="3445"/>
      <c r="W72" s="3448"/>
      <c r="X72" s="3621"/>
      <c r="Y72" s="3601"/>
      <c r="Z72" s="3598"/>
      <c r="AA72" s="3595"/>
      <c r="AB72" s="3671"/>
      <c r="AC72" s="3251"/>
      <c r="AD72" s="2510"/>
      <c r="AF72">
        <v>0</v>
      </c>
      <c r="AG72" s="1366">
        <f t="shared" si="11"/>
        <v>0</v>
      </c>
      <c r="AH72" s="1366">
        <f t="shared" si="13"/>
        <v>0</v>
      </c>
      <c r="AJ72" s="3251"/>
    </row>
    <row r="73" spans="1:36" ht="15" thickTop="1" x14ac:dyDescent="0.25">
      <c r="A73" s="3587" t="s">
        <v>4009</v>
      </c>
      <c r="B73" s="1133"/>
      <c r="C73" s="1141"/>
      <c r="D73" s="3536"/>
      <c r="E73" s="327" t="s">
        <v>4010</v>
      </c>
      <c r="F73" s="3473" t="s">
        <v>4011</v>
      </c>
      <c r="G73" s="3590" t="s">
        <v>4012</v>
      </c>
      <c r="H73" s="3556" t="str">
        <f>"4-DaHall 1-PDU-"&amp;L73&amp;"-"&amp;K73&amp;"-"&amp;M73</f>
        <v>4-DaHall 1-PDU-06-100-9</v>
      </c>
      <c r="I73" s="3559" t="str">
        <f>"4-DaHall 1-PDU-"&amp;P73&amp;"-"&amp;O73&amp;"-"&amp;Q73</f>
        <v>4-DaHall 1-PDU-05-100-9</v>
      </c>
      <c r="J73" s="3562">
        <v>220</v>
      </c>
      <c r="K73" s="3565">
        <v>100</v>
      </c>
      <c r="L73" s="3568" t="s">
        <v>6508</v>
      </c>
      <c r="M73" s="3571">
        <v>9</v>
      </c>
      <c r="N73" s="3574">
        <v>220</v>
      </c>
      <c r="O73" s="3577">
        <v>100</v>
      </c>
      <c r="P73" s="3580" t="s">
        <v>6497</v>
      </c>
      <c r="Q73" s="3583">
        <v>9</v>
      </c>
      <c r="R73" s="3539" t="s">
        <v>3892</v>
      </c>
      <c r="S73" s="3449" t="s">
        <v>3893</v>
      </c>
      <c r="T73" s="3473" t="s">
        <v>3894</v>
      </c>
      <c r="U73" s="3449" t="s">
        <v>3895</v>
      </c>
      <c r="V73" s="3473" t="s">
        <v>3750</v>
      </c>
      <c r="W73" s="3449" t="s">
        <v>3755</v>
      </c>
      <c r="X73" s="3619">
        <f>SUM('4층_부하량(월간_AVG)'!D27:F27)</f>
        <v>0</v>
      </c>
      <c r="Y73" s="3599">
        <f>SUM('4층_부하량(월간_AVG)'!N56:P56)</f>
        <v>0</v>
      </c>
      <c r="Z73" s="3596">
        <f>SUM(X73:Y73)</f>
        <v>0</v>
      </c>
      <c r="AA73" s="3593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669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253">
        <f>SUM(AA73:AB82)</f>
        <v>0</v>
      </c>
      <c r="AD73" s="2508"/>
      <c r="AF73">
        <v>0</v>
      </c>
      <c r="AG73" s="1366">
        <f t="shared" si="11"/>
        <v>0</v>
      </c>
      <c r="AH73" s="1366">
        <f t="shared" si="13"/>
        <v>0</v>
      </c>
      <c r="AJ73" s="3253">
        <f>SUM(AH73:AI82)</f>
        <v>0</v>
      </c>
    </row>
    <row r="74" spans="1:36" x14ac:dyDescent="0.25">
      <c r="A74" s="3588"/>
      <c r="B74" s="1134"/>
      <c r="C74" s="1142"/>
      <c r="D74" s="3537"/>
      <c r="E74" s="2657" t="s">
        <v>9202</v>
      </c>
      <c r="F74" s="3444"/>
      <c r="G74" s="3591"/>
      <c r="H74" s="3557"/>
      <c r="I74" s="3560"/>
      <c r="J74" s="3563"/>
      <c r="K74" s="3566"/>
      <c r="L74" s="3569"/>
      <c r="M74" s="3572"/>
      <c r="N74" s="3575"/>
      <c r="O74" s="3578"/>
      <c r="P74" s="3581"/>
      <c r="Q74" s="3584"/>
      <c r="R74" s="3540"/>
      <c r="S74" s="3447"/>
      <c r="T74" s="3444"/>
      <c r="U74" s="3447"/>
      <c r="V74" s="3444"/>
      <c r="W74" s="3447"/>
      <c r="X74" s="3620"/>
      <c r="Y74" s="3600"/>
      <c r="Z74" s="3597"/>
      <c r="AA74" s="3594"/>
      <c r="AB74" s="3670"/>
      <c r="AC74" s="3245"/>
      <c r="AD74" s="2509"/>
      <c r="AF74">
        <v>0</v>
      </c>
      <c r="AG74" s="1366">
        <f t="shared" si="11"/>
        <v>0</v>
      </c>
      <c r="AH74" s="1366">
        <f t="shared" si="13"/>
        <v>0</v>
      </c>
      <c r="AJ74" s="3245"/>
    </row>
    <row r="75" spans="1:36" x14ac:dyDescent="0.25">
      <c r="A75" s="3588"/>
      <c r="B75" s="1134"/>
      <c r="C75" s="1142"/>
      <c r="D75" s="3537"/>
      <c r="E75" s="2657" t="s">
        <v>4013</v>
      </c>
      <c r="F75" s="3444"/>
      <c r="G75" s="3591"/>
      <c r="H75" s="3557"/>
      <c r="I75" s="3560"/>
      <c r="J75" s="3563"/>
      <c r="K75" s="3566"/>
      <c r="L75" s="3569"/>
      <c r="M75" s="3572"/>
      <c r="N75" s="3575"/>
      <c r="O75" s="3578"/>
      <c r="P75" s="3581"/>
      <c r="Q75" s="3584"/>
      <c r="R75" s="3540"/>
      <c r="S75" s="3447"/>
      <c r="T75" s="3444"/>
      <c r="U75" s="3447"/>
      <c r="V75" s="3444"/>
      <c r="W75" s="3447"/>
      <c r="X75" s="3620"/>
      <c r="Y75" s="3600"/>
      <c r="Z75" s="3597"/>
      <c r="AA75" s="3594"/>
      <c r="AB75" s="3670"/>
      <c r="AC75" s="3245"/>
      <c r="AD75" s="2509"/>
      <c r="AF75">
        <v>0</v>
      </c>
      <c r="AG75" s="1366">
        <f t="shared" si="11"/>
        <v>0</v>
      </c>
      <c r="AH75" s="1366">
        <f t="shared" si="13"/>
        <v>0</v>
      </c>
      <c r="AJ75" s="3245"/>
    </row>
    <row r="76" spans="1:36" x14ac:dyDescent="0.25">
      <c r="A76" s="3588"/>
      <c r="B76" s="1134"/>
      <c r="C76" s="1142"/>
      <c r="D76" s="3537"/>
      <c r="E76" s="2657" t="s">
        <v>4014</v>
      </c>
      <c r="F76" s="3444"/>
      <c r="G76" s="3591"/>
      <c r="H76" s="3557"/>
      <c r="I76" s="3560"/>
      <c r="J76" s="3563"/>
      <c r="K76" s="3566"/>
      <c r="L76" s="3569"/>
      <c r="M76" s="3572"/>
      <c r="N76" s="3575"/>
      <c r="O76" s="3578"/>
      <c r="P76" s="3581"/>
      <c r="Q76" s="3584"/>
      <c r="R76" s="3540"/>
      <c r="S76" s="3447"/>
      <c r="T76" s="3444"/>
      <c r="U76" s="3447"/>
      <c r="V76" s="3444"/>
      <c r="W76" s="3447"/>
      <c r="X76" s="3620"/>
      <c r="Y76" s="3600"/>
      <c r="Z76" s="3597"/>
      <c r="AA76" s="3594"/>
      <c r="AB76" s="3670"/>
      <c r="AC76" s="3245"/>
      <c r="AD76" s="2509"/>
      <c r="AF76">
        <v>0</v>
      </c>
      <c r="AG76" s="1366">
        <f t="shared" si="11"/>
        <v>0</v>
      </c>
      <c r="AH76" s="1366">
        <f t="shared" si="13"/>
        <v>0</v>
      </c>
      <c r="AJ76" s="3245"/>
    </row>
    <row r="77" spans="1:36" x14ac:dyDescent="0.25">
      <c r="A77" s="3588"/>
      <c r="B77" s="1134"/>
      <c r="C77" s="1142"/>
      <c r="D77" s="3537"/>
      <c r="E77" s="2657" t="s">
        <v>4015</v>
      </c>
      <c r="F77" s="3444"/>
      <c r="G77" s="3591"/>
      <c r="H77" s="3557"/>
      <c r="I77" s="3560"/>
      <c r="J77" s="3563"/>
      <c r="K77" s="3566"/>
      <c r="L77" s="3569"/>
      <c r="M77" s="3572"/>
      <c r="N77" s="3575"/>
      <c r="O77" s="3578"/>
      <c r="P77" s="3581"/>
      <c r="Q77" s="3584"/>
      <c r="R77" s="3540"/>
      <c r="S77" s="3447"/>
      <c r="T77" s="3444"/>
      <c r="U77" s="3447"/>
      <c r="V77" s="3444"/>
      <c r="W77" s="3447"/>
      <c r="X77" s="3620"/>
      <c r="Y77" s="3600"/>
      <c r="Z77" s="3597"/>
      <c r="AA77" s="3594"/>
      <c r="AB77" s="3670"/>
      <c r="AC77" s="3245"/>
      <c r="AD77" s="2509"/>
      <c r="AF77">
        <v>0</v>
      </c>
      <c r="AG77" s="1366">
        <f t="shared" si="11"/>
        <v>0</v>
      </c>
      <c r="AH77" s="1366">
        <f t="shared" si="13"/>
        <v>0</v>
      </c>
      <c r="AJ77" s="3245"/>
    </row>
    <row r="78" spans="1:36" x14ac:dyDescent="0.25">
      <c r="A78" s="3588"/>
      <c r="B78" s="1134"/>
      <c r="C78" s="1142"/>
      <c r="D78" s="3537"/>
      <c r="E78" s="2657" t="s">
        <v>4016</v>
      </c>
      <c r="F78" s="3444"/>
      <c r="G78" s="3591"/>
      <c r="H78" s="3557"/>
      <c r="I78" s="3560"/>
      <c r="J78" s="3563"/>
      <c r="K78" s="3566"/>
      <c r="L78" s="3569"/>
      <c r="M78" s="3572"/>
      <c r="N78" s="3575"/>
      <c r="O78" s="3578"/>
      <c r="P78" s="3581"/>
      <c r="Q78" s="3584"/>
      <c r="R78" s="3540"/>
      <c r="S78" s="3447"/>
      <c r="T78" s="3444"/>
      <c r="U78" s="3447"/>
      <c r="V78" s="3444"/>
      <c r="W78" s="3447"/>
      <c r="X78" s="3620"/>
      <c r="Y78" s="3600"/>
      <c r="Z78" s="3597"/>
      <c r="AA78" s="3594"/>
      <c r="AB78" s="3670"/>
      <c r="AC78" s="3245"/>
      <c r="AD78" s="2509"/>
      <c r="AF78">
        <v>0</v>
      </c>
      <c r="AG78" s="1366">
        <f t="shared" si="11"/>
        <v>0</v>
      </c>
      <c r="AH78" s="1366">
        <f t="shared" si="13"/>
        <v>0</v>
      </c>
      <c r="AJ78" s="3245"/>
    </row>
    <row r="79" spans="1:36" x14ac:dyDescent="0.25">
      <c r="A79" s="3588"/>
      <c r="B79" s="1134"/>
      <c r="C79" s="1142"/>
      <c r="D79" s="3537"/>
      <c r="E79" s="2657" t="s">
        <v>4017</v>
      </c>
      <c r="F79" s="3444"/>
      <c r="G79" s="3591"/>
      <c r="H79" s="3557"/>
      <c r="I79" s="3560"/>
      <c r="J79" s="3563"/>
      <c r="K79" s="3566"/>
      <c r="L79" s="3569"/>
      <c r="M79" s="3572"/>
      <c r="N79" s="3575"/>
      <c r="O79" s="3578"/>
      <c r="P79" s="3581"/>
      <c r="Q79" s="3584"/>
      <c r="R79" s="3540"/>
      <c r="S79" s="3447"/>
      <c r="T79" s="3444"/>
      <c r="U79" s="3447"/>
      <c r="V79" s="3444"/>
      <c r="W79" s="3447"/>
      <c r="X79" s="3620"/>
      <c r="Y79" s="3600"/>
      <c r="Z79" s="3597"/>
      <c r="AA79" s="3594"/>
      <c r="AB79" s="3670"/>
      <c r="AC79" s="3245"/>
      <c r="AD79" s="2509"/>
      <c r="AF79">
        <v>0</v>
      </c>
      <c r="AG79" s="1366">
        <f t="shared" si="11"/>
        <v>0</v>
      </c>
      <c r="AH79" s="1366">
        <f t="shared" si="13"/>
        <v>0</v>
      </c>
      <c r="AJ79" s="3245"/>
    </row>
    <row r="80" spans="1:36" x14ac:dyDescent="0.25">
      <c r="A80" s="3588"/>
      <c r="B80" s="1134"/>
      <c r="C80" s="1142"/>
      <c r="D80" s="3537"/>
      <c r="E80" s="2657" t="s">
        <v>4018</v>
      </c>
      <c r="F80" s="3444"/>
      <c r="G80" s="3591"/>
      <c r="H80" s="3557"/>
      <c r="I80" s="3560"/>
      <c r="J80" s="3563"/>
      <c r="K80" s="3566"/>
      <c r="L80" s="3569"/>
      <c r="M80" s="3572"/>
      <c r="N80" s="3575"/>
      <c r="O80" s="3578"/>
      <c r="P80" s="3581"/>
      <c r="Q80" s="3584"/>
      <c r="R80" s="3540"/>
      <c r="S80" s="3447"/>
      <c r="T80" s="3444"/>
      <c r="U80" s="3447"/>
      <c r="V80" s="3444"/>
      <c r="W80" s="3447"/>
      <c r="X80" s="3620"/>
      <c r="Y80" s="3600"/>
      <c r="Z80" s="3597"/>
      <c r="AA80" s="3594"/>
      <c r="AB80" s="3670"/>
      <c r="AC80" s="3245"/>
      <c r="AD80" s="2509"/>
      <c r="AF80">
        <v>0</v>
      </c>
      <c r="AG80" s="1366">
        <f t="shared" si="11"/>
        <v>0</v>
      </c>
      <c r="AH80" s="1366">
        <f t="shared" si="13"/>
        <v>0</v>
      </c>
      <c r="AJ80" s="3245"/>
    </row>
    <row r="81" spans="1:36" x14ac:dyDescent="0.25">
      <c r="A81" s="3588"/>
      <c r="B81" s="1134"/>
      <c r="C81" s="1142"/>
      <c r="D81" s="3537"/>
      <c r="E81" s="2657" t="s">
        <v>4019</v>
      </c>
      <c r="F81" s="3444"/>
      <c r="G81" s="3591"/>
      <c r="H81" s="3557"/>
      <c r="I81" s="3560"/>
      <c r="J81" s="3563"/>
      <c r="K81" s="3566"/>
      <c r="L81" s="3569"/>
      <c r="M81" s="3572"/>
      <c r="N81" s="3575"/>
      <c r="O81" s="3578"/>
      <c r="P81" s="3581"/>
      <c r="Q81" s="3584"/>
      <c r="R81" s="3540"/>
      <c r="S81" s="3447"/>
      <c r="T81" s="3444"/>
      <c r="U81" s="3447"/>
      <c r="V81" s="3444"/>
      <c r="W81" s="3447"/>
      <c r="X81" s="3620"/>
      <c r="Y81" s="3600"/>
      <c r="Z81" s="3597"/>
      <c r="AA81" s="3594"/>
      <c r="AB81" s="3670"/>
      <c r="AC81" s="3245"/>
      <c r="AD81" s="2509"/>
      <c r="AF81">
        <v>0</v>
      </c>
      <c r="AG81" s="1366">
        <f t="shared" si="11"/>
        <v>0</v>
      </c>
      <c r="AH81" s="1366">
        <f t="shared" si="13"/>
        <v>0</v>
      </c>
      <c r="AJ81" s="3245"/>
    </row>
    <row r="82" spans="1:36" ht="15" thickBot="1" x14ac:dyDescent="0.3">
      <c r="A82" s="3589"/>
      <c r="B82" s="1132"/>
      <c r="C82" s="1143"/>
      <c r="D82" s="3538"/>
      <c r="E82" s="2667" t="s">
        <v>4020</v>
      </c>
      <c r="F82" s="3445"/>
      <c r="G82" s="3592"/>
      <c r="H82" s="3558"/>
      <c r="I82" s="3561"/>
      <c r="J82" s="3564"/>
      <c r="K82" s="3567"/>
      <c r="L82" s="3570"/>
      <c r="M82" s="3573"/>
      <c r="N82" s="3576"/>
      <c r="O82" s="3579"/>
      <c r="P82" s="3582"/>
      <c r="Q82" s="3585"/>
      <c r="R82" s="3541"/>
      <c r="S82" s="3448"/>
      <c r="T82" s="3445"/>
      <c r="U82" s="3448"/>
      <c r="V82" s="3445"/>
      <c r="W82" s="3448"/>
      <c r="X82" s="3621"/>
      <c r="Y82" s="3601"/>
      <c r="Z82" s="3598"/>
      <c r="AA82" s="3595"/>
      <c r="AB82" s="3671"/>
      <c r="AC82" s="3251"/>
      <c r="AD82" s="2510"/>
      <c r="AF82">
        <v>0</v>
      </c>
      <c r="AG82" s="1366">
        <f t="shared" si="11"/>
        <v>0</v>
      </c>
      <c r="AH82" s="1366">
        <f t="shared" si="13"/>
        <v>0</v>
      </c>
      <c r="AJ82" s="3251"/>
    </row>
    <row r="83" spans="1:36" ht="15" thickTop="1" x14ac:dyDescent="0.25">
      <c r="A83" s="3587" t="s">
        <v>3998</v>
      </c>
      <c r="B83" s="1133" t="s">
        <v>9203</v>
      </c>
      <c r="C83" s="1141"/>
      <c r="D83" s="3536">
        <v>15.4</v>
      </c>
      <c r="E83" s="327" t="s">
        <v>9204</v>
      </c>
      <c r="F83" s="3473" t="s">
        <v>3999</v>
      </c>
      <c r="G83" s="3590" t="s">
        <v>4000</v>
      </c>
      <c r="H83" s="3556" t="str">
        <f>"4-DaHall 1-PDU-"&amp;L83&amp;"-"&amp;K83&amp;"-"&amp;M83</f>
        <v>4-DaHall 1-PDU-06-100-8</v>
      </c>
      <c r="I83" s="3559" t="str">
        <f>"4-DaHall 1-PDU-"&amp;P83&amp;"-"&amp;O83&amp;"-"&amp;Q83</f>
        <v>4-DaHall 1-PDU-05-100-8</v>
      </c>
      <c r="J83" s="3562">
        <v>220</v>
      </c>
      <c r="K83" s="3565">
        <v>100</v>
      </c>
      <c r="L83" s="3568" t="s">
        <v>6508</v>
      </c>
      <c r="M83" s="3571">
        <v>8</v>
      </c>
      <c r="N83" s="3574">
        <v>220</v>
      </c>
      <c r="O83" s="3577">
        <v>100</v>
      </c>
      <c r="P83" s="3580" t="s">
        <v>6497</v>
      </c>
      <c r="Q83" s="3583">
        <v>8</v>
      </c>
      <c r="R83" s="3539" t="s">
        <v>3892</v>
      </c>
      <c r="S83" s="3449" t="s">
        <v>3893</v>
      </c>
      <c r="T83" s="3473" t="s">
        <v>3894</v>
      </c>
      <c r="U83" s="3449" t="s">
        <v>3895</v>
      </c>
      <c r="V83" s="3473" t="s">
        <v>3750</v>
      </c>
      <c r="W83" s="3449" t="s">
        <v>3755</v>
      </c>
      <c r="X83" s="3619">
        <f>SUM('4층_부하량(월간_AVG)'!D26:F26)</f>
        <v>14.098161535252437</v>
      </c>
      <c r="Y83" s="3599">
        <f>SUM('4층_부하량(월간_AVG)'!N55:P55)</f>
        <v>11.833469597363862</v>
      </c>
      <c r="Z83" s="3596">
        <f t="shared" ref="Z83" si="14">SUM(X83:Y83)</f>
        <v>25.9316311326163</v>
      </c>
      <c r="AA83" s="3593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2039.9</v>
      </c>
      <c r="AB83" s="3669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1704.6</v>
      </c>
      <c r="AC83" s="3253">
        <f>SUM(AA83:AB92)</f>
        <v>3744.5</v>
      </c>
      <c r="AD83" s="2508"/>
      <c r="AF83">
        <v>26</v>
      </c>
      <c r="AG83" s="1366">
        <f t="shared" si="11"/>
        <v>-6.8368867383700405E-2</v>
      </c>
      <c r="AH83" s="1366">
        <f t="shared" si="13"/>
        <v>-3729.1</v>
      </c>
      <c r="AJ83" s="3253">
        <f>SUM(AH83:AI92)</f>
        <v>-3729.1</v>
      </c>
    </row>
    <row r="84" spans="1:36" x14ac:dyDescent="0.25">
      <c r="A84" s="3588"/>
      <c r="B84" s="1134" t="s">
        <v>1633</v>
      </c>
      <c r="C84" s="1142" t="s">
        <v>9191</v>
      </c>
      <c r="D84" s="3537"/>
      <c r="E84" s="2660" t="s">
        <v>4001</v>
      </c>
      <c r="F84" s="3444"/>
      <c r="G84" s="3591"/>
      <c r="H84" s="3557"/>
      <c r="I84" s="3560"/>
      <c r="J84" s="3563"/>
      <c r="K84" s="3566"/>
      <c r="L84" s="3569"/>
      <c r="M84" s="3572"/>
      <c r="N84" s="3575"/>
      <c r="O84" s="3578"/>
      <c r="P84" s="3581"/>
      <c r="Q84" s="3584"/>
      <c r="R84" s="3540"/>
      <c r="S84" s="3447"/>
      <c r="T84" s="3444"/>
      <c r="U84" s="3447"/>
      <c r="V84" s="3444"/>
      <c r="W84" s="3447"/>
      <c r="X84" s="3620"/>
      <c r="Y84" s="3600"/>
      <c r="Z84" s="3597"/>
      <c r="AA84" s="3594"/>
      <c r="AB84" s="3670"/>
      <c r="AC84" s="3245"/>
      <c r="AD84" s="2509"/>
      <c r="AF84">
        <v>0</v>
      </c>
      <c r="AG84" s="1366">
        <f t="shared" ref="AG84:AG115" si="15">Z84-AF84</f>
        <v>0</v>
      </c>
      <c r="AH84" s="1366">
        <f t="shared" si="13"/>
        <v>0</v>
      </c>
      <c r="AJ84" s="3245"/>
    </row>
    <row r="85" spans="1:36" x14ac:dyDescent="0.25">
      <c r="A85" s="3588"/>
      <c r="B85" s="1134" t="s">
        <v>1639</v>
      </c>
      <c r="C85" s="1142" t="s">
        <v>9191</v>
      </c>
      <c r="D85" s="3537"/>
      <c r="E85" s="2660" t="s">
        <v>9205</v>
      </c>
      <c r="F85" s="3444"/>
      <c r="G85" s="3591"/>
      <c r="H85" s="3557"/>
      <c r="I85" s="3560"/>
      <c r="J85" s="3563"/>
      <c r="K85" s="3566"/>
      <c r="L85" s="3569"/>
      <c r="M85" s="3572"/>
      <c r="N85" s="3575"/>
      <c r="O85" s="3578"/>
      <c r="P85" s="3581"/>
      <c r="Q85" s="3584"/>
      <c r="R85" s="3540"/>
      <c r="S85" s="3447"/>
      <c r="T85" s="3444"/>
      <c r="U85" s="3447"/>
      <c r="V85" s="3444"/>
      <c r="W85" s="3447"/>
      <c r="X85" s="3620"/>
      <c r="Y85" s="3600"/>
      <c r="Z85" s="3597"/>
      <c r="AA85" s="3594"/>
      <c r="AB85" s="3670"/>
      <c r="AC85" s="3245"/>
      <c r="AD85" s="2509"/>
      <c r="AF85">
        <v>0</v>
      </c>
      <c r="AG85" s="1366">
        <f t="shared" si="15"/>
        <v>0</v>
      </c>
      <c r="AH85" s="1366">
        <f t="shared" si="13"/>
        <v>0</v>
      </c>
      <c r="AJ85" s="3245"/>
    </row>
    <row r="86" spans="1:36" x14ac:dyDescent="0.25">
      <c r="A86" s="3588"/>
      <c r="B86" s="1134" t="s">
        <v>1645</v>
      </c>
      <c r="C86" s="1142"/>
      <c r="D86" s="3537"/>
      <c r="E86" s="2657" t="s">
        <v>4002</v>
      </c>
      <c r="F86" s="3444"/>
      <c r="G86" s="3591"/>
      <c r="H86" s="3557"/>
      <c r="I86" s="3560"/>
      <c r="J86" s="3563"/>
      <c r="K86" s="3566"/>
      <c r="L86" s="3569"/>
      <c r="M86" s="3572"/>
      <c r="N86" s="3575"/>
      <c r="O86" s="3578"/>
      <c r="P86" s="3581"/>
      <c r="Q86" s="3584"/>
      <c r="R86" s="3540"/>
      <c r="S86" s="3447"/>
      <c r="T86" s="3444"/>
      <c r="U86" s="3447"/>
      <c r="V86" s="3444"/>
      <c r="W86" s="3447"/>
      <c r="X86" s="3620"/>
      <c r="Y86" s="3600"/>
      <c r="Z86" s="3597"/>
      <c r="AA86" s="3594"/>
      <c r="AB86" s="3670"/>
      <c r="AC86" s="3245"/>
      <c r="AD86" s="2509"/>
      <c r="AF86">
        <v>0</v>
      </c>
      <c r="AG86" s="1366">
        <f t="shared" si="15"/>
        <v>0</v>
      </c>
      <c r="AH86" s="1366">
        <f t="shared" si="13"/>
        <v>0</v>
      </c>
      <c r="AJ86" s="3245"/>
    </row>
    <row r="87" spans="1:36" x14ac:dyDescent="0.25">
      <c r="A87" s="3588"/>
      <c r="B87" s="1134" t="s">
        <v>1651</v>
      </c>
      <c r="C87" s="1142"/>
      <c r="D87" s="3537"/>
      <c r="E87" s="2657" t="s">
        <v>4003</v>
      </c>
      <c r="F87" s="3444"/>
      <c r="G87" s="3591"/>
      <c r="H87" s="3557"/>
      <c r="I87" s="3560"/>
      <c r="J87" s="3563"/>
      <c r="K87" s="3566"/>
      <c r="L87" s="3569"/>
      <c r="M87" s="3572"/>
      <c r="N87" s="3575"/>
      <c r="O87" s="3578"/>
      <c r="P87" s="3581"/>
      <c r="Q87" s="3584"/>
      <c r="R87" s="3540"/>
      <c r="S87" s="3447"/>
      <c r="T87" s="3444"/>
      <c r="U87" s="3447"/>
      <c r="V87" s="3444"/>
      <c r="W87" s="3447"/>
      <c r="X87" s="3620"/>
      <c r="Y87" s="3600"/>
      <c r="Z87" s="3597"/>
      <c r="AA87" s="3594"/>
      <c r="AB87" s="3670"/>
      <c r="AC87" s="3245"/>
      <c r="AD87" s="2509"/>
      <c r="AF87">
        <v>0</v>
      </c>
      <c r="AG87" s="1366">
        <f t="shared" si="15"/>
        <v>0</v>
      </c>
      <c r="AH87" s="1366">
        <f t="shared" si="13"/>
        <v>0</v>
      </c>
      <c r="AJ87" s="3245"/>
    </row>
    <row r="88" spans="1:36" x14ac:dyDescent="0.25">
      <c r="A88" s="3588"/>
      <c r="B88" s="1134" t="s">
        <v>1657</v>
      </c>
      <c r="C88" s="1142"/>
      <c r="D88" s="3537"/>
      <c r="E88" s="2657" t="s">
        <v>4004</v>
      </c>
      <c r="F88" s="3444"/>
      <c r="G88" s="3591"/>
      <c r="H88" s="3557"/>
      <c r="I88" s="3560"/>
      <c r="J88" s="3563"/>
      <c r="K88" s="3566"/>
      <c r="L88" s="3569"/>
      <c r="M88" s="3572"/>
      <c r="N88" s="3575"/>
      <c r="O88" s="3578"/>
      <c r="P88" s="3581"/>
      <c r="Q88" s="3584"/>
      <c r="R88" s="3540"/>
      <c r="S88" s="3447"/>
      <c r="T88" s="3444"/>
      <c r="U88" s="3447"/>
      <c r="V88" s="3444"/>
      <c r="W88" s="3447"/>
      <c r="X88" s="3620"/>
      <c r="Y88" s="3600"/>
      <c r="Z88" s="3597"/>
      <c r="AA88" s="3594"/>
      <c r="AB88" s="3670"/>
      <c r="AC88" s="3245"/>
      <c r="AD88" s="2509"/>
      <c r="AF88">
        <v>0</v>
      </c>
      <c r="AG88" s="1366">
        <f t="shared" si="15"/>
        <v>0</v>
      </c>
      <c r="AH88" s="1366">
        <f t="shared" si="13"/>
        <v>0</v>
      </c>
      <c r="AJ88" s="3245"/>
    </row>
    <row r="89" spans="1:36" x14ac:dyDescent="0.25">
      <c r="A89" s="3588"/>
      <c r="B89" s="1134" t="s">
        <v>1663</v>
      </c>
      <c r="C89" s="1142" t="s">
        <v>9192</v>
      </c>
      <c r="D89" s="3537"/>
      <c r="E89" s="2660" t="s">
        <v>4005</v>
      </c>
      <c r="F89" s="3444"/>
      <c r="G89" s="3591"/>
      <c r="H89" s="3557"/>
      <c r="I89" s="3560"/>
      <c r="J89" s="3563"/>
      <c r="K89" s="3566"/>
      <c r="L89" s="3569"/>
      <c r="M89" s="3572"/>
      <c r="N89" s="3575"/>
      <c r="O89" s="3578"/>
      <c r="P89" s="3581"/>
      <c r="Q89" s="3584"/>
      <c r="R89" s="3540"/>
      <c r="S89" s="3447"/>
      <c r="T89" s="3444"/>
      <c r="U89" s="3447"/>
      <c r="V89" s="3444"/>
      <c r="W89" s="3447"/>
      <c r="X89" s="3620"/>
      <c r="Y89" s="3600"/>
      <c r="Z89" s="3597"/>
      <c r="AA89" s="3594"/>
      <c r="AB89" s="3670"/>
      <c r="AC89" s="3245"/>
      <c r="AD89" s="2509"/>
      <c r="AF89">
        <v>0</v>
      </c>
      <c r="AG89" s="1366">
        <f t="shared" si="15"/>
        <v>0</v>
      </c>
      <c r="AH89" s="1366">
        <f t="shared" si="13"/>
        <v>0</v>
      </c>
      <c r="AJ89" s="3245"/>
    </row>
    <row r="90" spans="1:36" x14ac:dyDescent="0.25">
      <c r="A90" s="3588"/>
      <c r="B90" s="1134" t="s">
        <v>1669</v>
      </c>
      <c r="C90" s="1142" t="s">
        <v>9192</v>
      </c>
      <c r="D90" s="3537"/>
      <c r="E90" s="2660" t="s">
        <v>4006</v>
      </c>
      <c r="F90" s="3444"/>
      <c r="G90" s="3591"/>
      <c r="H90" s="3557"/>
      <c r="I90" s="3560"/>
      <c r="J90" s="3563"/>
      <c r="K90" s="3566"/>
      <c r="L90" s="3569"/>
      <c r="M90" s="3572"/>
      <c r="N90" s="3575"/>
      <c r="O90" s="3578"/>
      <c r="P90" s="3581"/>
      <c r="Q90" s="3584"/>
      <c r="R90" s="3540"/>
      <c r="S90" s="3447"/>
      <c r="T90" s="3444"/>
      <c r="U90" s="3447"/>
      <c r="V90" s="3444"/>
      <c r="W90" s="3447"/>
      <c r="X90" s="3620"/>
      <c r="Y90" s="3600"/>
      <c r="Z90" s="3597"/>
      <c r="AA90" s="3594"/>
      <c r="AB90" s="3670"/>
      <c r="AC90" s="3245"/>
      <c r="AD90" s="2509"/>
      <c r="AF90">
        <v>0</v>
      </c>
      <c r="AG90" s="1366">
        <f t="shared" si="15"/>
        <v>0</v>
      </c>
      <c r="AH90" s="1366">
        <f t="shared" si="13"/>
        <v>0</v>
      </c>
      <c r="AJ90" s="3245"/>
    </row>
    <row r="91" spans="1:36" x14ac:dyDescent="0.25">
      <c r="A91" s="3588"/>
      <c r="B91" s="1134" t="s">
        <v>1675</v>
      </c>
      <c r="C91" s="1142" t="s">
        <v>9192</v>
      </c>
      <c r="D91" s="3537"/>
      <c r="E91" s="2660" t="s">
        <v>4007</v>
      </c>
      <c r="F91" s="3444"/>
      <c r="G91" s="3591"/>
      <c r="H91" s="3557"/>
      <c r="I91" s="3560"/>
      <c r="J91" s="3563"/>
      <c r="K91" s="3566"/>
      <c r="L91" s="3569"/>
      <c r="M91" s="3572"/>
      <c r="N91" s="3575"/>
      <c r="O91" s="3578"/>
      <c r="P91" s="3581"/>
      <c r="Q91" s="3584"/>
      <c r="R91" s="3540"/>
      <c r="S91" s="3447"/>
      <c r="T91" s="3444"/>
      <c r="U91" s="3447"/>
      <c r="V91" s="3444"/>
      <c r="W91" s="3447"/>
      <c r="X91" s="3620"/>
      <c r="Y91" s="3600"/>
      <c r="Z91" s="3597"/>
      <c r="AA91" s="3594"/>
      <c r="AB91" s="3670"/>
      <c r="AC91" s="3245"/>
      <c r="AD91" s="2509"/>
      <c r="AF91">
        <v>0</v>
      </c>
      <c r="AG91" s="1366">
        <f t="shared" si="15"/>
        <v>0</v>
      </c>
      <c r="AH91" s="1366">
        <f t="shared" si="13"/>
        <v>0</v>
      </c>
      <c r="AJ91" s="3245"/>
    </row>
    <row r="92" spans="1:36" ht="15" thickBot="1" x14ac:dyDescent="0.3">
      <c r="A92" s="3589"/>
      <c r="B92" s="1132" t="s">
        <v>1681</v>
      </c>
      <c r="C92" s="1143" t="s">
        <v>9193</v>
      </c>
      <c r="D92" s="3538"/>
      <c r="E92" s="2667" t="s">
        <v>4008</v>
      </c>
      <c r="F92" s="3445"/>
      <c r="G92" s="3592"/>
      <c r="H92" s="3558"/>
      <c r="I92" s="3561"/>
      <c r="J92" s="3564"/>
      <c r="K92" s="3567"/>
      <c r="L92" s="3570"/>
      <c r="M92" s="3573"/>
      <c r="N92" s="3576"/>
      <c r="O92" s="3579"/>
      <c r="P92" s="3582"/>
      <c r="Q92" s="3585"/>
      <c r="R92" s="3541"/>
      <c r="S92" s="3448"/>
      <c r="T92" s="3445"/>
      <c r="U92" s="3448"/>
      <c r="V92" s="3445"/>
      <c r="W92" s="3448"/>
      <c r="X92" s="3621"/>
      <c r="Y92" s="3601"/>
      <c r="Z92" s="3598"/>
      <c r="AA92" s="3595"/>
      <c r="AB92" s="3671"/>
      <c r="AC92" s="3251"/>
      <c r="AD92" s="2510"/>
      <c r="AF92">
        <v>0</v>
      </c>
      <c r="AG92" s="1366">
        <f t="shared" si="15"/>
        <v>0</v>
      </c>
      <c r="AH92" s="1366">
        <f t="shared" si="13"/>
        <v>0</v>
      </c>
      <c r="AJ92" s="3251"/>
    </row>
    <row r="93" spans="1:36" ht="15" thickTop="1" x14ac:dyDescent="0.25">
      <c r="A93" s="3587" t="s">
        <v>3986</v>
      </c>
      <c r="B93" s="1133" t="s">
        <v>9206</v>
      </c>
      <c r="C93" s="1141"/>
      <c r="D93" s="3536">
        <v>7.2</v>
      </c>
      <c r="E93" s="327" t="s">
        <v>3987</v>
      </c>
      <c r="F93" s="3473" t="s">
        <v>3988</v>
      </c>
      <c r="G93" s="3590" t="s">
        <v>3989</v>
      </c>
      <c r="H93" s="3556" t="str">
        <f>"4-DaHall 1-PDU-"&amp;L93&amp;"-"&amp;K93&amp;"-"&amp;M93</f>
        <v>4-DaHall 1-PDU-06-100-7</v>
      </c>
      <c r="I93" s="3559" t="str">
        <f>"4-DaHall 1-PDU-"&amp;P93&amp;"-"&amp;O93&amp;"-"&amp;Q93</f>
        <v>4-DaHall 1-PDU-05-100-7</v>
      </c>
      <c r="J93" s="3562">
        <v>220</v>
      </c>
      <c r="K93" s="3565">
        <v>100</v>
      </c>
      <c r="L93" s="3568" t="s">
        <v>6508</v>
      </c>
      <c r="M93" s="3571">
        <v>7</v>
      </c>
      <c r="N93" s="3574">
        <v>220</v>
      </c>
      <c r="O93" s="3577">
        <v>100</v>
      </c>
      <c r="P93" s="3580" t="s">
        <v>6497</v>
      </c>
      <c r="Q93" s="3583">
        <v>7</v>
      </c>
      <c r="R93" s="3539" t="s">
        <v>3892</v>
      </c>
      <c r="S93" s="3449" t="s">
        <v>3893</v>
      </c>
      <c r="T93" s="3473" t="s">
        <v>3894</v>
      </c>
      <c r="U93" s="3449" t="s">
        <v>3895</v>
      </c>
      <c r="V93" s="3473" t="s">
        <v>3750</v>
      </c>
      <c r="W93" s="3449" t="s">
        <v>3755</v>
      </c>
      <c r="X93" s="3619">
        <f>SUM('4층_부하량(월간_AVG)'!D25:F25)</f>
        <v>8.3673619598546978</v>
      </c>
      <c r="Y93" s="3599">
        <f>SUM('4층_부하량(월간_AVG)'!N54:P54)</f>
        <v>6.5081758190994163</v>
      </c>
      <c r="Z93" s="3596">
        <f t="shared" ref="Z93" si="16">SUM(X93:Y93)</f>
        <v>14.875537778954115</v>
      </c>
      <c r="AA93" s="3593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1189.4000000000001</v>
      </c>
      <c r="AB93" s="3669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900.5</v>
      </c>
      <c r="AC93" s="3253">
        <f>SUM(AA93:AB102)</f>
        <v>2089.9</v>
      </c>
      <c r="AD93" s="2508"/>
      <c r="AF93">
        <v>15.7</v>
      </c>
      <c r="AG93" s="1366">
        <f t="shared" si="15"/>
        <v>-0.82446222104588429</v>
      </c>
      <c r="AH93" s="1366">
        <f t="shared" si="13"/>
        <v>-2082.7000000000003</v>
      </c>
      <c r="AJ93" s="3253">
        <f>SUM(AH93:AI102)</f>
        <v>-2082.7000000000003</v>
      </c>
    </row>
    <row r="94" spans="1:36" x14ac:dyDescent="0.25">
      <c r="A94" s="3588"/>
      <c r="B94" s="1134" t="s">
        <v>1576</v>
      </c>
      <c r="C94" s="1142"/>
      <c r="D94" s="3537"/>
      <c r="E94" s="2657" t="s">
        <v>9207</v>
      </c>
      <c r="F94" s="3444"/>
      <c r="G94" s="3591"/>
      <c r="H94" s="3557"/>
      <c r="I94" s="3560"/>
      <c r="J94" s="3563"/>
      <c r="K94" s="3566"/>
      <c r="L94" s="3569"/>
      <c r="M94" s="3572"/>
      <c r="N94" s="3575"/>
      <c r="O94" s="3578"/>
      <c r="P94" s="3581"/>
      <c r="Q94" s="3584"/>
      <c r="R94" s="3540"/>
      <c r="S94" s="3447"/>
      <c r="T94" s="3444"/>
      <c r="U94" s="3447"/>
      <c r="V94" s="3444"/>
      <c r="W94" s="3447"/>
      <c r="X94" s="3620"/>
      <c r="Y94" s="3600"/>
      <c r="Z94" s="3597"/>
      <c r="AA94" s="3594"/>
      <c r="AB94" s="3670"/>
      <c r="AC94" s="3245"/>
      <c r="AD94" s="2509"/>
      <c r="AF94">
        <v>0</v>
      </c>
      <c r="AG94" s="1366">
        <f t="shared" si="15"/>
        <v>0</v>
      </c>
      <c r="AH94" s="1366">
        <f t="shared" si="13"/>
        <v>0</v>
      </c>
      <c r="AJ94" s="3245"/>
    </row>
    <row r="95" spans="1:36" x14ac:dyDescent="0.25">
      <c r="A95" s="3588"/>
      <c r="B95" s="1134" t="s">
        <v>1587</v>
      </c>
      <c r="C95" s="1142"/>
      <c r="D95" s="3537"/>
      <c r="E95" s="2657" t="s">
        <v>3990</v>
      </c>
      <c r="F95" s="3444"/>
      <c r="G95" s="3591"/>
      <c r="H95" s="3557"/>
      <c r="I95" s="3560"/>
      <c r="J95" s="3563"/>
      <c r="K95" s="3566"/>
      <c r="L95" s="3569"/>
      <c r="M95" s="3572"/>
      <c r="N95" s="3575"/>
      <c r="O95" s="3578"/>
      <c r="P95" s="3581"/>
      <c r="Q95" s="3584"/>
      <c r="R95" s="3540"/>
      <c r="S95" s="3447"/>
      <c r="T95" s="3444"/>
      <c r="U95" s="3447"/>
      <c r="V95" s="3444"/>
      <c r="W95" s="3447"/>
      <c r="X95" s="3620"/>
      <c r="Y95" s="3600"/>
      <c r="Z95" s="3597"/>
      <c r="AA95" s="3594"/>
      <c r="AB95" s="3670"/>
      <c r="AC95" s="3245"/>
      <c r="AD95" s="2509"/>
      <c r="AF95">
        <v>0</v>
      </c>
      <c r="AG95" s="1366">
        <f t="shared" si="15"/>
        <v>0</v>
      </c>
      <c r="AH95" s="1366">
        <f t="shared" si="13"/>
        <v>0</v>
      </c>
      <c r="AJ95" s="3245"/>
    </row>
    <row r="96" spans="1:36" x14ac:dyDescent="0.25">
      <c r="A96" s="3588"/>
      <c r="B96" s="1134" t="s">
        <v>1593</v>
      </c>
      <c r="C96" s="1142" t="s">
        <v>9181</v>
      </c>
      <c r="D96" s="3537"/>
      <c r="E96" s="2660" t="s">
        <v>3991</v>
      </c>
      <c r="F96" s="3444"/>
      <c r="G96" s="3591"/>
      <c r="H96" s="3557"/>
      <c r="I96" s="3560"/>
      <c r="J96" s="3563"/>
      <c r="K96" s="3566"/>
      <c r="L96" s="3569"/>
      <c r="M96" s="3572"/>
      <c r="N96" s="3575"/>
      <c r="O96" s="3578"/>
      <c r="P96" s="3581"/>
      <c r="Q96" s="3584"/>
      <c r="R96" s="3540"/>
      <c r="S96" s="3447"/>
      <c r="T96" s="3444"/>
      <c r="U96" s="3447"/>
      <c r="V96" s="3444"/>
      <c r="W96" s="3447"/>
      <c r="X96" s="3620"/>
      <c r="Y96" s="3600"/>
      <c r="Z96" s="3597"/>
      <c r="AA96" s="3594"/>
      <c r="AB96" s="3670"/>
      <c r="AC96" s="3245"/>
      <c r="AD96" s="2509"/>
      <c r="AF96">
        <v>0</v>
      </c>
      <c r="AG96" s="1366">
        <f t="shared" si="15"/>
        <v>0</v>
      </c>
      <c r="AH96" s="1366">
        <f t="shared" si="13"/>
        <v>0</v>
      </c>
      <c r="AJ96" s="3245"/>
    </row>
    <row r="97" spans="1:36" x14ac:dyDescent="0.25">
      <c r="A97" s="3588"/>
      <c r="B97" s="1134" t="s">
        <v>1599</v>
      </c>
      <c r="C97" s="1142" t="s">
        <v>9181</v>
      </c>
      <c r="D97" s="3537"/>
      <c r="E97" s="2660" t="s">
        <v>3992</v>
      </c>
      <c r="F97" s="3444"/>
      <c r="G97" s="3591"/>
      <c r="H97" s="3557"/>
      <c r="I97" s="3560"/>
      <c r="J97" s="3563"/>
      <c r="K97" s="3566"/>
      <c r="L97" s="3569"/>
      <c r="M97" s="3572"/>
      <c r="N97" s="3575"/>
      <c r="O97" s="3578"/>
      <c r="P97" s="3581"/>
      <c r="Q97" s="3584"/>
      <c r="R97" s="3540"/>
      <c r="S97" s="3447"/>
      <c r="T97" s="3444"/>
      <c r="U97" s="3447"/>
      <c r="V97" s="3444"/>
      <c r="W97" s="3447"/>
      <c r="X97" s="3620"/>
      <c r="Y97" s="3600"/>
      <c r="Z97" s="3597"/>
      <c r="AA97" s="3594"/>
      <c r="AB97" s="3670"/>
      <c r="AC97" s="3245"/>
      <c r="AD97" s="2509"/>
      <c r="AF97">
        <v>0</v>
      </c>
      <c r="AG97" s="1366">
        <f t="shared" si="15"/>
        <v>0</v>
      </c>
      <c r="AH97" s="1366">
        <f t="shared" si="13"/>
        <v>0</v>
      </c>
      <c r="AJ97" s="3245"/>
    </row>
    <row r="98" spans="1:36" x14ac:dyDescent="0.25">
      <c r="A98" s="3588"/>
      <c r="B98" s="1134" t="s">
        <v>1605</v>
      </c>
      <c r="C98" s="1142" t="s">
        <v>9193</v>
      </c>
      <c r="D98" s="3537"/>
      <c r="E98" s="2660" t="s">
        <v>3993</v>
      </c>
      <c r="F98" s="3444"/>
      <c r="G98" s="3591"/>
      <c r="H98" s="3557"/>
      <c r="I98" s="3560"/>
      <c r="J98" s="3563"/>
      <c r="K98" s="3566"/>
      <c r="L98" s="3569"/>
      <c r="M98" s="3572"/>
      <c r="N98" s="3575"/>
      <c r="O98" s="3578"/>
      <c r="P98" s="3581"/>
      <c r="Q98" s="3584"/>
      <c r="R98" s="3540"/>
      <c r="S98" s="3447"/>
      <c r="T98" s="3444"/>
      <c r="U98" s="3447"/>
      <c r="V98" s="3444"/>
      <c r="W98" s="3447"/>
      <c r="X98" s="3620"/>
      <c r="Y98" s="3600"/>
      <c r="Z98" s="3597"/>
      <c r="AA98" s="3594"/>
      <c r="AB98" s="3670"/>
      <c r="AC98" s="3245"/>
      <c r="AD98" s="2509"/>
      <c r="AF98">
        <v>0</v>
      </c>
      <c r="AG98" s="1366">
        <f t="shared" si="15"/>
        <v>0</v>
      </c>
      <c r="AH98" s="1366">
        <f t="shared" si="13"/>
        <v>0</v>
      </c>
      <c r="AJ98" s="3245"/>
    </row>
    <row r="99" spans="1:36" x14ac:dyDescent="0.25">
      <c r="A99" s="3588"/>
      <c r="B99" s="1134" t="s">
        <v>1611</v>
      </c>
      <c r="C99" s="1142"/>
      <c r="D99" s="3537"/>
      <c r="E99" s="2660" t="s">
        <v>3994</v>
      </c>
      <c r="F99" s="3444"/>
      <c r="G99" s="3591"/>
      <c r="H99" s="3557"/>
      <c r="I99" s="3560"/>
      <c r="J99" s="3563"/>
      <c r="K99" s="3566"/>
      <c r="L99" s="3569"/>
      <c r="M99" s="3572"/>
      <c r="N99" s="3575"/>
      <c r="O99" s="3578"/>
      <c r="P99" s="3581"/>
      <c r="Q99" s="3584"/>
      <c r="R99" s="3540"/>
      <c r="S99" s="3447"/>
      <c r="T99" s="3444"/>
      <c r="U99" s="3447"/>
      <c r="V99" s="3444"/>
      <c r="W99" s="3447"/>
      <c r="X99" s="3620"/>
      <c r="Y99" s="3600"/>
      <c r="Z99" s="3597"/>
      <c r="AA99" s="3594"/>
      <c r="AB99" s="3670"/>
      <c r="AC99" s="3245"/>
      <c r="AD99" s="2509"/>
      <c r="AF99">
        <v>0</v>
      </c>
      <c r="AG99" s="1366">
        <f t="shared" si="15"/>
        <v>0</v>
      </c>
      <c r="AH99" s="1366">
        <f t="shared" si="13"/>
        <v>0</v>
      </c>
      <c r="AJ99" s="3245"/>
    </row>
    <row r="100" spans="1:36" x14ac:dyDescent="0.25">
      <c r="A100" s="3588"/>
      <c r="B100" s="1134" t="s">
        <v>334</v>
      </c>
      <c r="C100" s="1142" t="s">
        <v>9193</v>
      </c>
      <c r="D100" s="3537"/>
      <c r="E100" s="2660" t="s">
        <v>3995</v>
      </c>
      <c r="F100" s="3444"/>
      <c r="G100" s="3591"/>
      <c r="H100" s="3557"/>
      <c r="I100" s="3560"/>
      <c r="J100" s="3563"/>
      <c r="K100" s="3566"/>
      <c r="L100" s="3569"/>
      <c r="M100" s="3572"/>
      <c r="N100" s="3575"/>
      <c r="O100" s="3578"/>
      <c r="P100" s="3581"/>
      <c r="Q100" s="3584"/>
      <c r="R100" s="3540"/>
      <c r="S100" s="3447"/>
      <c r="T100" s="3444"/>
      <c r="U100" s="3447"/>
      <c r="V100" s="3444"/>
      <c r="W100" s="3447"/>
      <c r="X100" s="3620"/>
      <c r="Y100" s="3600"/>
      <c r="Z100" s="3597"/>
      <c r="AA100" s="3594"/>
      <c r="AB100" s="3670"/>
      <c r="AC100" s="3245"/>
      <c r="AD100" s="2509"/>
      <c r="AF100">
        <v>0</v>
      </c>
      <c r="AG100" s="1366">
        <f t="shared" si="15"/>
        <v>0</v>
      </c>
      <c r="AH100" s="1366">
        <f t="shared" si="13"/>
        <v>0</v>
      </c>
      <c r="AJ100" s="3245"/>
    </row>
    <row r="101" spans="1:36" x14ac:dyDescent="0.25">
      <c r="A101" s="3588"/>
      <c r="B101" s="1134" t="s">
        <v>332</v>
      </c>
      <c r="C101" s="1142"/>
      <c r="D101" s="3537"/>
      <c r="E101" s="2657" t="s">
        <v>3996</v>
      </c>
      <c r="F101" s="3444"/>
      <c r="G101" s="3591"/>
      <c r="H101" s="3557"/>
      <c r="I101" s="3560"/>
      <c r="J101" s="3563"/>
      <c r="K101" s="3566"/>
      <c r="L101" s="3569"/>
      <c r="M101" s="3572"/>
      <c r="N101" s="3575"/>
      <c r="O101" s="3578"/>
      <c r="P101" s="3581"/>
      <c r="Q101" s="3584"/>
      <c r="R101" s="3540"/>
      <c r="S101" s="3447"/>
      <c r="T101" s="3444"/>
      <c r="U101" s="3447"/>
      <c r="V101" s="3444"/>
      <c r="W101" s="3447"/>
      <c r="X101" s="3620"/>
      <c r="Y101" s="3600"/>
      <c r="Z101" s="3597"/>
      <c r="AA101" s="3594"/>
      <c r="AB101" s="3670"/>
      <c r="AC101" s="3245"/>
      <c r="AD101" s="2509"/>
      <c r="AF101">
        <v>0</v>
      </c>
      <c r="AG101" s="1366">
        <f t="shared" si="15"/>
        <v>0</v>
      </c>
      <c r="AH101" s="1366">
        <f t="shared" si="13"/>
        <v>0</v>
      </c>
      <c r="AJ101" s="3245"/>
    </row>
    <row r="102" spans="1:36" ht="15" thickBot="1" x14ac:dyDescent="0.3">
      <c r="A102" s="3589"/>
      <c r="B102" s="1132" t="s">
        <v>328</v>
      </c>
      <c r="C102" s="1143"/>
      <c r="D102" s="3538"/>
      <c r="E102" s="2667" t="s">
        <v>3997</v>
      </c>
      <c r="F102" s="3445"/>
      <c r="G102" s="3592"/>
      <c r="H102" s="3558"/>
      <c r="I102" s="3561"/>
      <c r="J102" s="3564"/>
      <c r="K102" s="3567"/>
      <c r="L102" s="3570"/>
      <c r="M102" s="3573"/>
      <c r="N102" s="3576"/>
      <c r="O102" s="3579"/>
      <c r="P102" s="3582"/>
      <c r="Q102" s="3585"/>
      <c r="R102" s="3541"/>
      <c r="S102" s="3448"/>
      <c r="T102" s="3445"/>
      <c r="U102" s="3448"/>
      <c r="V102" s="3445"/>
      <c r="W102" s="3448"/>
      <c r="X102" s="3621"/>
      <c r="Y102" s="3601"/>
      <c r="Z102" s="3598"/>
      <c r="AA102" s="3595"/>
      <c r="AB102" s="3671"/>
      <c r="AC102" s="3251"/>
      <c r="AD102" s="2510"/>
      <c r="AF102">
        <v>0</v>
      </c>
      <c r="AG102" s="1366">
        <f t="shared" si="15"/>
        <v>0</v>
      </c>
      <c r="AH102" s="1366">
        <f t="shared" si="13"/>
        <v>0</v>
      </c>
      <c r="AJ102" s="3251"/>
    </row>
    <row r="103" spans="1:36" ht="15" thickTop="1" x14ac:dyDescent="0.25">
      <c r="A103" s="3587" t="s">
        <v>3962</v>
      </c>
      <c r="B103" s="1133"/>
      <c r="C103" s="1141"/>
      <c r="D103" s="3536">
        <v>11.6</v>
      </c>
      <c r="E103" s="2675"/>
      <c r="F103" s="3473" t="s">
        <v>3963</v>
      </c>
      <c r="G103" s="3590" t="s">
        <v>3964</v>
      </c>
      <c r="H103" s="3556" t="str">
        <f>"4-DaHall 1-PDU-"&amp;L103&amp;"-"&amp;K103&amp;"-"&amp;M103</f>
        <v>4-DaHall 1-PDU-06-100-6</v>
      </c>
      <c r="I103" s="3559" t="str">
        <f>"4-DaHall 1-PDU-"&amp;P103&amp;"-"&amp;O103&amp;"-"&amp;Q103</f>
        <v>4-DaHall 1-PDU-05-100-6</v>
      </c>
      <c r="J103" s="3562">
        <v>220</v>
      </c>
      <c r="K103" s="3565">
        <v>100</v>
      </c>
      <c r="L103" s="3568" t="s">
        <v>6508</v>
      </c>
      <c r="M103" s="3571">
        <v>6</v>
      </c>
      <c r="N103" s="3574">
        <v>220</v>
      </c>
      <c r="O103" s="3577">
        <v>100</v>
      </c>
      <c r="P103" s="3580" t="s">
        <v>6497</v>
      </c>
      <c r="Q103" s="3583">
        <v>6</v>
      </c>
      <c r="R103" s="3539" t="s">
        <v>3892</v>
      </c>
      <c r="S103" s="3449" t="s">
        <v>3893</v>
      </c>
      <c r="T103" s="3473" t="s">
        <v>3894</v>
      </c>
      <c r="U103" s="3449" t="s">
        <v>3895</v>
      </c>
      <c r="V103" s="3473" t="s">
        <v>3750</v>
      </c>
      <c r="W103" s="3449" t="s">
        <v>3755</v>
      </c>
      <c r="X103" s="3619">
        <f>SUM('4층_부하량(월간_AVG)'!D24:F24)</f>
        <v>0</v>
      </c>
      <c r="Y103" s="3599">
        <f>SUM('4층_부하량(월간_AVG)'!N53:P53)</f>
        <v>12.862828036043984</v>
      </c>
      <c r="Z103" s="3596">
        <f t="shared" ref="Z103" si="17">SUM(X103:Y103)</f>
        <v>12.862828036043984</v>
      </c>
      <c r="AA103" s="3593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669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1714</v>
      </c>
      <c r="AC103" s="3253">
        <f>SUM(AA103:AB114)</f>
        <v>1714</v>
      </c>
      <c r="AD103" s="2517" t="s">
        <v>3965</v>
      </c>
      <c r="AF103">
        <v>36.299999999999997</v>
      </c>
      <c r="AG103" s="1366">
        <f t="shared" si="15"/>
        <v>-23.437171963956011</v>
      </c>
      <c r="AH103" s="1366">
        <f t="shared" si="13"/>
        <v>-1702.4</v>
      </c>
      <c r="AJ103" s="3253">
        <f>SUM(AH103:AI114)</f>
        <v>-1702.4</v>
      </c>
    </row>
    <row r="104" spans="1:36" x14ac:dyDescent="0.25">
      <c r="A104" s="3588"/>
      <c r="B104" s="1134"/>
      <c r="C104" s="1142"/>
      <c r="D104" s="3537"/>
      <c r="E104" s="992"/>
      <c r="F104" s="3444"/>
      <c r="G104" s="3591"/>
      <c r="H104" s="3557"/>
      <c r="I104" s="3560"/>
      <c r="J104" s="3563"/>
      <c r="K104" s="3566"/>
      <c r="L104" s="3569"/>
      <c r="M104" s="3572"/>
      <c r="N104" s="3575"/>
      <c r="O104" s="3578"/>
      <c r="P104" s="3581"/>
      <c r="Q104" s="3584"/>
      <c r="R104" s="3540"/>
      <c r="S104" s="3447"/>
      <c r="T104" s="3444"/>
      <c r="U104" s="3447"/>
      <c r="V104" s="3444"/>
      <c r="W104" s="3447"/>
      <c r="X104" s="3620"/>
      <c r="Y104" s="3600"/>
      <c r="Z104" s="3597"/>
      <c r="AA104" s="3594"/>
      <c r="AB104" s="3670"/>
      <c r="AC104" s="3245"/>
      <c r="AD104" s="2484" t="s">
        <v>3966</v>
      </c>
      <c r="AF104">
        <v>0</v>
      </c>
      <c r="AG104" s="1366">
        <f t="shared" si="15"/>
        <v>0</v>
      </c>
      <c r="AH104" s="1366">
        <f t="shared" si="13"/>
        <v>0</v>
      </c>
      <c r="AJ104" s="3245"/>
    </row>
    <row r="105" spans="1:36" x14ac:dyDescent="0.25">
      <c r="A105" s="3588"/>
      <c r="B105" s="1134" t="s">
        <v>9208</v>
      </c>
      <c r="C105" s="1142"/>
      <c r="D105" s="3537"/>
      <c r="E105" s="2660" t="s">
        <v>3967</v>
      </c>
      <c r="F105" s="3444"/>
      <c r="G105" s="3591"/>
      <c r="H105" s="3557"/>
      <c r="I105" s="3560"/>
      <c r="J105" s="3563"/>
      <c r="K105" s="3566"/>
      <c r="L105" s="3569"/>
      <c r="M105" s="3572"/>
      <c r="N105" s="3575"/>
      <c r="O105" s="3578"/>
      <c r="P105" s="3581"/>
      <c r="Q105" s="3584"/>
      <c r="R105" s="3540"/>
      <c r="S105" s="3447"/>
      <c r="T105" s="3444"/>
      <c r="U105" s="3447"/>
      <c r="V105" s="3444"/>
      <c r="W105" s="3447"/>
      <c r="X105" s="3620"/>
      <c r="Y105" s="3600"/>
      <c r="Z105" s="3597"/>
      <c r="AA105" s="3594"/>
      <c r="AB105" s="3670"/>
      <c r="AC105" s="3245"/>
      <c r="AD105" s="2484"/>
      <c r="AF105">
        <v>0</v>
      </c>
      <c r="AG105" s="1366">
        <f t="shared" si="15"/>
        <v>0</v>
      </c>
      <c r="AH105" s="1366">
        <f t="shared" si="13"/>
        <v>0</v>
      </c>
      <c r="AJ105" s="3245"/>
    </row>
    <row r="106" spans="1:36" ht="21.6" x14ac:dyDescent="0.25">
      <c r="A106" s="3588"/>
      <c r="B106" s="1134" t="s">
        <v>3968</v>
      </c>
      <c r="C106" s="1142" t="s">
        <v>9194</v>
      </c>
      <c r="D106" s="3537"/>
      <c r="E106" s="2660" t="s">
        <v>3969</v>
      </c>
      <c r="F106" s="3444"/>
      <c r="G106" s="3591"/>
      <c r="H106" s="3557"/>
      <c r="I106" s="3560"/>
      <c r="J106" s="3563"/>
      <c r="K106" s="3566"/>
      <c r="L106" s="3569"/>
      <c r="M106" s="3572"/>
      <c r="N106" s="3575"/>
      <c r="O106" s="3578"/>
      <c r="P106" s="3581"/>
      <c r="Q106" s="3584"/>
      <c r="R106" s="3540"/>
      <c r="S106" s="3447"/>
      <c r="T106" s="3444"/>
      <c r="U106" s="3447"/>
      <c r="V106" s="3444"/>
      <c r="W106" s="3447"/>
      <c r="X106" s="3620"/>
      <c r="Y106" s="3600"/>
      <c r="Z106" s="3597"/>
      <c r="AA106" s="3594"/>
      <c r="AB106" s="3670"/>
      <c r="AC106" s="3245"/>
      <c r="AD106" s="2484"/>
      <c r="AF106">
        <v>0</v>
      </c>
      <c r="AG106" s="1366">
        <f t="shared" si="15"/>
        <v>0</v>
      </c>
      <c r="AH106" s="1366">
        <f t="shared" si="13"/>
        <v>0</v>
      </c>
      <c r="AJ106" s="3245"/>
    </row>
    <row r="107" spans="1:36" x14ac:dyDescent="0.25">
      <c r="A107" s="3588"/>
      <c r="B107" s="1134" t="s">
        <v>3970</v>
      </c>
      <c r="C107" s="1142" t="s">
        <v>9195</v>
      </c>
      <c r="D107" s="3537"/>
      <c r="E107" s="2660" t="s">
        <v>3971</v>
      </c>
      <c r="F107" s="3444"/>
      <c r="G107" s="3591"/>
      <c r="H107" s="3557"/>
      <c r="I107" s="3560"/>
      <c r="J107" s="3563"/>
      <c r="K107" s="3566"/>
      <c r="L107" s="3569"/>
      <c r="M107" s="3572"/>
      <c r="N107" s="3575"/>
      <c r="O107" s="3578"/>
      <c r="P107" s="3581"/>
      <c r="Q107" s="3584"/>
      <c r="R107" s="3540"/>
      <c r="S107" s="3447"/>
      <c r="T107" s="3444"/>
      <c r="U107" s="3447"/>
      <c r="V107" s="3444"/>
      <c r="W107" s="3447"/>
      <c r="X107" s="3620"/>
      <c r="Y107" s="3600"/>
      <c r="Z107" s="3597"/>
      <c r="AA107" s="3594"/>
      <c r="AB107" s="3670"/>
      <c r="AC107" s="3245"/>
      <c r="AD107" s="2509"/>
      <c r="AF107">
        <v>0</v>
      </c>
      <c r="AG107" s="1366">
        <f t="shared" si="15"/>
        <v>0</v>
      </c>
      <c r="AH107" s="1366">
        <f t="shared" si="13"/>
        <v>0</v>
      </c>
      <c r="AJ107" s="3245"/>
    </row>
    <row r="108" spans="1:36" x14ac:dyDescent="0.25">
      <c r="A108" s="3588"/>
      <c r="B108" s="1134" t="s">
        <v>3972</v>
      </c>
      <c r="C108" s="1142" t="s">
        <v>9196</v>
      </c>
      <c r="D108" s="3537"/>
      <c r="E108" s="2660" t="s">
        <v>3973</v>
      </c>
      <c r="F108" s="3444"/>
      <c r="G108" s="3591"/>
      <c r="H108" s="3557"/>
      <c r="I108" s="3560"/>
      <c r="J108" s="3563"/>
      <c r="K108" s="3566"/>
      <c r="L108" s="3569"/>
      <c r="M108" s="3572"/>
      <c r="N108" s="3575"/>
      <c r="O108" s="3578"/>
      <c r="P108" s="3581"/>
      <c r="Q108" s="3584"/>
      <c r="R108" s="3540"/>
      <c r="S108" s="3447"/>
      <c r="T108" s="3444"/>
      <c r="U108" s="3447"/>
      <c r="V108" s="3444"/>
      <c r="W108" s="3447"/>
      <c r="X108" s="3620"/>
      <c r="Y108" s="3600"/>
      <c r="Z108" s="3597"/>
      <c r="AA108" s="3594"/>
      <c r="AB108" s="3670"/>
      <c r="AC108" s="3245"/>
      <c r="AD108" s="2509"/>
      <c r="AF108">
        <v>0</v>
      </c>
      <c r="AG108" s="1366">
        <f t="shared" si="15"/>
        <v>0</v>
      </c>
      <c r="AH108" s="1366">
        <f t="shared" si="13"/>
        <v>0</v>
      </c>
      <c r="AJ108" s="3245"/>
    </row>
    <row r="109" spans="1:36" x14ac:dyDescent="0.25">
      <c r="A109" s="3588"/>
      <c r="B109" s="1134" t="s">
        <v>3974</v>
      </c>
      <c r="C109" s="1142" t="s">
        <v>9197</v>
      </c>
      <c r="D109" s="3537"/>
      <c r="E109" s="2660" t="s">
        <v>3975</v>
      </c>
      <c r="F109" s="3444"/>
      <c r="G109" s="3591"/>
      <c r="H109" s="3557"/>
      <c r="I109" s="3560"/>
      <c r="J109" s="3563"/>
      <c r="K109" s="3566"/>
      <c r="L109" s="3569"/>
      <c r="M109" s="3572"/>
      <c r="N109" s="3575"/>
      <c r="O109" s="3578"/>
      <c r="P109" s="3581"/>
      <c r="Q109" s="3584"/>
      <c r="R109" s="3540"/>
      <c r="S109" s="3447"/>
      <c r="T109" s="3444"/>
      <c r="U109" s="3447"/>
      <c r="V109" s="3444"/>
      <c r="W109" s="3447"/>
      <c r="X109" s="3620"/>
      <c r="Y109" s="3600"/>
      <c r="Z109" s="3597"/>
      <c r="AA109" s="3594"/>
      <c r="AB109" s="3670"/>
      <c r="AC109" s="3245"/>
      <c r="AD109" s="2509"/>
      <c r="AF109">
        <v>0</v>
      </c>
      <c r="AG109" s="1366">
        <f t="shared" si="15"/>
        <v>0</v>
      </c>
      <c r="AH109" s="1366">
        <f t="shared" si="13"/>
        <v>0</v>
      </c>
      <c r="AJ109" s="3245"/>
    </row>
    <row r="110" spans="1:36" x14ac:dyDescent="0.25">
      <c r="A110" s="3588"/>
      <c r="B110" s="1134" t="s">
        <v>3976</v>
      </c>
      <c r="C110" s="1142"/>
      <c r="D110" s="3537"/>
      <c r="E110" s="2660" t="s">
        <v>3977</v>
      </c>
      <c r="F110" s="3444"/>
      <c r="G110" s="3591"/>
      <c r="H110" s="3557"/>
      <c r="I110" s="3560"/>
      <c r="J110" s="3563"/>
      <c r="K110" s="3566"/>
      <c r="L110" s="3569"/>
      <c r="M110" s="3572"/>
      <c r="N110" s="3575"/>
      <c r="O110" s="3578"/>
      <c r="P110" s="3581"/>
      <c r="Q110" s="3584"/>
      <c r="R110" s="3540"/>
      <c r="S110" s="3447"/>
      <c r="T110" s="3444"/>
      <c r="U110" s="3447"/>
      <c r="V110" s="3444"/>
      <c r="W110" s="3447"/>
      <c r="X110" s="3620"/>
      <c r="Y110" s="3600"/>
      <c r="Z110" s="3597"/>
      <c r="AA110" s="3594"/>
      <c r="AB110" s="3670"/>
      <c r="AC110" s="3245"/>
      <c r="AD110" s="2509"/>
      <c r="AF110">
        <v>0</v>
      </c>
      <c r="AG110" s="1366">
        <f t="shared" si="15"/>
        <v>0</v>
      </c>
      <c r="AH110" s="1366">
        <f t="shared" si="13"/>
        <v>0</v>
      </c>
      <c r="AJ110" s="3245"/>
    </row>
    <row r="111" spans="1:36" x14ac:dyDescent="0.25">
      <c r="A111" s="3588"/>
      <c r="B111" s="1134" t="s">
        <v>3978</v>
      </c>
      <c r="C111" s="1142"/>
      <c r="D111" s="3537"/>
      <c r="E111" s="2657" t="s">
        <v>3979</v>
      </c>
      <c r="F111" s="3444"/>
      <c r="G111" s="3591"/>
      <c r="H111" s="3557"/>
      <c r="I111" s="3560"/>
      <c r="J111" s="3563"/>
      <c r="K111" s="3566"/>
      <c r="L111" s="3569"/>
      <c r="M111" s="3572"/>
      <c r="N111" s="3575"/>
      <c r="O111" s="3578"/>
      <c r="P111" s="3581"/>
      <c r="Q111" s="3584"/>
      <c r="R111" s="3540"/>
      <c r="S111" s="3447"/>
      <c r="T111" s="3444"/>
      <c r="U111" s="3447"/>
      <c r="V111" s="3444"/>
      <c r="W111" s="3447"/>
      <c r="X111" s="3620"/>
      <c r="Y111" s="3600"/>
      <c r="Z111" s="3597"/>
      <c r="AA111" s="3594"/>
      <c r="AB111" s="3670"/>
      <c r="AC111" s="3245"/>
      <c r="AD111" s="2509"/>
      <c r="AF111">
        <v>0</v>
      </c>
      <c r="AG111" s="1366">
        <f t="shared" si="15"/>
        <v>0</v>
      </c>
      <c r="AH111" s="1366">
        <f t="shared" si="13"/>
        <v>0</v>
      </c>
      <c r="AJ111" s="3245"/>
    </row>
    <row r="112" spans="1:36" x14ac:dyDescent="0.25">
      <c r="A112" s="3588"/>
      <c r="B112" s="1134" t="s">
        <v>3980</v>
      </c>
      <c r="C112" s="1142" t="s">
        <v>9197</v>
      </c>
      <c r="D112" s="3537"/>
      <c r="E112" s="2660" t="s">
        <v>3981</v>
      </c>
      <c r="F112" s="3444"/>
      <c r="G112" s="3591"/>
      <c r="H112" s="3557"/>
      <c r="I112" s="3560"/>
      <c r="J112" s="3563"/>
      <c r="K112" s="3566"/>
      <c r="L112" s="3569"/>
      <c r="M112" s="3572"/>
      <c r="N112" s="3575"/>
      <c r="O112" s="3578"/>
      <c r="P112" s="3581"/>
      <c r="Q112" s="3584"/>
      <c r="R112" s="3540"/>
      <c r="S112" s="3447"/>
      <c r="T112" s="3444"/>
      <c r="U112" s="3447"/>
      <c r="V112" s="3444"/>
      <c r="W112" s="3447"/>
      <c r="X112" s="3620"/>
      <c r="Y112" s="3600"/>
      <c r="Z112" s="3597"/>
      <c r="AA112" s="3594"/>
      <c r="AB112" s="3670"/>
      <c r="AC112" s="3245"/>
      <c r="AD112" s="2509"/>
      <c r="AF112">
        <v>0</v>
      </c>
      <c r="AG112" s="1366">
        <f t="shared" si="15"/>
        <v>0</v>
      </c>
      <c r="AH112" s="1366">
        <f t="shared" si="13"/>
        <v>0</v>
      </c>
      <c r="AJ112" s="3245"/>
    </row>
    <row r="113" spans="1:36" x14ac:dyDescent="0.25">
      <c r="A113" s="3588"/>
      <c r="B113" s="1134" t="s">
        <v>3982</v>
      </c>
      <c r="C113" s="1142" t="s">
        <v>9198</v>
      </c>
      <c r="D113" s="3537"/>
      <c r="E113" s="2660" t="s">
        <v>3983</v>
      </c>
      <c r="F113" s="3444"/>
      <c r="G113" s="3591"/>
      <c r="H113" s="3557"/>
      <c r="I113" s="3560"/>
      <c r="J113" s="3563"/>
      <c r="K113" s="3566"/>
      <c r="L113" s="3569"/>
      <c r="M113" s="3572"/>
      <c r="N113" s="3575"/>
      <c r="O113" s="3578"/>
      <c r="P113" s="3581"/>
      <c r="Q113" s="3584"/>
      <c r="R113" s="3540"/>
      <c r="S113" s="3447"/>
      <c r="T113" s="3444"/>
      <c r="U113" s="3447"/>
      <c r="V113" s="3444"/>
      <c r="W113" s="3447"/>
      <c r="X113" s="3620"/>
      <c r="Y113" s="3600"/>
      <c r="Z113" s="3597"/>
      <c r="AA113" s="3594"/>
      <c r="AB113" s="3670"/>
      <c r="AC113" s="3245"/>
      <c r="AD113" s="2509"/>
      <c r="AF113">
        <v>0</v>
      </c>
      <c r="AG113" s="1366">
        <f t="shared" si="15"/>
        <v>0</v>
      </c>
      <c r="AH113" s="1366">
        <f t="shared" si="13"/>
        <v>0</v>
      </c>
      <c r="AJ113" s="3245"/>
    </row>
    <row r="114" spans="1:36" ht="22.2" thickBot="1" x14ac:dyDescent="0.3">
      <c r="A114" s="3589"/>
      <c r="B114" s="1132" t="s">
        <v>3984</v>
      </c>
      <c r="C114" s="1143" t="s">
        <v>9199</v>
      </c>
      <c r="D114" s="3538"/>
      <c r="E114" s="2674" t="s">
        <v>3985</v>
      </c>
      <c r="F114" s="3445"/>
      <c r="G114" s="3592"/>
      <c r="H114" s="3558"/>
      <c r="I114" s="3561"/>
      <c r="J114" s="3564"/>
      <c r="K114" s="3567"/>
      <c r="L114" s="3570"/>
      <c r="M114" s="3573"/>
      <c r="N114" s="3576"/>
      <c r="O114" s="3579"/>
      <c r="P114" s="3582"/>
      <c r="Q114" s="3585"/>
      <c r="R114" s="3541"/>
      <c r="S114" s="3448"/>
      <c r="T114" s="3445"/>
      <c r="U114" s="3448"/>
      <c r="V114" s="3445"/>
      <c r="W114" s="3448"/>
      <c r="X114" s="3621"/>
      <c r="Y114" s="3601"/>
      <c r="Z114" s="3598"/>
      <c r="AA114" s="3595"/>
      <c r="AB114" s="3671"/>
      <c r="AC114" s="3251"/>
      <c r="AD114" s="2510"/>
      <c r="AF114">
        <v>0</v>
      </c>
      <c r="AG114" s="1366">
        <f t="shared" si="15"/>
        <v>0</v>
      </c>
      <c r="AH114" s="1366">
        <f t="shared" si="13"/>
        <v>0</v>
      </c>
      <c r="AJ114" s="3251"/>
    </row>
    <row r="115" spans="1:36" ht="15" thickTop="1" x14ac:dyDescent="0.25">
      <c r="A115" s="3613" t="s">
        <v>3949</v>
      </c>
      <c r="B115" s="1133"/>
      <c r="C115" s="1141"/>
      <c r="D115" s="3536"/>
      <c r="E115" s="327" t="s">
        <v>3950</v>
      </c>
      <c r="F115" s="3473" t="s">
        <v>3951</v>
      </c>
      <c r="G115" s="3590" t="s">
        <v>3952</v>
      </c>
      <c r="H115" s="3556" t="str">
        <f>"4-DaHall 1-PDU-"&amp;L115&amp;"-"&amp;K115&amp;"-"&amp;M115</f>
        <v>4-DaHall 1-PDU-06-100-5</v>
      </c>
      <c r="I115" s="3559" t="str">
        <f>"4-DaHall 1-PDU-"&amp;P115&amp;"-"&amp;O115&amp;"-"&amp;Q115</f>
        <v>4-DaHall 1-PDU-05-100-5</v>
      </c>
      <c r="J115" s="3562">
        <v>220</v>
      </c>
      <c r="K115" s="3565">
        <v>100</v>
      </c>
      <c r="L115" s="3568" t="s">
        <v>6508</v>
      </c>
      <c r="M115" s="3571">
        <v>5</v>
      </c>
      <c r="N115" s="3574">
        <v>220</v>
      </c>
      <c r="O115" s="3577">
        <v>100</v>
      </c>
      <c r="P115" s="3580" t="s">
        <v>6497</v>
      </c>
      <c r="Q115" s="3583">
        <v>5</v>
      </c>
      <c r="R115" s="3539" t="s">
        <v>3892</v>
      </c>
      <c r="S115" s="3449" t="s">
        <v>3893</v>
      </c>
      <c r="T115" s="3473" t="s">
        <v>3894</v>
      </c>
      <c r="U115" s="3449" t="s">
        <v>3895</v>
      </c>
      <c r="V115" s="3473" t="s">
        <v>3750</v>
      </c>
      <c r="W115" s="3449" t="s">
        <v>3755</v>
      </c>
      <c r="X115" s="3619">
        <f>SUM('4층_부하량(월간_AVG)'!D23:F23)</f>
        <v>0</v>
      </c>
      <c r="Y115" s="3599">
        <f>SUM('4층_부하량(월간_AVG)'!N52:P52)</f>
        <v>0</v>
      </c>
      <c r="Z115" s="3596">
        <f>SUM(X115:Y115)</f>
        <v>0</v>
      </c>
      <c r="AA115" s="3593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669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253">
        <f>SUM(AA115:AB122)</f>
        <v>0</v>
      </c>
      <c r="AD115" s="2513" t="s">
        <v>3953</v>
      </c>
      <c r="AF115">
        <v>35.5</v>
      </c>
      <c r="AG115" s="1366">
        <f t="shared" si="15"/>
        <v>-35.5</v>
      </c>
      <c r="AH115" s="1366">
        <f t="shared" si="13"/>
        <v>0</v>
      </c>
      <c r="AJ115" s="3253">
        <f>SUM(AH115:AI122)</f>
        <v>0</v>
      </c>
    </row>
    <row r="116" spans="1:36" x14ac:dyDescent="0.25">
      <c r="A116" s="3614"/>
      <c r="B116" s="1134"/>
      <c r="C116" s="1142"/>
      <c r="D116" s="3537"/>
      <c r="E116" s="2955" t="s">
        <v>3954</v>
      </c>
      <c r="F116" s="3444"/>
      <c r="G116" s="3591"/>
      <c r="H116" s="3557"/>
      <c r="I116" s="3560"/>
      <c r="J116" s="3563"/>
      <c r="K116" s="3566"/>
      <c r="L116" s="3569"/>
      <c r="M116" s="3572"/>
      <c r="N116" s="3575"/>
      <c r="O116" s="3578"/>
      <c r="P116" s="3581"/>
      <c r="Q116" s="3584"/>
      <c r="R116" s="3540"/>
      <c r="S116" s="3447"/>
      <c r="T116" s="3444"/>
      <c r="U116" s="3447"/>
      <c r="V116" s="3444"/>
      <c r="W116" s="3447"/>
      <c r="X116" s="3620"/>
      <c r="Y116" s="3600"/>
      <c r="Z116" s="3597"/>
      <c r="AA116" s="3594"/>
      <c r="AB116" s="3670"/>
      <c r="AC116" s="3245"/>
      <c r="AD116" s="2668" t="s">
        <v>3953</v>
      </c>
      <c r="AF116">
        <v>0</v>
      </c>
      <c r="AG116" s="1366">
        <f t="shared" ref="AG116:AG121" si="18">Z116-AF116</f>
        <v>0</v>
      </c>
      <c r="AH116" s="1366">
        <f t="shared" si="13"/>
        <v>0</v>
      </c>
      <c r="AJ116" s="3245"/>
    </row>
    <row r="117" spans="1:36" x14ac:dyDescent="0.25">
      <c r="A117" s="3614"/>
      <c r="B117" s="1134"/>
      <c r="C117" s="1142"/>
      <c r="D117" s="3537"/>
      <c r="E117" s="2955" t="s">
        <v>3955</v>
      </c>
      <c r="F117" s="3444"/>
      <c r="G117" s="3591"/>
      <c r="H117" s="3557"/>
      <c r="I117" s="3560"/>
      <c r="J117" s="3563"/>
      <c r="K117" s="3566"/>
      <c r="L117" s="3569"/>
      <c r="M117" s="3572"/>
      <c r="N117" s="3575"/>
      <c r="O117" s="3578"/>
      <c r="P117" s="3581"/>
      <c r="Q117" s="3584"/>
      <c r="R117" s="3540"/>
      <c r="S117" s="3447"/>
      <c r="T117" s="3444"/>
      <c r="U117" s="3447"/>
      <c r="V117" s="3444"/>
      <c r="W117" s="3447"/>
      <c r="X117" s="3620"/>
      <c r="Y117" s="3600"/>
      <c r="Z117" s="3597"/>
      <c r="AA117" s="3594"/>
      <c r="AB117" s="3670"/>
      <c r="AC117" s="3245"/>
      <c r="AD117" s="2668" t="s">
        <v>3953</v>
      </c>
      <c r="AF117">
        <v>0</v>
      </c>
      <c r="AG117" s="1366">
        <f t="shared" si="18"/>
        <v>0</v>
      </c>
      <c r="AH117" s="1366">
        <f t="shared" si="13"/>
        <v>0</v>
      </c>
      <c r="AJ117" s="3245"/>
    </row>
    <row r="118" spans="1:36" x14ac:dyDescent="0.25">
      <c r="A118" s="3614"/>
      <c r="B118" s="1134"/>
      <c r="C118" s="1142"/>
      <c r="D118" s="3537"/>
      <c r="E118" s="2955" t="s">
        <v>3956</v>
      </c>
      <c r="F118" s="3444"/>
      <c r="G118" s="3591"/>
      <c r="H118" s="3557"/>
      <c r="I118" s="3560"/>
      <c r="J118" s="3563"/>
      <c r="K118" s="3566"/>
      <c r="L118" s="3569"/>
      <c r="M118" s="3572"/>
      <c r="N118" s="3575"/>
      <c r="O118" s="3578"/>
      <c r="P118" s="3581"/>
      <c r="Q118" s="3584"/>
      <c r="R118" s="3540"/>
      <c r="S118" s="3447"/>
      <c r="T118" s="3444"/>
      <c r="U118" s="3447"/>
      <c r="V118" s="3444"/>
      <c r="W118" s="3447"/>
      <c r="X118" s="3620"/>
      <c r="Y118" s="3600"/>
      <c r="Z118" s="3597"/>
      <c r="AA118" s="3594"/>
      <c r="AB118" s="3670"/>
      <c r="AC118" s="3245"/>
      <c r="AD118" s="2668" t="s">
        <v>3953</v>
      </c>
      <c r="AF118">
        <v>0</v>
      </c>
      <c r="AG118" s="1366">
        <f t="shared" si="18"/>
        <v>0</v>
      </c>
      <c r="AH118" s="1366">
        <f t="shared" si="13"/>
        <v>0</v>
      </c>
      <c r="AJ118" s="3245"/>
    </row>
    <row r="119" spans="1:36" x14ac:dyDescent="0.25">
      <c r="A119" s="3614"/>
      <c r="B119" s="1134"/>
      <c r="C119" s="1142"/>
      <c r="D119" s="3537"/>
      <c r="E119" s="992"/>
      <c r="F119" s="3444"/>
      <c r="G119" s="3591"/>
      <c r="H119" s="3557"/>
      <c r="I119" s="3560"/>
      <c r="J119" s="3563"/>
      <c r="K119" s="3566"/>
      <c r="L119" s="3569"/>
      <c r="M119" s="3572"/>
      <c r="N119" s="3575"/>
      <c r="O119" s="3578"/>
      <c r="P119" s="3581"/>
      <c r="Q119" s="3584"/>
      <c r="R119" s="3540"/>
      <c r="S119" s="3447"/>
      <c r="T119" s="3444"/>
      <c r="U119" s="3447"/>
      <c r="V119" s="3444"/>
      <c r="W119" s="3447"/>
      <c r="X119" s="3620"/>
      <c r="Y119" s="3600"/>
      <c r="Z119" s="3597"/>
      <c r="AA119" s="3594"/>
      <c r="AB119" s="3670"/>
      <c r="AC119" s="3245"/>
      <c r="AD119" s="2484" t="s">
        <v>3958</v>
      </c>
      <c r="AF119">
        <v>0</v>
      </c>
      <c r="AG119" s="1366">
        <f t="shared" si="18"/>
        <v>0</v>
      </c>
      <c r="AH119" s="1366">
        <f t="shared" si="13"/>
        <v>0</v>
      </c>
      <c r="AJ119" s="3245"/>
    </row>
    <row r="120" spans="1:36" ht="28.8" x14ac:dyDescent="0.25">
      <c r="A120" s="3614"/>
      <c r="B120" s="1134"/>
      <c r="C120" s="1142"/>
      <c r="D120" s="3537"/>
      <c r="E120" s="992"/>
      <c r="F120" s="3444"/>
      <c r="G120" s="3591"/>
      <c r="H120" s="3557"/>
      <c r="I120" s="3560"/>
      <c r="J120" s="3563"/>
      <c r="K120" s="3566"/>
      <c r="L120" s="3569"/>
      <c r="M120" s="3572"/>
      <c r="N120" s="3575"/>
      <c r="O120" s="3578"/>
      <c r="P120" s="3581"/>
      <c r="Q120" s="3584"/>
      <c r="R120" s="3540"/>
      <c r="S120" s="3447"/>
      <c r="T120" s="3444"/>
      <c r="U120" s="3447"/>
      <c r="V120" s="3444"/>
      <c r="W120" s="3447"/>
      <c r="X120" s="3620"/>
      <c r="Y120" s="3600"/>
      <c r="Z120" s="3597"/>
      <c r="AA120" s="3594"/>
      <c r="AB120" s="3670"/>
      <c r="AC120" s="3245"/>
      <c r="AD120" s="2515" t="s">
        <v>3959</v>
      </c>
      <c r="AF120">
        <v>0</v>
      </c>
      <c r="AG120" s="1366">
        <f t="shared" si="18"/>
        <v>0</v>
      </c>
      <c r="AH120" s="1366">
        <f t="shared" si="13"/>
        <v>0</v>
      </c>
      <c r="AJ120" s="3245"/>
    </row>
    <row r="121" spans="1:36" ht="28.8" x14ac:dyDescent="0.25">
      <c r="A121" s="3614"/>
      <c r="B121" s="1134"/>
      <c r="C121" s="1142"/>
      <c r="D121" s="3537"/>
      <c r="E121" s="992"/>
      <c r="F121" s="3444"/>
      <c r="G121" s="3591"/>
      <c r="H121" s="3557"/>
      <c r="I121" s="3560"/>
      <c r="J121" s="3563"/>
      <c r="K121" s="3566"/>
      <c r="L121" s="3569"/>
      <c r="M121" s="3572"/>
      <c r="N121" s="3575"/>
      <c r="O121" s="3578"/>
      <c r="P121" s="3581"/>
      <c r="Q121" s="3584"/>
      <c r="R121" s="3540"/>
      <c r="S121" s="3447"/>
      <c r="T121" s="3444"/>
      <c r="U121" s="3447"/>
      <c r="V121" s="3444"/>
      <c r="W121" s="3447"/>
      <c r="X121" s="3620"/>
      <c r="Y121" s="3600"/>
      <c r="Z121" s="3597"/>
      <c r="AA121" s="3594"/>
      <c r="AB121" s="3670"/>
      <c r="AC121" s="3245"/>
      <c r="AD121" s="2515" t="s">
        <v>3960</v>
      </c>
      <c r="AF121">
        <v>0</v>
      </c>
      <c r="AG121" s="1366">
        <f t="shared" si="18"/>
        <v>0</v>
      </c>
      <c r="AH121" s="1366">
        <f t="shared" si="13"/>
        <v>0</v>
      </c>
      <c r="AJ121" s="3245"/>
    </row>
    <row r="122" spans="1:36" ht="15" thickBot="1" x14ac:dyDescent="0.3">
      <c r="A122" s="3615"/>
      <c r="B122" s="1132"/>
      <c r="C122" s="1143"/>
      <c r="D122" s="3538"/>
      <c r="E122" s="1135"/>
      <c r="F122" s="3445"/>
      <c r="G122" s="3592"/>
      <c r="H122" s="3558"/>
      <c r="I122" s="3561"/>
      <c r="J122" s="3564"/>
      <c r="K122" s="3567"/>
      <c r="L122" s="3570"/>
      <c r="M122" s="3573"/>
      <c r="N122" s="3576"/>
      <c r="O122" s="3579"/>
      <c r="P122" s="3582"/>
      <c r="Q122" s="3585"/>
      <c r="R122" s="3541"/>
      <c r="S122" s="3448"/>
      <c r="T122" s="3445"/>
      <c r="U122" s="3448"/>
      <c r="V122" s="3445"/>
      <c r="W122" s="3448"/>
      <c r="X122" s="3621"/>
      <c r="Y122" s="3601"/>
      <c r="Z122" s="3598"/>
      <c r="AA122" s="3595"/>
      <c r="AB122" s="3671"/>
      <c r="AC122" s="3251"/>
      <c r="AD122" s="2516" t="s">
        <v>3961</v>
      </c>
      <c r="AF122">
        <v>0</v>
      </c>
      <c r="AG122" s="1366">
        <f t="shared" ref="AG122" si="19">Z122-AF122</f>
        <v>0</v>
      </c>
      <c r="AH122" s="1366">
        <f t="shared" si="13"/>
        <v>0</v>
      </c>
      <c r="AJ122" s="3251"/>
    </row>
    <row r="123" spans="1:36" ht="15" thickTop="1" x14ac:dyDescent="0.25">
      <c r="A123" s="3613" t="s">
        <v>3918</v>
      </c>
      <c r="B123" s="1131" t="s">
        <v>1520</v>
      </c>
      <c r="C123" s="1141"/>
      <c r="D123" s="3536">
        <v>6.6</v>
      </c>
      <c r="E123" s="327" t="s">
        <v>3934</v>
      </c>
      <c r="F123" s="3473" t="s">
        <v>3935</v>
      </c>
      <c r="G123" s="3590" t="s">
        <v>3936</v>
      </c>
      <c r="H123" s="3556" t="str">
        <f>"4-DaHall 1-PDU-"&amp;L123&amp;"-"&amp;K123&amp;"-"&amp;M123</f>
        <v>4-DaHall 1-PDU-06-100-4</v>
      </c>
      <c r="I123" s="3559" t="str">
        <f>"4-DaHall 1-PDU-"&amp;P123&amp;"-"&amp;O123&amp;"-"&amp;Q123</f>
        <v>4-DaHall 1-PDU-05-100-4</v>
      </c>
      <c r="J123" s="3562">
        <v>220</v>
      </c>
      <c r="K123" s="3565">
        <v>100</v>
      </c>
      <c r="L123" s="3568" t="s">
        <v>6508</v>
      </c>
      <c r="M123" s="3571">
        <v>4</v>
      </c>
      <c r="N123" s="3574">
        <v>220</v>
      </c>
      <c r="O123" s="3577">
        <v>100</v>
      </c>
      <c r="P123" s="3580" t="s">
        <v>6497</v>
      </c>
      <c r="Q123" s="3583">
        <v>4</v>
      </c>
      <c r="R123" s="3539" t="s">
        <v>3892</v>
      </c>
      <c r="S123" s="3449" t="s">
        <v>3893</v>
      </c>
      <c r="T123" s="3473" t="s">
        <v>3894</v>
      </c>
      <c r="U123" s="3449" t="s">
        <v>3895</v>
      </c>
      <c r="V123" s="3473" t="s">
        <v>3750</v>
      </c>
      <c r="W123" s="3449" t="s">
        <v>3755</v>
      </c>
      <c r="X123" s="3619">
        <f>SUM('4층_부하량(월간_AVG)'!D22:F22)</f>
        <v>6.9283637505947997</v>
      </c>
      <c r="Y123" s="3599">
        <f>SUM('4층_부하량(월간_AVG)'!N51:P51)</f>
        <v>7.2205490273228286</v>
      </c>
      <c r="Z123" s="3596">
        <f t="shared" ref="Z123" si="20">SUM(X123:Y123)</f>
        <v>14.148912777917628</v>
      </c>
      <c r="AA123" s="3593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997.4</v>
      </c>
      <c r="AB123" s="3669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1036.8</v>
      </c>
      <c r="AC123" s="3253">
        <f>SUM(AA123:AB133)</f>
        <v>2034.1999999999998</v>
      </c>
      <c r="AD123" s="2513" t="s">
        <v>3937</v>
      </c>
      <c r="AF123">
        <v>14.5</v>
      </c>
      <c r="AG123" s="1366">
        <f t="shared" ref="AG123:AG154" si="21">Z123-AF123</f>
        <v>-0.35108722208237175</v>
      </c>
      <c r="AH123" s="1366">
        <f t="shared" si="13"/>
        <v>-2027.6</v>
      </c>
      <c r="AJ123" s="3253">
        <f>SUM(AH123:AI133)</f>
        <v>-2027.6</v>
      </c>
    </row>
    <row r="124" spans="1:36" x14ac:dyDescent="0.25">
      <c r="A124" s="3614"/>
      <c r="B124" s="2661" t="s">
        <v>1521</v>
      </c>
      <c r="C124" s="1142"/>
      <c r="D124" s="3537"/>
      <c r="E124" s="2657" t="s">
        <v>3938</v>
      </c>
      <c r="F124" s="3444"/>
      <c r="G124" s="3591"/>
      <c r="H124" s="3557"/>
      <c r="I124" s="3560"/>
      <c r="J124" s="3563"/>
      <c r="K124" s="3566"/>
      <c r="L124" s="3569"/>
      <c r="M124" s="3572"/>
      <c r="N124" s="3575"/>
      <c r="O124" s="3578"/>
      <c r="P124" s="3581"/>
      <c r="Q124" s="3584"/>
      <c r="R124" s="3540"/>
      <c r="S124" s="3447"/>
      <c r="T124" s="3444"/>
      <c r="U124" s="3447"/>
      <c r="V124" s="3444"/>
      <c r="W124" s="3447"/>
      <c r="X124" s="3620"/>
      <c r="Y124" s="3600"/>
      <c r="Z124" s="3597"/>
      <c r="AA124" s="3594"/>
      <c r="AB124" s="3670"/>
      <c r="AC124" s="3245"/>
      <c r="AD124" s="2668" t="s">
        <v>3937</v>
      </c>
      <c r="AF124">
        <v>0</v>
      </c>
      <c r="AG124" s="1366">
        <f t="shared" si="21"/>
        <v>0</v>
      </c>
      <c r="AH124" s="1366">
        <f t="shared" si="13"/>
        <v>0</v>
      </c>
      <c r="AJ124" s="3245"/>
    </row>
    <row r="125" spans="1:36" x14ac:dyDescent="0.25">
      <c r="A125" s="3614"/>
      <c r="B125" s="2661" t="s">
        <v>1527</v>
      </c>
      <c r="C125" s="1142"/>
      <c r="D125" s="3537"/>
      <c r="E125" s="2657" t="s">
        <v>3939</v>
      </c>
      <c r="F125" s="3444"/>
      <c r="G125" s="3591"/>
      <c r="H125" s="3557"/>
      <c r="I125" s="3560"/>
      <c r="J125" s="3563"/>
      <c r="K125" s="3566"/>
      <c r="L125" s="3569"/>
      <c r="M125" s="3572"/>
      <c r="N125" s="3575"/>
      <c r="O125" s="3578"/>
      <c r="P125" s="3581"/>
      <c r="Q125" s="3584"/>
      <c r="R125" s="3540"/>
      <c r="S125" s="3447"/>
      <c r="T125" s="3444"/>
      <c r="U125" s="3447"/>
      <c r="V125" s="3444"/>
      <c r="W125" s="3447"/>
      <c r="X125" s="3620"/>
      <c r="Y125" s="3600"/>
      <c r="Z125" s="3597"/>
      <c r="AA125" s="3594"/>
      <c r="AB125" s="3670"/>
      <c r="AC125" s="3245"/>
      <c r="AD125" s="2668" t="s">
        <v>3937</v>
      </c>
      <c r="AF125">
        <v>0</v>
      </c>
      <c r="AG125" s="1366">
        <f t="shared" si="21"/>
        <v>0</v>
      </c>
      <c r="AH125" s="1366">
        <f t="shared" si="13"/>
        <v>0</v>
      </c>
      <c r="AJ125" s="3245"/>
    </row>
    <row r="126" spans="1:36" x14ac:dyDescent="0.25">
      <c r="A126" s="3614"/>
      <c r="B126" s="2661" t="s">
        <v>1534</v>
      </c>
      <c r="C126" s="1142"/>
      <c r="D126" s="3537"/>
      <c r="E126" s="2657" t="s">
        <v>3940</v>
      </c>
      <c r="F126" s="3444"/>
      <c r="G126" s="3591"/>
      <c r="H126" s="3557"/>
      <c r="I126" s="3560"/>
      <c r="J126" s="3563"/>
      <c r="K126" s="3566"/>
      <c r="L126" s="3569"/>
      <c r="M126" s="3572"/>
      <c r="N126" s="3575"/>
      <c r="O126" s="3578"/>
      <c r="P126" s="3581"/>
      <c r="Q126" s="3584"/>
      <c r="R126" s="3540"/>
      <c r="S126" s="3447"/>
      <c r="T126" s="3444"/>
      <c r="U126" s="3447"/>
      <c r="V126" s="3444"/>
      <c r="W126" s="3447"/>
      <c r="X126" s="3620"/>
      <c r="Y126" s="3600"/>
      <c r="Z126" s="3597"/>
      <c r="AA126" s="3594"/>
      <c r="AB126" s="3670"/>
      <c r="AC126" s="3245"/>
      <c r="AD126" s="2668"/>
      <c r="AF126">
        <v>0</v>
      </c>
      <c r="AG126" s="1366">
        <f t="shared" si="21"/>
        <v>0</v>
      </c>
      <c r="AH126" s="1366">
        <f t="shared" si="13"/>
        <v>0</v>
      </c>
      <c r="AJ126" s="3245"/>
    </row>
    <row r="127" spans="1:36" x14ac:dyDescent="0.25">
      <c r="A127" s="3614"/>
      <c r="B127" s="2661" t="s">
        <v>1540</v>
      </c>
      <c r="C127" s="1142"/>
      <c r="D127" s="3537"/>
      <c r="E127" s="2657" t="s">
        <v>3941</v>
      </c>
      <c r="F127" s="3444"/>
      <c r="G127" s="3591"/>
      <c r="H127" s="3557"/>
      <c r="I127" s="3560"/>
      <c r="J127" s="3563"/>
      <c r="K127" s="3566"/>
      <c r="L127" s="3569"/>
      <c r="M127" s="3572"/>
      <c r="N127" s="3575"/>
      <c r="O127" s="3578"/>
      <c r="P127" s="3581"/>
      <c r="Q127" s="3584"/>
      <c r="R127" s="3540"/>
      <c r="S127" s="3447"/>
      <c r="T127" s="3444"/>
      <c r="U127" s="3447"/>
      <c r="V127" s="3444"/>
      <c r="W127" s="3447"/>
      <c r="X127" s="3620"/>
      <c r="Y127" s="3600"/>
      <c r="Z127" s="3597"/>
      <c r="AA127" s="3594"/>
      <c r="AB127" s="3670"/>
      <c r="AC127" s="3245"/>
      <c r="AD127" s="2668"/>
      <c r="AF127">
        <v>0</v>
      </c>
      <c r="AG127" s="1366">
        <f t="shared" si="21"/>
        <v>0</v>
      </c>
      <c r="AH127" s="1366">
        <f t="shared" si="13"/>
        <v>0</v>
      </c>
      <c r="AJ127" s="3245"/>
    </row>
    <row r="128" spans="1:36" x14ac:dyDescent="0.25">
      <c r="A128" s="3614"/>
      <c r="B128" s="2661" t="s">
        <v>1546</v>
      </c>
      <c r="C128" s="1142" t="s">
        <v>9192</v>
      </c>
      <c r="D128" s="3537"/>
      <c r="E128" s="2660" t="s">
        <v>3942</v>
      </c>
      <c r="F128" s="3444"/>
      <c r="G128" s="3591"/>
      <c r="H128" s="3557"/>
      <c r="I128" s="3560"/>
      <c r="J128" s="3563"/>
      <c r="K128" s="3566"/>
      <c r="L128" s="3569"/>
      <c r="M128" s="3572"/>
      <c r="N128" s="3575"/>
      <c r="O128" s="3578"/>
      <c r="P128" s="3581"/>
      <c r="Q128" s="3584"/>
      <c r="R128" s="3540"/>
      <c r="S128" s="3447"/>
      <c r="T128" s="3444"/>
      <c r="U128" s="3447"/>
      <c r="V128" s="3444"/>
      <c r="W128" s="3447"/>
      <c r="X128" s="3620"/>
      <c r="Y128" s="3600"/>
      <c r="Z128" s="3597"/>
      <c r="AA128" s="3594"/>
      <c r="AB128" s="3670"/>
      <c r="AC128" s="3245"/>
      <c r="AD128" s="2668"/>
      <c r="AF128">
        <v>0</v>
      </c>
      <c r="AG128" s="1366">
        <f t="shared" si="21"/>
        <v>0</v>
      </c>
      <c r="AH128" s="1366">
        <f t="shared" si="13"/>
        <v>0</v>
      </c>
      <c r="AJ128" s="3245"/>
    </row>
    <row r="129" spans="1:36" x14ac:dyDescent="0.25">
      <c r="A129" s="3614"/>
      <c r="B129" s="2661" t="s">
        <v>1552</v>
      </c>
      <c r="C129" s="1142"/>
      <c r="D129" s="3537"/>
      <c r="E129" s="2657" t="s">
        <v>3943</v>
      </c>
      <c r="F129" s="3444"/>
      <c r="G129" s="3591"/>
      <c r="H129" s="3557"/>
      <c r="I129" s="3560"/>
      <c r="J129" s="3563"/>
      <c r="K129" s="3566"/>
      <c r="L129" s="3569"/>
      <c r="M129" s="3572"/>
      <c r="N129" s="3575"/>
      <c r="O129" s="3578"/>
      <c r="P129" s="3581"/>
      <c r="Q129" s="3584"/>
      <c r="R129" s="3540"/>
      <c r="S129" s="3447"/>
      <c r="T129" s="3444"/>
      <c r="U129" s="3447"/>
      <c r="V129" s="3444"/>
      <c r="W129" s="3447"/>
      <c r="X129" s="3620"/>
      <c r="Y129" s="3600"/>
      <c r="Z129" s="3597"/>
      <c r="AA129" s="3594"/>
      <c r="AB129" s="3670"/>
      <c r="AC129" s="3245"/>
      <c r="AD129" s="2668"/>
      <c r="AF129">
        <v>0</v>
      </c>
      <c r="AG129" s="1366">
        <f t="shared" si="21"/>
        <v>0</v>
      </c>
      <c r="AH129" s="1366">
        <f t="shared" si="13"/>
        <v>0</v>
      </c>
      <c r="AJ129" s="3245"/>
    </row>
    <row r="130" spans="1:36" x14ac:dyDescent="0.25">
      <c r="A130" s="3614"/>
      <c r="B130" s="2661" t="s">
        <v>1558</v>
      </c>
      <c r="C130" s="1142" t="s">
        <v>9192</v>
      </c>
      <c r="D130" s="3537"/>
      <c r="E130" s="2660" t="s">
        <v>3944</v>
      </c>
      <c r="F130" s="3444"/>
      <c r="G130" s="3591"/>
      <c r="H130" s="3557"/>
      <c r="I130" s="3560"/>
      <c r="J130" s="3563"/>
      <c r="K130" s="3566"/>
      <c r="L130" s="3569"/>
      <c r="M130" s="3572"/>
      <c r="N130" s="3575"/>
      <c r="O130" s="3578"/>
      <c r="P130" s="3581"/>
      <c r="Q130" s="3584"/>
      <c r="R130" s="3540"/>
      <c r="S130" s="3447"/>
      <c r="T130" s="3444"/>
      <c r="U130" s="3447"/>
      <c r="V130" s="3444"/>
      <c r="W130" s="3447"/>
      <c r="X130" s="3620"/>
      <c r="Y130" s="3600"/>
      <c r="Z130" s="3597"/>
      <c r="AA130" s="3594"/>
      <c r="AB130" s="3670"/>
      <c r="AC130" s="3245"/>
      <c r="AD130" s="2668"/>
      <c r="AF130">
        <v>0</v>
      </c>
      <c r="AG130" s="1366">
        <f t="shared" si="21"/>
        <v>0</v>
      </c>
      <c r="AH130" s="1366">
        <f t="shared" si="13"/>
        <v>0</v>
      </c>
      <c r="AJ130" s="3245"/>
    </row>
    <row r="131" spans="1:36" x14ac:dyDescent="0.25">
      <c r="A131" s="3614"/>
      <c r="B131" s="2661" t="s">
        <v>1564</v>
      </c>
      <c r="C131" s="1142" t="s">
        <v>9192</v>
      </c>
      <c r="D131" s="3537"/>
      <c r="E131" s="2660" t="s">
        <v>3945</v>
      </c>
      <c r="F131" s="3444"/>
      <c r="G131" s="3591"/>
      <c r="H131" s="3557"/>
      <c r="I131" s="3560"/>
      <c r="J131" s="3563"/>
      <c r="K131" s="3566"/>
      <c r="L131" s="3569"/>
      <c r="M131" s="3572"/>
      <c r="N131" s="3575"/>
      <c r="O131" s="3578"/>
      <c r="P131" s="3581"/>
      <c r="Q131" s="3584"/>
      <c r="R131" s="3540"/>
      <c r="S131" s="3447"/>
      <c r="T131" s="3444"/>
      <c r="U131" s="3447"/>
      <c r="V131" s="3444"/>
      <c r="W131" s="3447"/>
      <c r="X131" s="3620"/>
      <c r="Y131" s="3600"/>
      <c r="Z131" s="3597"/>
      <c r="AA131" s="3594"/>
      <c r="AB131" s="3670"/>
      <c r="AC131" s="3245"/>
      <c r="AD131" s="2668"/>
      <c r="AF131">
        <v>0</v>
      </c>
      <c r="AG131" s="1366">
        <f t="shared" si="21"/>
        <v>0</v>
      </c>
      <c r="AH131" s="1366">
        <f t="shared" si="13"/>
        <v>0</v>
      </c>
      <c r="AJ131" s="3245"/>
    </row>
    <row r="132" spans="1:36" x14ac:dyDescent="0.25">
      <c r="A132" s="3614"/>
      <c r="B132" s="2661" t="s">
        <v>1570</v>
      </c>
      <c r="C132" s="1142"/>
      <c r="D132" s="3537"/>
      <c r="E132" s="2657" t="s">
        <v>3946</v>
      </c>
      <c r="F132" s="3444"/>
      <c r="G132" s="3591"/>
      <c r="H132" s="3557"/>
      <c r="I132" s="3560"/>
      <c r="J132" s="3563"/>
      <c r="K132" s="3566"/>
      <c r="L132" s="3569"/>
      <c r="M132" s="3572"/>
      <c r="N132" s="3575"/>
      <c r="O132" s="3578"/>
      <c r="P132" s="3581"/>
      <c r="Q132" s="3584"/>
      <c r="R132" s="3540"/>
      <c r="S132" s="3447"/>
      <c r="T132" s="3444"/>
      <c r="U132" s="3447"/>
      <c r="V132" s="3444"/>
      <c r="W132" s="3447"/>
      <c r="X132" s="3620"/>
      <c r="Y132" s="3600"/>
      <c r="Z132" s="3597"/>
      <c r="AA132" s="3594"/>
      <c r="AB132" s="3670"/>
      <c r="AC132" s="3245"/>
      <c r="AD132" s="2668" t="s">
        <v>3937</v>
      </c>
      <c r="AF132">
        <v>0</v>
      </c>
      <c r="AG132" s="1366">
        <f t="shared" si="21"/>
        <v>0</v>
      </c>
      <c r="AH132" s="1366">
        <f t="shared" si="13"/>
        <v>0</v>
      </c>
      <c r="AJ132" s="3245"/>
    </row>
    <row r="133" spans="1:36" ht="15" thickBot="1" x14ac:dyDescent="0.3">
      <c r="A133" s="3615"/>
      <c r="B133" s="1132" t="s">
        <v>3947</v>
      </c>
      <c r="C133" s="1143"/>
      <c r="D133" s="3538"/>
      <c r="E133" s="2667" t="s">
        <v>3948</v>
      </c>
      <c r="F133" s="3445"/>
      <c r="G133" s="3592"/>
      <c r="H133" s="3558"/>
      <c r="I133" s="3561"/>
      <c r="J133" s="3564"/>
      <c r="K133" s="3567"/>
      <c r="L133" s="3570"/>
      <c r="M133" s="3573"/>
      <c r="N133" s="3576"/>
      <c r="O133" s="3579"/>
      <c r="P133" s="3582"/>
      <c r="Q133" s="3585"/>
      <c r="R133" s="3541"/>
      <c r="S133" s="3448"/>
      <c r="T133" s="3445"/>
      <c r="U133" s="3448"/>
      <c r="V133" s="3445"/>
      <c r="W133" s="3448"/>
      <c r="X133" s="3621"/>
      <c r="Y133" s="3601"/>
      <c r="Z133" s="3598"/>
      <c r="AA133" s="3595"/>
      <c r="AB133" s="3671"/>
      <c r="AC133" s="3251"/>
      <c r="AD133" s="2514" t="s">
        <v>3937</v>
      </c>
      <c r="AF133">
        <v>0</v>
      </c>
      <c r="AG133" s="1366">
        <f t="shared" si="21"/>
        <v>0</v>
      </c>
      <c r="AH133" s="1366">
        <f t="shared" si="13"/>
        <v>0</v>
      </c>
      <c r="AJ133" s="3251"/>
    </row>
    <row r="134" spans="1:36" ht="15" thickTop="1" x14ac:dyDescent="0.25">
      <c r="A134" s="3613" t="s">
        <v>3905</v>
      </c>
      <c r="B134" s="1131" t="s">
        <v>513</v>
      </c>
      <c r="C134" s="1141" t="s">
        <v>9193</v>
      </c>
      <c r="D134" s="3616">
        <v>5.5</v>
      </c>
      <c r="E134" s="996" t="s">
        <v>3919</v>
      </c>
      <c r="F134" s="3473" t="s">
        <v>3920</v>
      </c>
      <c r="G134" s="3590" t="s">
        <v>3921</v>
      </c>
      <c r="H134" s="3556" t="str">
        <f>"4-DaHall 1-PDU-"&amp;L134&amp;"-"&amp;K134&amp;"-"&amp;M134</f>
        <v>4-DaHall 1-PDU-06-100-3</v>
      </c>
      <c r="I134" s="3559" t="str">
        <f>"4-DaHall 1-PDU-"&amp;P134&amp;"-"&amp;O134&amp;"-"&amp;Q134</f>
        <v>4-DaHall 1-PDU-05-100-3</v>
      </c>
      <c r="J134" s="3562">
        <v>220</v>
      </c>
      <c r="K134" s="3565">
        <v>100</v>
      </c>
      <c r="L134" s="3568" t="s">
        <v>6508</v>
      </c>
      <c r="M134" s="3571">
        <v>3</v>
      </c>
      <c r="N134" s="3574">
        <v>220</v>
      </c>
      <c r="O134" s="3577">
        <v>100</v>
      </c>
      <c r="P134" s="3580" t="s">
        <v>6497</v>
      </c>
      <c r="Q134" s="3583">
        <v>3</v>
      </c>
      <c r="R134" s="3539" t="s">
        <v>3892</v>
      </c>
      <c r="S134" s="3449" t="s">
        <v>3893</v>
      </c>
      <c r="T134" s="3473" t="s">
        <v>3894</v>
      </c>
      <c r="U134" s="3449" t="s">
        <v>3895</v>
      </c>
      <c r="V134" s="3473" t="s">
        <v>3750</v>
      </c>
      <c r="W134" s="3449" t="s">
        <v>3755</v>
      </c>
      <c r="X134" s="3619">
        <f>SUM('4층_부하량(월간_AVG)'!D21:F21)</f>
        <v>8.9533780969466861</v>
      </c>
      <c r="Y134" s="3599">
        <f>SUM('4층_부하량(월간_AVG)'!N50:P50)</f>
        <v>7.7354820743851302</v>
      </c>
      <c r="Z134" s="3622">
        <f t="shared" ref="Z134" si="22">SUM(X134:Y134)</f>
        <v>16.688860171331818</v>
      </c>
      <c r="AA134" s="3593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1352.4</v>
      </c>
      <c r="AB134" s="3669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1114.9000000000001</v>
      </c>
      <c r="AC134" s="3333">
        <f>SUM(AA134:AB144)</f>
        <v>2467.3000000000002</v>
      </c>
      <c r="AD134" s="2508"/>
      <c r="AF134">
        <v>17.399999999999999</v>
      </c>
      <c r="AG134" s="1366">
        <f t="shared" si="21"/>
        <v>-0.71113982866818048</v>
      </c>
      <c r="AH134" s="1366">
        <f t="shared" ref="AH134:AH197" si="23">D134-AC134</f>
        <v>-2461.8000000000002</v>
      </c>
      <c r="AJ134" s="3333">
        <f>SUM(AH134:AI144)</f>
        <v>-2461.8000000000002</v>
      </c>
    </row>
    <row r="135" spans="1:36" x14ac:dyDescent="0.25">
      <c r="A135" s="3614"/>
      <c r="B135" s="2661" t="s">
        <v>1457</v>
      </c>
      <c r="C135" s="1142"/>
      <c r="D135" s="3617"/>
      <c r="E135" s="2657" t="s">
        <v>3922</v>
      </c>
      <c r="F135" s="3444"/>
      <c r="G135" s="3591"/>
      <c r="H135" s="3557"/>
      <c r="I135" s="3560"/>
      <c r="J135" s="3563"/>
      <c r="K135" s="3566"/>
      <c r="L135" s="3569"/>
      <c r="M135" s="3572"/>
      <c r="N135" s="3575"/>
      <c r="O135" s="3578"/>
      <c r="P135" s="3581"/>
      <c r="Q135" s="3584"/>
      <c r="R135" s="3540"/>
      <c r="S135" s="3447"/>
      <c r="T135" s="3444"/>
      <c r="U135" s="3447"/>
      <c r="V135" s="3444"/>
      <c r="W135" s="3447"/>
      <c r="X135" s="3620"/>
      <c r="Y135" s="3600"/>
      <c r="Z135" s="3623"/>
      <c r="AA135" s="3594"/>
      <c r="AB135" s="3670"/>
      <c r="AC135" s="3334"/>
      <c r="AD135" s="2509"/>
      <c r="AF135">
        <v>0</v>
      </c>
      <c r="AG135" s="1366">
        <f t="shared" si="21"/>
        <v>0</v>
      </c>
      <c r="AH135" s="1366">
        <f t="shared" si="23"/>
        <v>0</v>
      </c>
      <c r="AJ135" s="3334"/>
    </row>
    <row r="136" spans="1:36" ht="21.6" x14ac:dyDescent="0.25">
      <c r="A136" s="3614"/>
      <c r="B136" s="2661" t="s">
        <v>1468</v>
      </c>
      <c r="C136" s="1142" t="s">
        <v>9209</v>
      </c>
      <c r="D136" s="3617"/>
      <c r="E136" s="2660" t="s">
        <v>3924</v>
      </c>
      <c r="F136" s="3444"/>
      <c r="G136" s="3591"/>
      <c r="H136" s="3557"/>
      <c r="I136" s="3560"/>
      <c r="J136" s="3563"/>
      <c r="K136" s="3566"/>
      <c r="L136" s="3569"/>
      <c r="M136" s="3572"/>
      <c r="N136" s="3575"/>
      <c r="O136" s="3578"/>
      <c r="P136" s="3581"/>
      <c r="Q136" s="3584"/>
      <c r="R136" s="3540"/>
      <c r="S136" s="3447"/>
      <c r="T136" s="3444"/>
      <c r="U136" s="3447"/>
      <c r="V136" s="3444"/>
      <c r="W136" s="3447"/>
      <c r="X136" s="3620"/>
      <c r="Y136" s="3600"/>
      <c r="Z136" s="3623"/>
      <c r="AA136" s="3594"/>
      <c r="AB136" s="3670"/>
      <c r="AC136" s="3334"/>
      <c r="AD136" s="2509"/>
      <c r="AF136">
        <v>0</v>
      </c>
      <c r="AG136" s="1366">
        <f t="shared" si="21"/>
        <v>0</v>
      </c>
      <c r="AH136" s="1366">
        <f t="shared" si="23"/>
        <v>0</v>
      </c>
      <c r="AJ136" s="3334"/>
    </row>
    <row r="137" spans="1:36" ht="21.6" x14ac:dyDescent="0.25">
      <c r="A137" s="3614"/>
      <c r="B137" s="2661" t="s">
        <v>1475</v>
      </c>
      <c r="C137" s="1142" t="s">
        <v>9209</v>
      </c>
      <c r="D137" s="3617"/>
      <c r="E137" s="2660" t="s">
        <v>3925</v>
      </c>
      <c r="F137" s="3444"/>
      <c r="G137" s="3591"/>
      <c r="H137" s="3557"/>
      <c r="I137" s="3560"/>
      <c r="J137" s="3563"/>
      <c r="K137" s="3566"/>
      <c r="L137" s="3569"/>
      <c r="M137" s="3572"/>
      <c r="N137" s="3575"/>
      <c r="O137" s="3578"/>
      <c r="P137" s="3581"/>
      <c r="Q137" s="3584"/>
      <c r="R137" s="3540"/>
      <c r="S137" s="3447"/>
      <c r="T137" s="3444"/>
      <c r="U137" s="3447"/>
      <c r="V137" s="3444"/>
      <c r="W137" s="3447"/>
      <c r="X137" s="3620"/>
      <c r="Y137" s="3600"/>
      <c r="Z137" s="3623"/>
      <c r="AA137" s="3594"/>
      <c r="AB137" s="3670"/>
      <c r="AC137" s="3334"/>
      <c r="AD137" s="2509"/>
      <c r="AF137">
        <v>0</v>
      </c>
      <c r="AG137" s="1366">
        <f t="shared" si="21"/>
        <v>0</v>
      </c>
      <c r="AH137" s="1366">
        <f t="shared" si="23"/>
        <v>0</v>
      </c>
      <c r="AJ137" s="3334"/>
    </row>
    <row r="138" spans="1:36" x14ac:dyDescent="0.25">
      <c r="A138" s="3614"/>
      <c r="B138" s="2661" t="s">
        <v>1481</v>
      </c>
      <c r="C138" s="1142"/>
      <c r="D138" s="3617"/>
      <c r="E138" s="2657" t="s">
        <v>3926</v>
      </c>
      <c r="F138" s="3444"/>
      <c r="G138" s="3591"/>
      <c r="H138" s="3557"/>
      <c r="I138" s="3560"/>
      <c r="J138" s="3563"/>
      <c r="K138" s="3566"/>
      <c r="L138" s="3569"/>
      <c r="M138" s="3572"/>
      <c r="N138" s="3575"/>
      <c r="O138" s="3578"/>
      <c r="P138" s="3581"/>
      <c r="Q138" s="3584"/>
      <c r="R138" s="3540"/>
      <c r="S138" s="3447"/>
      <c r="T138" s="3444"/>
      <c r="U138" s="3447"/>
      <c r="V138" s="3444"/>
      <c r="W138" s="3447"/>
      <c r="X138" s="3620"/>
      <c r="Y138" s="3600"/>
      <c r="Z138" s="3623"/>
      <c r="AA138" s="3594"/>
      <c r="AB138" s="3670"/>
      <c r="AC138" s="3334"/>
      <c r="AD138" s="2509"/>
      <c r="AF138">
        <v>0</v>
      </c>
      <c r="AG138" s="1366">
        <f t="shared" si="21"/>
        <v>0</v>
      </c>
      <c r="AH138" s="1366">
        <f t="shared" si="23"/>
        <v>0</v>
      </c>
      <c r="AJ138" s="3334"/>
    </row>
    <row r="139" spans="1:36" ht="21.6" x14ac:dyDescent="0.25">
      <c r="A139" s="3614"/>
      <c r="B139" s="2661" t="s">
        <v>1487</v>
      </c>
      <c r="C139" s="1142" t="s">
        <v>9209</v>
      </c>
      <c r="D139" s="3617"/>
      <c r="E139" s="2660" t="s">
        <v>3927</v>
      </c>
      <c r="F139" s="3444"/>
      <c r="G139" s="3591"/>
      <c r="H139" s="3557"/>
      <c r="I139" s="3560"/>
      <c r="J139" s="3563"/>
      <c r="K139" s="3566"/>
      <c r="L139" s="3569"/>
      <c r="M139" s="3572"/>
      <c r="N139" s="3575"/>
      <c r="O139" s="3578"/>
      <c r="P139" s="3581"/>
      <c r="Q139" s="3584"/>
      <c r="R139" s="3540"/>
      <c r="S139" s="3447"/>
      <c r="T139" s="3444"/>
      <c r="U139" s="3447"/>
      <c r="V139" s="3444"/>
      <c r="W139" s="3447"/>
      <c r="X139" s="3620"/>
      <c r="Y139" s="3600"/>
      <c r="Z139" s="3623"/>
      <c r="AA139" s="3594"/>
      <c r="AB139" s="3670"/>
      <c r="AC139" s="3334"/>
      <c r="AD139" s="2509"/>
      <c r="AF139">
        <v>0</v>
      </c>
      <c r="AG139" s="1366">
        <f t="shared" si="21"/>
        <v>0</v>
      </c>
      <c r="AH139" s="1366">
        <f t="shared" si="23"/>
        <v>0</v>
      </c>
      <c r="AJ139" s="3334"/>
    </row>
    <row r="140" spans="1:36" x14ac:dyDescent="0.25">
      <c r="A140" s="3614"/>
      <c r="B140" s="2661" t="s">
        <v>1494</v>
      </c>
      <c r="C140" s="1142"/>
      <c r="D140" s="3617"/>
      <c r="E140" s="2657" t="s">
        <v>3928</v>
      </c>
      <c r="F140" s="3444"/>
      <c r="G140" s="3591"/>
      <c r="H140" s="3557"/>
      <c r="I140" s="3560"/>
      <c r="J140" s="3563"/>
      <c r="K140" s="3566"/>
      <c r="L140" s="3569"/>
      <c r="M140" s="3572"/>
      <c r="N140" s="3575"/>
      <c r="O140" s="3578"/>
      <c r="P140" s="3581"/>
      <c r="Q140" s="3584"/>
      <c r="R140" s="3540"/>
      <c r="S140" s="3447"/>
      <c r="T140" s="3444"/>
      <c r="U140" s="3447"/>
      <c r="V140" s="3444"/>
      <c r="W140" s="3447"/>
      <c r="X140" s="3620"/>
      <c r="Y140" s="3600"/>
      <c r="Z140" s="3623"/>
      <c r="AA140" s="3594"/>
      <c r="AB140" s="3670"/>
      <c r="AC140" s="3334"/>
      <c r="AD140" s="2509"/>
      <c r="AF140">
        <v>0</v>
      </c>
      <c r="AG140" s="1366">
        <f t="shared" si="21"/>
        <v>0</v>
      </c>
      <c r="AH140" s="1366">
        <f t="shared" si="23"/>
        <v>0</v>
      </c>
      <c r="AJ140" s="3334"/>
    </row>
    <row r="141" spans="1:36" x14ac:dyDescent="0.25">
      <c r="A141" s="3614"/>
      <c r="B141" s="2661" t="s">
        <v>1500</v>
      </c>
      <c r="C141" s="1142"/>
      <c r="D141" s="3617"/>
      <c r="E141" s="2657" t="s">
        <v>3929</v>
      </c>
      <c r="F141" s="3444"/>
      <c r="G141" s="3591"/>
      <c r="H141" s="3557"/>
      <c r="I141" s="3560"/>
      <c r="J141" s="3563"/>
      <c r="K141" s="3566"/>
      <c r="L141" s="3569"/>
      <c r="M141" s="3572"/>
      <c r="N141" s="3575"/>
      <c r="O141" s="3578"/>
      <c r="P141" s="3581"/>
      <c r="Q141" s="3584"/>
      <c r="R141" s="3540"/>
      <c r="S141" s="3447"/>
      <c r="T141" s="3444"/>
      <c r="U141" s="3447"/>
      <c r="V141" s="3444"/>
      <c r="W141" s="3447"/>
      <c r="X141" s="3620"/>
      <c r="Y141" s="3600"/>
      <c r="Z141" s="3623"/>
      <c r="AA141" s="3594"/>
      <c r="AB141" s="3670"/>
      <c r="AC141" s="3334"/>
      <c r="AD141" s="2509"/>
      <c r="AF141">
        <v>0</v>
      </c>
      <c r="AG141" s="1366">
        <f t="shared" si="21"/>
        <v>0</v>
      </c>
      <c r="AH141" s="1366">
        <f t="shared" si="23"/>
        <v>0</v>
      </c>
      <c r="AJ141" s="3334"/>
    </row>
    <row r="142" spans="1:36" x14ac:dyDescent="0.25">
      <c r="A142" s="3614"/>
      <c r="B142" s="2661" t="s">
        <v>1506</v>
      </c>
      <c r="C142" s="1142"/>
      <c r="D142" s="3617"/>
      <c r="E142" s="2657" t="s">
        <v>3930</v>
      </c>
      <c r="F142" s="3444"/>
      <c r="G142" s="3591"/>
      <c r="H142" s="3557"/>
      <c r="I142" s="3560"/>
      <c r="J142" s="3563"/>
      <c r="K142" s="3566"/>
      <c r="L142" s="3569"/>
      <c r="M142" s="3572"/>
      <c r="N142" s="3575"/>
      <c r="O142" s="3578"/>
      <c r="P142" s="3581"/>
      <c r="Q142" s="3584"/>
      <c r="R142" s="3540"/>
      <c r="S142" s="3447"/>
      <c r="T142" s="3444"/>
      <c r="U142" s="3447"/>
      <c r="V142" s="3444"/>
      <c r="W142" s="3447"/>
      <c r="X142" s="3620"/>
      <c r="Y142" s="3600"/>
      <c r="Z142" s="3623"/>
      <c r="AA142" s="3594"/>
      <c r="AB142" s="3670"/>
      <c r="AC142" s="3334"/>
      <c r="AD142" s="2509"/>
      <c r="AF142">
        <v>0</v>
      </c>
      <c r="AG142" s="1366">
        <f t="shared" si="21"/>
        <v>0</v>
      </c>
      <c r="AH142" s="1366">
        <f t="shared" si="23"/>
        <v>0</v>
      </c>
      <c r="AJ142" s="3334"/>
    </row>
    <row r="143" spans="1:36" x14ac:dyDescent="0.25">
      <c r="A143" s="3614"/>
      <c r="B143" s="2661" t="s">
        <v>1514</v>
      </c>
      <c r="C143" s="1142"/>
      <c r="D143" s="3617"/>
      <c r="E143" s="2657" t="s">
        <v>3931</v>
      </c>
      <c r="F143" s="3444"/>
      <c r="G143" s="3591"/>
      <c r="H143" s="3557"/>
      <c r="I143" s="3560"/>
      <c r="J143" s="3563"/>
      <c r="K143" s="3566"/>
      <c r="L143" s="3569"/>
      <c r="M143" s="3572"/>
      <c r="N143" s="3575"/>
      <c r="O143" s="3578"/>
      <c r="P143" s="3581"/>
      <c r="Q143" s="3584"/>
      <c r="R143" s="3540"/>
      <c r="S143" s="3447"/>
      <c r="T143" s="3444"/>
      <c r="U143" s="3447"/>
      <c r="V143" s="3444"/>
      <c r="W143" s="3447"/>
      <c r="X143" s="3620"/>
      <c r="Y143" s="3600"/>
      <c r="Z143" s="3623"/>
      <c r="AA143" s="3594"/>
      <c r="AB143" s="3670"/>
      <c r="AC143" s="3334"/>
      <c r="AD143" s="2509"/>
      <c r="AF143">
        <v>0</v>
      </c>
      <c r="AG143" s="1366">
        <f t="shared" si="21"/>
        <v>0</v>
      </c>
      <c r="AH143" s="1366">
        <f t="shared" si="23"/>
        <v>0</v>
      </c>
      <c r="AJ143" s="3334"/>
    </row>
    <row r="144" spans="1:36" ht="15" thickBot="1" x14ac:dyDescent="0.3">
      <c r="A144" s="3615"/>
      <c r="B144" s="1132" t="s">
        <v>3932</v>
      </c>
      <c r="C144" s="1143"/>
      <c r="D144" s="3618"/>
      <c r="E144" s="2667" t="s">
        <v>3933</v>
      </c>
      <c r="F144" s="3445"/>
      <c r="G144" s="3592"/>
      <c r="H144" s="3558"/>
      <c r="I144" s="3561"/>
      <c r="J144" s="3564"/>
      <c r="K144" s="3567"/>
      <c r="L144" s="3570"/>
      <c r="M144" s="3573"/>
      <c r="N144" s="3576"/>
      <c r="O144" s="3579"/>
      <c r="P144" s="3582"/>
      <c r="Q144" s="3585"/>
      <c r="R144" s="3541"/>
      <c r="S144" s="3448"/>
      <c r="T144" s="3445"/>
      <c r="U144" s="3448"/>
      <c r="V144" s="3445"/>
      <c r="W144" s="3448"/>
      <c r="X144" s="3621"/>
      <c r="Y144" s="3601"/>
      <c r="Z144" s="3624"/>
      <c r="AA144" s="3595"/>
      <c r="AB144" s="3671"/>
      <c r="AC144" s="3335"/>
      <c r="AD144" s="2510"/>
      <c r="AF144">
        <v>0</v>
      </c>
      <c r="AG144" s="1366">
        <f t="shared" si="21"/>
        <v>0</v>
      </c>
      <c r="AH144" s="1366">
        <f t="shared" si="23"/>
        <v>0</v>
      </c>
      <c r="AJ144" s="3335"/>
    </row>
    <row r="145" spans="1:36" ht="15" thickTop="1" x14ac:dyDescent="0.25">
      <c r="A145" s="3613" t="s">
        <v>3888</v>
      </c>
      <c r="B145" s="1131" t="s">
        <v>1383</v>
      </c>
      <c r="C145" s="1141"/>
      <c r="D145" s="3536"/>
      <c r="E145" s="327" t="s">
        <v>3906</v>
      </c>
      <c r="F145" s="3473" t="s">
        <v>3907</v>
      </c>
      <c r="G145" s="3590" t="s">
        <v>3908</v>
      </c>
      <c r="H145" s="3556" t="str">
        <f>"4-DaHall 1-PDU-"&amp;L145&amp;"-"&amp;K145&amp;"-"&amp;M145</f>
        <v>4-DaHall 1-PDU-06-100-2</v>
      </c>
      <c r="I145" s="3559" t="str">
        <f>"4-DaHall 1-PDU-"&amp;P145&amp;"-"&amp;O145&amp;"-"&amp;Q145</f>
        <v>4-DaHall 1-PDU-05-100-2</v>
      </c>
      <c r="J145" s="3562">
        <v>220</v>
      </c>
      <c r="K145" s="3565">
        <v>100</v>
      </c>
      <c r="L145" s="3568" t="s">
        <v>6508</v>
      </c>
      <c r="M145" s="3571">
        <v>2</v>
      </c>
      <c r="N145" s="3574">
        <v>220</v>
      </c>
      <c r="O145" s="3577">
        <v>100</v>
      </c>
      <c r="P145" s="3580" t="s">
        <v>6497</v>
      </c>
      <c r="Q145" s="3583">
        <v>2</v>
      </c>
      <c r="R145" s="3539" t="s">
        <v>3892</v>
      </c>
      <c r="S145" s="3449" t="s">
        <v>3893</v>
      </c>
      <c r="T145" s="3473" t="s">
        <v>3894</v>
      </c>
      <c r="U145" s="3449" t="s">
        <v>3895</v>
      </c>
      <c r="V145" s="3473" t="s">
        <v>3750</v>
      </c>
      <c r="W145" s="3449" t="s">
        <v>3755</v>
      </c>
      <c r="X145" s="3619">
        <f>SUM('4층_부하량(월간_AVG)'!D20:F20)</f>
        <v>0</v>
      </c>
      <c r="Y145" s="3599">
        <f>SUM('4층_부하량(월간_AVG)'!N49:P49)</f>
        <v>0</v>
      </c>
      <c r="Z145" s="3596">
        <f t="shared" ref="Z145" si="24">SUM(X145:Y145)</f>
        <v>0</v>
      </c>
      <c r="AA145" s="3593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669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253">
        <f>SUM(AA145:AB154)</f>
        <v>0</v>
      </c>
      <c r="AD145" s="2508"/>
      <c r="AF145">
        <v>0</v>
      </c>
      <c r="AG145" s="1366">
        <f t="shared" si="21"/>
        <v>0</v>
      </c>
      <c r="AH145" s="1366">
        <f t="shared" si="23"/>
        <v>0</v>
      </c>
      <c r="AJ145" s="3253">
        <f>SUM(AH145:AI154)</f>
        <v>0</v>
      </c>
    </row>
    <row r="146" spans="1:36" x14ac:dyDescent="0.25">
      <c r="A146" s="3614"/>
      <c r="B146" s="2661" t="s">
        <v>1384</v>
      </c>
      <c r="C146" s="1142"/>
      <c r="D146" s="3537"/>
      <c r="E146" s="2657" t="s">
        <v>3909</v>
      </c>
      <c r="F146" s="3444"/>
      <c r="G146" s="3591"/>
      <c r="H146" s="3557"/>
      <c r="I146" s="3560"/>
      <c r="J146" s="3563"/>
      <c r="K146" s="3566"/>
      <c r="L146" s="3569"/>
      <c r="M146" s="3572"/>
      <c r="N146" s="3575"/>
      <c r="O146" s="3578"/>
      <c r="P146" s="3581"/>
      <c r="Q146" s="3584"/>
      <c r="R146" s="3540"/>
      <c r="S146" s="3447"/>
      <c r="T146" s="3444"/>
      <c r="U146" s="3447"/>
      <c r="V146" s="3444"/>
      <c r="W146" s="3447"/>
      <c r="X146" s="3620"/>
      <c r="Y146" s="3600"/>
      <c r="Z146" s="3597"/>
      <c r="AA146" s="3594"/>
      <c r="AB146" s="3670"/>
      <c r="AC146" s="3245"/>
      <c r="AD146" s="2509"/>
      <c r="AF146">
        <v>0</v>
      </c>
      <c r="AG146" s="1366">
        <f t="shared" si="21"/>
        <v>0</v>
      </c>
      <c r="AH146" s="1366">
        <f t="shared" si="23"/>
        <v>0</v>
      </c>
      <c r="AJ146" s="3245"/>
    </row>
    <row r="147" spans="1:36" x14ac:dyDescent="0.25">
      <c r="A147" s="3614"/>
      <c r="B147" s="2661" t="s">
        <v>1390</v>
      </c>
      <c r="C147" s="1142"/>
      <c r="D147" s="3537"/>
      <c r="E147" s="2657" t="s">
        <v>3910</v>
      </c>
      <c r="F147" s="3444"/>
      <c r="G147" s="3591"/>
      <c r="H147" s="3557"/>
      <c r="I147" s="3560"/>
      <c r="J147" s="3563"/>
      <c r="K147" s="3566"/>
      <c r="L147" s="3569"/>
      <c r="M147" s="3572"/>
      <c r="N147" s="3575"/>
      <c r="O147" s="3578"/>
      <c r="P147" s="3581"/>
      <c r="Q147" s="3584"/>
      <c r="R147" s="3540"/>
      <c r="S147" s="3447"/>
      <c r="T147" s="3444"/>
      <c r="U147" s="3447"/>
      <c r="V147" s="3444"/>
      <c r="W147" s="3447"/>
      <c r="X147" s="3620"/>
      <c r="Y147" s="3600"/>
      <c r="Z147" s="3597"/>
      <c r="AA147" s="3594"/>
      <c r="AB147" s="3670"/>
      <c r="AC147" s="3245"/>
      <c r="AD147" s="2509"/>
      <c r="AF147">
        <v>0</v>
      </c>
      <c r="AG147" s="1366">
        <f t="shared" si="21"/>
        <v>0</v>
      </c>
      <c r="AH147" s="1366">
        <f t="shared" si="23"/>
        <v>0</v>
      </c>
      <c r="AJ147" s="3245"/>
    </row>
    <row r="148" spans="1:36" x14ac:dyDescent="0.25">
      <c r="A148" s="3614"/>
      <c r="B148" s="2661" t="s">
        <v>1396</v>
      </c>
      <c r="C148" s="1142"/>
      <c r="D148" s="3537"/>
      <c r="E148" s="2657" t="s">
        <v>3911</v>
      </c>
      <c r="F148" s="3444"/>
      <c r="G148" s="3591"/>
      <c r="H148" s="3557"/>
      <c r="I148" s="3560"/>
      <c r="J148" s="3563"/>
      <c r="K148" s="3566"/>
      <c r="L148" s="3569"/>
      <c r="M148" s="3572"/>
      <c r="N148" s="3575"/>
      <c r="O148" s="3578"/>
      <c r="P148" s="3581"/>
      <c r="Q148" s="3584"/>
      <c r="R148" s="3540"/>
      <c r="S148" s="3447"/>
      <c r="T148" s="3444"/>
      <c r="U148" s="3447"/>
      <c r="V148" s="3444"/>
      <c r="W148" s="3447"/>
      <c r="X148" s="3620"/>
      <c r="Y148" s="3600"/>
      <c r="Z148" s="3597"/>
      <c r="AA148" s="3594"/>
      <c r="AB148" s="3670"/>
      <c r="AC148" s="3245"/>
      <c r="AD148" s="2509"/>
      <c r="AF148">
        <v>0</v>
      </c>
      <c r="AG148" s="1366">
        <f t="shared" si="21"/>
        <v>0</v>
      </c>
      <c r="AH148" s="1366">
        <f t="shared" si="23"/>
        <v>0</v>
      </c>
      <c r="AJ148" s="3245"/>
    </row>
    <row r="149" spans="1:36" x14ac:dyDescent="0.25">
      <c r="A149" s="3614"/>
      <c r="B149" s="2661" t="s">
        <v>2888</v>
      </c>
      <c r="C149" s="1142"/>
      <c r="D149" s="3537"/>
      <c r="E149" s="2657" t="s">
        <v>3912</v>
      </c>
      <c r="F149" s="3444"/>
      <c r="G149" s="3591"/>
      <c r="H149" s="3557"/>
      <c r="I149" s="3560"/>
      <c r="J149" s="3563"/>
      <c r="K149" s="3566"/>
      <c r="L149" s="3569"/>
      <c r="M149" s="3572"/>
      <c r="N149" s="3575"/>
      <c r="O149" s="3578"/>
      <c r="P149" s="3581"/>
      <c r="Q149" s="3584"/>
      <c r="R149" s="3540"/>
      <c r="S149" s="3447"/>
      <c r="T149" s="3444"/>
      <c r="U149" s="3447"/>
      <c r="V149" s="3444"/>
      <c r="W149" s="3447"/>
      <c r="X149" s="3620"/>
      <c r="Y149" s="3600"/>
      <c r="Z149" s="3597"/>
      <c r="AA149" s="3594"/>
      <c r="AB149" s="3670"/>
      <c r="AC149" s="3245"/>
      <c r="AD149" s="2509"/>
      <c r="AF149">
        <v>0</v>
      </c>
      <c r="AG149" s="1366">
        <f t="shared" si="21"/>
        <v>0</v>
      </c>
      <c r="AH149" s="1366">
        <f t="shared" si="23"/>
        <v>0</v>
      </c>
      <c r="AJ149" s="3245"/>
    </row>
    <row r="150" spans="1:36" x14ac:dyDescent="0.25">
      <c r="A150" s="3614"/>
      <c r="B150" s="2661" t="s">
        <v>2894</v>
      </c>
      <c r="C150" s="1142"/>
      <c r="D150" s="3537"/>
      <c r="E150" s="2657" t="s">
        <v>3913</v>
      </c>
      <c r="F150" s="3444"/>
      <c r="G150" s="3591"/>
      <c r="H150" s="3557"/>
      <c r="I150" s="3560"/>
      <c r="J150" s="3563"/>
      <c r="K150" s="3566"/>
      <c r="L150" s="3569"/>
      <c r="M150" s="3572"/>
      <c r="N150" s="3575"/>
      <c r="O150" s="3578"/>
      <c r="P150" s="3581"/>
      <c r="Q150" s="3584"/>
      <c r="R150" s="3540"/>
      <c r="S150" s="3447"/>
      <c r="T150" s="3444"/>
      <c r="U150" s="3447"/>
      <c r="V150" s="3444"/>
      <c r="W150" s="3447"/>
      <c r="X150" s="3620"/>
      <c r="Y150" s="3600"/>
      <c r="Z150" s="3597"/>
      <c r="AA150" s="3594"/>
      <c r="AB150" s="3670"/>
      <c r="AC150" s="3245"/>
      <c r="AD150" s="2509"/>
      <c r="AF150">
        <v>0</v>
      </c>
      <c r="AG150" s="1366">
        <f t="shared" si="21"/>
        <v>0</v>
      </c>
      <c r="AH150" s="1366">
        <f t="shared" si="23"/>
        <v>0</v>
      </c>
      <c r="AJ150" s="3245"/>
    </row>
    <row r="151" spans="1:36" x14ac:dyDescent="0.25">
      <c r="A151" s="3614"/>
      <c r="B151" s="2661" t="s">
        <v>1433</v>
      </c>
      <c r="C151" s="1142"/>
      <c r="D151" s="3537"/>
      <c r="E151" s="2657" t="s">
        <v>3914</v>
      </c>
      <c r="F151" s="3444"/>
      <c r="G151" s="3591"/>
      <c r="H151" s="3557"/>
      <c r="I151" s="3560"/>
      <c r="J151" s="3563"/>
      <c r="K151" s="3566"/>
      <c r="L151" s="3569"/>
      <c r="M151" s="3572"/>
      <c r="N151" s="3575"/>
      <c r="O151" s="3578"/>
      <c r="P151" s="3581"/>
      <c r="Q151" s="3584"/>
      <c r="R151" s="3540"/>
      <c r="S151" s="3447"/>
      <c r="T151" s="3444"/>
      <c r="U151" s="3447"/>
      <c r="V151" s="3444"/>
      <c r="W151" s="3447"/>
      <c r="X151" s="3620"/>
      <c r="Y151" s="3600"/>
      <c r="Z151" s="3597"/>
      <c r="AA151" s="3594"/>
      <c r="AB151" s="3670"/>
      <c r="AC151" s="3245"/>
      <c r="AD151" s="2509"/>
      <c r="AF151">
        <v>0</v>
      </c>
      <c r="AG151" s="1366">
        <f t="shared" si="21"/>
        <v>0</v>
      </c>
      <c r="AH151" s="1366">
        <f t="shared" si="23"/>
        <v>0</v>
      </c>
      <c r="AJ151" s="3245"/>
    </row>
    <row r="152" spans="1:36" x14ac:dyDescent="0.25">
      <c r="A152" s="3614"/>
      <c r="B152" s="2661" t="s">
        <v>1439</v>
      </c>
      <c r="C152" s="1142"/>
      <c r="D152" s="3537"/>
      <c r="E152" s="2657" t="s">
        <v>3915</v>
      </c>
      <c r="F152" s="3444"/>
      <c r="G152" s="3591"/>
      <c r="H152" s="3557"/>
      <c r="I152" s="3560"/>
      <c r="J152" s="3563"/>
      <c r="K152" s="3566"/>
      <c r="L152" s="3569"/>
      <c r="M152" s="3572"/>
      <c r="N152" s="3575"/>
      <c r="O152" s="3578"/>
      <c r="P152" s="3581"/>
      <c r="Q152" s="3584"/>
      <c r="R152" s="3540"/>
      <c r="S152" s="3447"/>
      <c r="T152" s="3444"/>
      <c r="U152" s="3447"/>
      <c r="V152" s="3444"/>
      <c r="W152" s="3447"/>
      <c r="X152" s="3620"/>
      <c r="Y152" s="3600"/>
      <c r="Z152" s="3597"/>
      <c r="AA152" s="3594"/>
      <c r="AB152" s="3670"/>
      <c r="AC152" s="3245"/>
      <c r="AD152" s="2509"/>
      <c r="AF152">
        <v>0</v>
      </c>
      <c r="AG152" s="1366">
        <f t="shared" si="21"/>
        <v>0</v>
      </c>
      <c r="AH152" s="1366">
        <f t="shared" si="23"/>
        <v>0</v>
      </c>
      <c r="AJ152" s="3245"/>
    </row>
    <row r="153" spans="1:36" x14ac:dyDescent="0.25">
      <c r="A153" s="3614"/>
      <c r="B153" s="2661" t="s">
        <v>1445</v>
      </c>
      <c r="C153" s="1142"/>
      <c r="D153" s="3537"/>
      <c r="E153" s="2657" t="s">
        <v>3916</v>
      </c>
      <c r="F153" s="3444"/>
      <c r="G153" s="3591"/>
      <c r="H153" s="3557"/>
      <c r="I153" s="3560"/>
      <c r="J153" s="3563"/>
      <c r="K153" s="3566"/>
      <c r="L153" s="3569"/>
      <c r="M153" s="3572"/>
      <c r="N153" s="3575"/>
      <c r="O153" s="3578"/>
      <c r="P153" s="3581"/>
      <c r="Q153" s="3584"/>
      <c r="R153" s="3540"/>
      <c r="S153" s="3447"/>
      <c r="T153" s="3444"/>
      <c r="U153" s="3447"/>
      <c r="V153" s="3444"/>
      <c r="W153" s="3447"/>
      <c r="X153" s="3620"/>
      <c r="Y153" s="3600"/>
      <c r="Z153" s="3597"/>
      <c r="AA153" s="3594"/>
      <c r="AB153" s="3670"/>
      <c r="AC153" s="3245"/>
      <c r="AD153" s="2509"/>
      <c r="AF153">
        <v>0</v>
      </c>
      <c r="AG153" s="1366">
        <f t="shared" si="21"/>
        <v>0</v>
      </c>
      <c r="AH153" s="1366">
        <f t="shared" si="23"/>
        <v>0</v>
      </c>
      <c r="AJ153" s="3245"/>
    </row>
    <row r="154" spans="1:36" ht="15" thickBot="1" x14ac:dyDescent="0.3">
      <c r="A154" s="3615"/>
      <c r="B154" s="1132" t="s">
        <v>1451</v>
      </c>
      <c r="C154" s="1143"/>
      <c r="D154" s="3538"/>
      <c r="E154" s="2667" t="s">
        <v>3917</v>
      </c>
      <c r="F154" s="3445"/>
      <c r="G154" s="3592"/>
      <c r="H154" s="3558"/>
      <c r="I154" s="3561"/>
      <c r="J154" s="3564"/>
      <c r="K154" s="3567"/>
      <c r="L154" s="3570"/>
      <c r="M154" s="3573"/>
      <c r="N154" s="3576"/>
      <c r="O154" s="3579"/>
      <c r="P154" s="3582"/>
      <c r="Q154" s="3585"/>
      <c r="R154" s="3541"/>
      <c r="S154" s="3448"/>
      <c r="T154" s="3445"/>
      <c r="U154" s="3448"/>
      <c r="V154" s="3445"/>
      <c r="W154" s="3448"/>
      <c r="X154" s="3621"/>
      <c r="Y154" s="3601"/>
      <c r="Z154" s="3598"/>
      <c r="AA154" s="3595"/>
      <c r="AB154" s="3671"/>
      <c r="AC154" s="3251"/>
      <c r="AD154" s="2510"/>
      <c r="AF154">
        <v>0</v>
      </c>
      <c r="AG154" s="1366">
        <f t="shared" si="21"/>
        <v>0</v>
      </c>
      <c r="AH154" s="1366">
        <f t="shared" si="23"/>
        <v>0</v>
      </c>
      <c r="AJ154" s="3251"/>
    </row>
    <row r="155" spans="1:36" ht="15" thickTop="1" x14ac:dyDescent="0.25">
      <c r="A155" s="3613" t="s">
        <v>3875</v>
      </c>
      <c r="B155" s="1131" t="s">
        <v>145</v>
      </c>
      <c r="C155" s="1141"/>
      <c r="D155" s="3536">
        <v>5</v>
      </c>
      <c r="E155" s="996" t="s">
        <v>3889</v>
      </c>
      <c r="F155" s="3473" t="s">
        <v>3890</v>
      </c>
      <c r="G155" s="3590" t="s">
        <v>3891</v>
      </c>
      <c r="H155" s="3556" t="str">
        <f>"4-DaHall 1-PDU-"&amp;L155&amp;"-"&amp;K155&amp;"-"&amp;M155</f>
        <v>4-DaHall 1-PDU-06-100-1</v>
      </c>
      <c r="I155" s="3559" t="str">
        <f>"4-DaHall 1-PDU-"&amp;P155&amp;"-"&amp;O155&amp;"-"&amp;Q155</f>
        <v>4-DaHall 1-PDU-05-100-1</v>
      </c>
      <c r="J155" s="3562">
        <v>220</v>
      </c>
      <c r="K155" s="3565">
        <v>100</v>
      </c>
      <c r="L155" s="3568" t="s">
        <v>6508</v>
      </c>
      <c r="M155" s="3571">
        <v>1</v>
      </c>
      <c r="N155" s="3574">
        <v>220</v>
      </c>
      <c r="O155" s="3577">
        <v>100</v>
      </c>
      <c r="P155" s="3580" t="s">
        <v>6509</v>
      </c>
      <c r="Q155" s="3583">
        <v>1</v>
      </c>
      <c r="R155" s="3539" t="s">
        <v>3892</v>
      </c>
      <c r="S155" s="3449" t="s">
        <v>3893</v>
      </c>
      <c r="T155" s="3473" t="s">
        <v>3894</v>
      </c>
      <c r="U155" s="3449" t="s">
        <v>3895</v>
      </c>
      <c r="V155" s="3473" t="s">
        <v>3750</v>
      </c>
      <c r="W155" s="3449" t="s">
        <v>3755</v>
      </c>
      <c r="X155" s="3619">
        <f>SUM('4층_부하량(월간_AVG)'!D19:F19)</f>
        <v>10.613822537069195</v>
      </c>
      <c r="Y155" s="3599">
        <f>SUM('4층_부하량(월간_AVG)'!N48:P48)</f>
        <v>8.9695334104145115</v>
      </c>
      <c r="Z155" s="3596">
        <f t="shared" ref="Z155" si="25">SUM(X155:Y155)</f>
        <v>19.583355947483707</v>
      </c>
      <c r="AA155" s="3593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1605.2</v>
      </c>
      <c r="AB155" s="3669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1363.3</v>
      </c>
      <c r="AC155" s="3253">
        <f>SUM(AA155:AB164)</f>
        <v>2968.5</v>
      </c>
      <c r="AD155" s="2508"/>
      <c r="AF155">
        <v>20</v>
      </c>
      <c r="AG155" s="1366">
        <f t="shared" ref="AG155:AG180" si="26">Z155-AF155</f>
        <v>-0.41664405251629333</v>
      </c>
      <c r="AH155" s="1366">
        <f t="shared" si="23"/>
        <v>-2963.5</v>
      </c>
      <c r="AJ155" s="3253">
        <f>SUM(AH155:AI164)</f>
        <v>-2963.5</v>
      </c>
    </row>
    <row r="156" spans="1:36" x14ac:dyDescent="0.25">
      <c r="A156" s="3614"/>
      <c r="B156" s="2661" t="s">
        <v>1327</v>
      </c>
      <c r="C156" s="1142"/>
      <c r="D156" s="3537"/>
      <c r="E156" s="2956" t="s">
        <v>3896</v>
      </c>
      <c r="F156" s="3444"/>
      <c r="G156" s="3591"/>
      <c r="H156" s="3557"/>
      <c r="I156" s="3560"/>
      <c r="J156" s="3563"/>
      <c r="K156" s="3566"/>
      <c r="L156" s="3569"/>
      <c r="M156" s="3572"/>
      <c r="N156" s="3575"/>
      <c r="O156" s="3578"/>
      <c r="P156" s="3581"/>
      <c r="Q156" s="3584"/>
      <c r="R156" s="3540"/>
      <c r="S156" s="3447"/>
      <c r="T156" s="3444"/>
      <c r="U156" s="3447"/>
      <c r="V156" s="3444"/>
      <c r="W156" s="3447"/>
      <c r="X156" s="3620"/>
      <c r="Y156" s="3600"/>
      <c r="Z156" s="3597"/>
      <c r="AA156" s="3594"/>
      <c r="AB156" s="3670"/>
      <c r="AC156" s="3245"/>
      <c r="AD156" s="2509"/>
      <c r="AF156">
        <v>0</v>
      </c>
      <c r="AG156" s="1366">
        <f t="shared" si="26"/>
        <v>0</v>
      </c>
      <c r="AH156" s="1366">
        <f t="shared" si="23"/>
        <v>0</v>
      </c>
      <c r="AJ156" s="3245"/>
    </row>
    <row r="157" spans="1:36" x14ac:dyDescent="0.25">
      <c r="A157" s="3614"/>
      <c r="B157" s="2661" t="s">
        <v>1333</v>
      </c>
      <c r="C157" s="1142"/>
      <c r="D157" s="3537"/>
      <c r="E157" s="2956" t="s">
        <v>3897</v>
      </c>
      <c r="F157" s="3444"/>
      <c r="G157" s="3591"/>
      <c r="H157" s="3557"/>
      <c r="I157" s="3560"/>
      <c r="J157" s="3563"/>
      <c r="K157" s="3566"/>
      <c r="L157" s="3569"/>
      <c r="M157" s="3572"/>
      <c r="N157" s="3575"/>
      <c r="O157" s="3578"/>
      <c r="P157" s="3581"/>
      <c r="Q157" s="3584"/>
      <c r="R157" s="3540"/>
      <c r="S157" s="3447"/>
      <c r="T157" s="3444"/>
      <c r="U157" s="3447"/>
      <c r="V157" s="3444"/>
      <c r="W157" s="3447"/>
      <c r="X157" s="3620"/>
      <c r="Y157" s="3600"/>
      <c r="Z157" s="3597"/>
      <c r="AA157" s="3594"/>
      <c r="AB157" s="3670"/>
      <c r="AC157" s="3245"/>
      <c r="AD157" s="2509"/>
      <c r="AF157">
        <v>0</v>
      </c>
      <c r="AG157" s="1366">
        <f t="shared" si="26"/>
        <v>0</v>
      </c>
      <c r="AH157" s="1366">
        <f t="shared" si="23"/>
        <v>0</v>
      </c>
      <c r="AJ157" s="3245"/>
    </row>
    <row r="158" spans="1:36" x14ac:dyDescent="0.25">
      <c r="A158" s="3614"/>
      <c r="B158" s="2661" t="s">
        <v>1339</v>
      </c>
      <c r="C158" s="1142" t="s">
        <v>9210</v>
      </c>
      <c r="D158" s="3537"/>
      <c r="E158" s="2956" t="s">
        <v>3898</v>
      </c>
      <c r="F158" s="3444"/>
      <c r="G158" s="3591"/>
      <c r="H158" s="3557"/>
      <c r="I158" s="3560"/>
      <c r="J158" s="3563"/>
      <c r="K158" s="3566"/>
      <c r="L158" s="3569"/>
      <c r="M158" s="3572"/>
      <c r="N158" s="3575"/>
      <c r="O158" s="3578"/>
      <c r="P158" s="3581"/>
      <c r="Q158" s="3584"/>
      <c r="R158" s="3540"/>
      <c r="S158" s="3447"/>
      <c r="T158" s="3444"/>
      <c r="U158" s="3447"/>
      <c r="V158" s="3444"/>
      <c r="W158" s="3447"/>
      <c r="X158" s="3620"/>
      <c r="Y158" s="3600"/>
      <c r="Z158" s="3597"/>
      <c r="AA158" s="3594"/>
      <c r="AB158" s="3670"/>
      <c r="AC158" s="3245"/>
      <c r="AD158" s="2509"/>
      <c r="AF158">
        <v>0</v>
      </c>
      <c r="AG158" s="1366">
        <f t="shared" si="26"/>
        <v>0</v>
      </c>
      <c r="AH158" s="1366">
        <f t="shared" si="23"/>
        <v>0</v>
      </c>
      <c r="AJ158" s="3245"/>
    </row>
    <row r="159" spans="1:36" x14ac:dyDescent="0.25">
      <c r="A159" s="3614"/>
      <c r="B159" s="2661" t="s">
        <v>1345</v>
      </c>
      <c r="C159" s="1142" t="s">
        <v>9192</v>
      </c>
      <c r="D159" s="3537"/>
      <c r="E159" s="2956" t="s">
        <v>3899</v>
      </c>
      <c r="F159" s="3444"/>
      <c r="G159" s="3591"/>
      <c r="H159" s="3557"/>
      <c r="I159" s="3560"/>
      <c r="J159" s="3563"/>
      <c r="K159" s="3566"/>
      <c r="L159" s="3569"/>
      <c r="M159" s="3572"/>
      <c r="N159" s="3575"/>
      <c r="O159" s="3578"/>
      <c r="P159" s="3581"/>
      <c r="Q159" s="3584"/>
      <c r="R159" s="3540"/>
      <c r="S159" s="3447"/>
      <c r="T159" s="3444"/>
      <c r="U159" s="3447"/>
      <c r="V159" s="3444"/>
      <c r="W159" s="3447"/>
      <c r="X159" s="3620"/>
      <c r="Y159" s="3600"/>
      <c r="Z159" s="3597"/>
      <c r="AA159" s="3594"/>
      <c r="AB159" s="3670"/>
      <c r="AC159" s="3245"/>
      <c r="AD159" s="2509"/>
      <c r="AF159">
        <v>0</v>
      </c>
      <c r="AG159" s="1366">
        <f t="shared" si="26"/>
        <v>0</v>
      </c>
      <c r="AH159" s="1366">
        <f t="shared" si="23"/>
        <v>0</v>
      </c>
      <c r="AJ159" s="3245"/>
    </row>
    <row r="160" spans="1:36" x14ac:dyDescent="0.25">
      <c r="A160" s="3614"/>
      <c r="B160" s="2661" t="s">
        <v>1352</v>
      </c>
      <c r="C160" s="1142"/>
      <c r="D160" s="3537"/>
      <c r="E160" s="2955" t="s">
        <v>3900</v>
      </c>
      <c r="F160" s="3444"/>
      <c r="G160" s="3591"/>
      <c r="H160" s="3557"/>
      <c r="I160" s="3560"/>
      <c r="J160" s="3563"/>
      <c r="K160" s="3566"/>
      <c r="L160" s="3569"/>
      <c r="M160" s="3572"/>
      <c r="N160" s="3575"/>
      <c r="O160" s="3578"/>
      <c r="P160" s="3581"/>
      <c r="Q160" s="3584"/>
      <c r="R160" s="3540"/>
      <c r="S160" s="3447"/>
      <c r="T160" s="3444"/>
      <c r="U160" s="3447"/>
      <c r="V160" s="3444"/>
      <c r="W160" s="3447"/>
      <c r="X160" s="3620"/>
      <c r="Y160" s="3600"/>
      <c r="Z160" s="3597"/>
      <c r="AA160" s="3594"/>
      <c r="AB160" s="3670"/>
      <c r="AC160" s="3245"/>
      <c r="AD160" s="2509"/>
      <c r="AF160">
        <v>0</v>
      </c>
      <c r="AG160" s="1366">
        <f t="shared" si="26"/>
        <v>0</v>
      </c>
      <c r="AH160" s="1366">
        <f t="shared" si="23"/>
        <v>0</v>
      </c>
      <c r="AJ160" s="3245"/>
    </row>
    <row r="161" spans="1:36" x14ac:dyDescent="0.25">
      <c r="A161" s="3614"/>
      <c r="B161" s="2661" t="s">
        <v>1358</v>
      </c>
      <c r="C161" s="1142" t="s">
        <v>9211</v>
      </c>
      <c r="D161" s="3537"/>
      <c r="E161" s="2956" t="s">
        <v>3901</v>
      </c>
      <c r="F161" s="3444"/>
      <c r="G161" s="3591"/>
      <c r="H161" s="3557"/>
      <c r="I161" s="3560"/>
      <c r="J161" s="3563"/>
      <c r="K161" s="3566"/>
      <c r="L161" s="3569"/>
      <c r="M161" s="3572"/>
      <c r="N161" s="3575"/>
      <c r="O161" s="3578"/>
      <c r="P161" s="3581"/>
      <c r="Q161" s="3584"/>
      <c r="R161" s="3540"/>
      <c r="S161" s="3447"/>
      <c r="T161" s="3444"/>
      <c r="U161" s="3447"/>
      <c r="V161" s="3444"/>
      <c r="W161" s="3447"/>
      <c r="X161" s="3620"/>
      <c r="Y161" s="3600"/>
      <c r="Z161" s="3597"/>
      <c r="AA161" s="3594"/>
      <c r="AB161" s="3670"/>
      <c r="AC161" s="3245"/>
      <c r="AD161" s="2509"/>
      <c r="AF161">
        <v>0</v>
      </c>
      <c r="AG161" s="1366">
        <f t="shared" si="26"/>
        <v>0</v>
      </c>
      <c r="AH161" s="1366">
        <f t="shared" si="23"/>
        <v>0</v>
      </c>
      <c r="AJ161" s="3245"/>
    </row>
    <row r="162" spans="1:36" x14ac:dyDescent="0.25">
      <c r="A162" s="3614"/>
      <c r="B162" s="2661" t="s">
        <v>1364</v>
      </c>
      <c r="C162" s="1142"/>
      <c r="D162" s="3537"/>
      <c r="E162" s="2955" t="s">
        <v>3902</v>
      </c>
      <c r="F162" s="3444"/>
      <c r="G162" s="3591"/>
      <c r="H162" s="3557"/>
      <c r="I162" s="3560"/>
      <c r="J162" s="3563"/>
      <c r="K162" s="3566"/>
      <c r="L162" s="3569"/>
      <c r="M162" s="3572"/>
      <c r="N162" s="3575"/>
      <c r="O162" s="3578"/>
      <c r="P162" s="3581"/>
      <c r="Q162" s="3584"/>
      <c r="R162" s="3540"/>
      <c r="S162" s="3447"/>
      <c r="T162" s="3444"/>
      <c r="U162" s="3447"/>
      <c r="V162" s="3444"/>
      <c r="W162" s="3447"/>
      <c r="X162" s="3620"/>
      <c r="Y162" s="3600"/>
      <c r="Z162" s="3597"/>
      <c r="AA162" s="3594"/>
      <c r="AB162" s="3670"/>
      <c r="AC162" s="3245"/>
      <c r="AD162" s="2509"/>
      <c r="AF162">
        <v>0</v>
      </c>
      <c r="AG162" s="1366">
        <f t="shared" si="26"/>
        <v>0</v>
      </c>
      <c r="AH162" s="1366">
        <f t="shared" si="23"/>
        <v>0</v>
      </c>
      <c r="AJ162" s="3245"/>
    </row>
    <row r="163" spans="1:36" x14ac:dyDescent="0.25">
      <c r="A163" s="3614"/>
      <c r="B163" s="2661" t="s">
        <v>1370</v>
      </c>
      <c r="C163" s="1142"/>
      <c r="D163" s="3537"/>
      <c r="E163" s="2955" t="s">
        <v>3903</v>
      </c>
      <c r="F163" s="3444"/>
      <c r="G163" s="3591"/>
      <c r="H163" s="3557"/>
      <c r="I163" s="3560"/>
      <c r="J163" s="3563"/>
      <c r="K163" s="3566"/>
      <c r="L163" s="3569"/>
      <c r="M163" s="3572"/>
      <c r="N163" s="3575"/>
      <c r="O163" s="3578"/>
      <c r="P163" s="3581"/>
      <c r="Q163" s="3584"/>
      <c r="R163" s="3540"/>
      <c r="S163" s="3447"/>
      <c r="T163" s="3444"/>
      <c r="U163" s="3447"/>
      <c r="V163" s="3444"/>
      <c r="W163" s="3447"/>
      <c r="X163" s="3620"/>
      <c r="Y163" s="3600"/>
      <c r="Z163" s="3597"/>
      <c r="AA163" s="3594"/>
      <c r="AB163" s="3670"/>
      <c r="AC163" s="3245"/>
      <c r="AD163" s="2509"/>
      <c r="AF163">
        <v>0</v>
      </c>
      <c r="AG163" s="1366">
        <f t="shared" si="26"/>
        <v>0</v>
      </c>
      <c r="AH163" s="1366">
        <f t="shared" si="23"/>
        <v>0</v>
      </c>
      <c r="AJ163" s="3245"/>
    </row>
    <row r="164" spans="1:36" ht="15" thickBot="1" x14ac:dyDescent="0.3">
      <c r="A164" s="3615"/>
      <c r="B164" s="1132" t="s">
        <v>1377</v>
      </c>
      <c r="C164" s="1143"/>
      <c r="D164" s="3538"/>
      <c r="E164" s="2958" t="s">
        <v>3904</v>
      </c>
      <c r="F164" s="3445"/>
      <c r="G164" s="3592"/>
      <c r="H164" s="3558"/>
      <c r="I164" s="3561"/>
      <c r="J164" s="3564"/>
      <c r="K164" s="3567"/>
      <c r="L164" s="3570"/>
      <c r="M164" s="3573"/>
      <c r="N164" s="3576"/>
      <c r="O164" s="3579"/>
      <c r="P164" s="3582"/>
      <c r="Q164" s="3585"/>
      <c r="R164" s="3541"/>
      <c r="S164" s="3448"/>
      <c r="T164" s="3445"/>
      <c r="U164" s="3448"/>
      <c r="V164" s="3445"/>
      <c r="W164" s="3448"/>
      <c r="X164" s="3621"/>
      <c r="Y164" s="3601"/>
      <c r="Z164" s="3598"/>
      <c r="AA164" s="3595"/>
      <c r="AB164" s="3671"/>
      <c r="AC164" s="3251"/>
      <c r="AD164" s="2510"/>
      <c r="AF164">
        <v>0</v>
      </c>
      <c r="AG164" s="1366">
        <f t="shared" si="26"/>
        <v>0</v>
      </c>
      <c r="AH164" s="1366">
        <f t="shared" si="23"/>
        <v>0</v>
      </c>
      <c r="AJ164" s="3251"/>
    </row>
    <row r="165" spans="1:36" ht="15" thickTop="1" x14ac:dyDescent="0.25">
      <c r="A165" s="3613" t="s">
        <v>9219</v>
      </c>
      <c r="B165" s="1131" t="s">
        <v>771</v>
      </c>
      <c r="C165" s="1141" t="s">
        <v>9193</v>
      </c>
      <c r="D165" s="3616">
        <v>6.1</v>
      </c>
      <c r="E165" s="996" t="s">
        <v>3876</v>
      </c>
      <c r="F165" s="3473" t="s">
        <v>3877</v>
      </c>
      <c r="G165" s="3590" t="s">
        <v>3878</v>
      </c>
      <c r="H165" s="3556" t="str">
        <f>"4-DaHall 1-PDU-"&amp;L165&amp;"-"&amp;K165&amp;"-"&amp;M165</f>
        <v>4-DaHall 1-PDU-02-100-6</v>
      </c>
      <c r="I165" s="3559" t="str">
        <f>"4-DaHall 1-PDU-"&amp;P165&amp;"-"&amp;O165&amp;"-"&amp;Q165</f>
        <v>4-DaHall 1-PDU-01-100-6</v>
      </c>
      <c r="J165" s="3562">
        <v>220</v>
      </c>
      <c r="K165" s="3565">
        <v>100</v>
      </c>
      <c r="L165" s="3568" t="s">
        <v>6500</v>
      </c>
      <c r="M165" s="3571">
        <v>6</v>
      </c>
      <c r="N165" s="3574">
        <v>220</v>
      </c>
      <c r="O165" s="3577">
        <v>100</v>
      </c>
      <c r="P165" s="3580" t="s">
        <v>6504</v>
      </c>
      <c r="Q165" s="3583">
        <v>6</v>
      </c>
      <c r="R165" s="3539" t="s">
        <v>3748</v>
      </c>
      <c r="S165" s="3449" t="s">
        <v>3753</v>
      </c>
      <c r="T165" s="3473" t="s">
        <v>3749</v>
      </c>
      <c r="U165" s="3449" t="s">
        <v>3754</v>
      </c>
      <c r="V165" s="3473" t="s">
        <v>3750</v>
      </c>
      <c r="W165" s="3449" t="s">
        <v>3755</v>
      </c>
      <c r="X165" s="3619">
        <f>SUM('4층_부하량(월간_AVG)'!D11:F11)</f>
        <v>12.319788629989153</v>
      </c>
      <c r="Y165" s="3599">
        <f>SUM('4층_부하량(월간_AVG)'!N40:P40)</f>
        <v>23.534469729822991</v>
      </c>
      <c r="Z165" s="3622">
        <f t="shared" ref="Z165" si="27">SUM(X165:Y165)</f>
        <v>35.854258359812142</v>
      </c>
      <c r="AA165" s="3625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1792.3</v>
      </c>
      <c r="AB165" s="3666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3450.2</v>
      </c>
      <c r="AC165" s="3333">
        <f>SUM(AA165:AB174)</f>
        <v>5242.5</v>
      </c>
      <c r="AD165" s="2508"/>
      <c r="AF165">
        <v>37.099999999999994</v>
      </c>
      <c r="AG165" s="1366">
        <f t="shared" si="26"/>
        <v>-1.2457416401878518</v>
      </c>
      <c r="AH165" s="1366">
        <f t="shared" si="23"/>
        <v>-5236.3999999999996</v>
      </c>
      <c r="AJ165" s="3333">
        <f>SUM(AH165:AI174)</f>
        <v>-5236.3999999999996</v>
      </c>
    </row>
    <row r="166" spans="1:36" x14ac:dyDescent="0.25">
      <c r="A166" s="3614"/>
      <c r="B166" s="2661" t="s">
        <v>1267</v>
      </c>
      <c r="C166" s="1142"/>
      <c r="D166" s="3617"/>
      <c r="E166" s="2955" t="s">
        <v>3879</v>
      </c>
      <c r="F166" s="3444"/>
      <c r="G166" s="3591"/>
      <c r="H166" s="3557"/>
      <c r="I166" s="3560"/>
      <c r="J166" s="3563"/>
      <c r="K166" s="3566"/>
      <c r="L166" s="3569"/>
      <c r="M166" s="3572"/>
      <c r="N166" s="3575"/>
      <c r="O166" s="3578"/>
      <c r="P166" s="3581"/>
      <c r="Q166" s="3584"/>
      <c r="R166" s="3540"/>
      <c r="S166" s="3447"/>
      <c r="T166" s="3444"/>
      <c r="U166" s="3447"/>
      <c r="V166" s="3444"/>
      <c r="W166" s="3447"/>
      <c r="X166" s="3620"/>
      <c r="Y166" s="3600"/>
      <c r="Z166" s="3623"/>
      <c r="AA166" s="3626"/>
      <c r="AB166" s="3667"/>
      <c r="AC166" s="3334"/>
      <c r="AD166" s="2509"/>
      <c r="AF166">
        <v>0</v>
      </c>
      <c r="AG166" s="1366">
        <f t="shared" si="26"/>
        <v>0</v>
      </c>
      <c r="AH166" s="1366">
        <f t="shared" si="23"/>
        <v>0</v>
      </c>
      <c r="AJ166" s="3334"/>
    </row>
    <row r="167" spans="1:36" x14ac:dyDescent="0.25">
      <c r="A167" s="3614"/>
      <c r="B167" s="2661" t="s">
        <v>1279</v>
      </c>
      <c r="C167" s="1142" t="s">
        <v>9212</v>
      </c>
      <c r="D167" s="3617"/>
      <c r="E167" s="2956" t="s">
        <v>3880</v>
      </c>
      <c r="F167" s="3444"/>
      <c r="G167" s="3591"/>
      <c r="H167" s="3557"/>
      <c r="I167" s="3560"/>
      <c r="J167" s="3563"/>
      <c r="K167" s="3566"/>
      <c r="L167" s="3569"/>
      <c r="M167" s="3572"/>
      <c r="N167" s="3575"/>
      <c r="O167" s="3578"/>
      <c r="P167" s="3581"/>
      <c r="Q167" s="3584"/>
      <c r="R167" s="3540"/>
      <c r="S167" s="3447"/>
      <c r="T167" s="3444"/>
      <c r="U167" s="3447"/>
      <c r="V167" s="3444"/>
      <c r="W167" s="3447"/>
      <c r="X167" s="3620"/>
      <c r="Y167" s="3600"/>
      <c r="Z167" s="3623"/>
      <c r="AA167" s="3626"/>
      <c r="AB167" s="3667"/>
      <c r="AC167" s="3334"/>
      <c r="AD167" s="2509"/>
      <c r="AF167">
        <v>0</v>
      </c>
      <c r="AG167" s="1366">
        <f t="shared" si="26"/>
        <v>0</v>
      </c>
      <c r="AH167" s="1366">
        <f t="shared" si="23"/>
        <v>0</v>
      </c>
      <c r="AJ167" s="3334"/>
    </row>
    <row r="168" spans="1:36" x14ac:dyDescent="0.25">
      <c r="A168" s="3614"/>
      <c r="B168" s="2661" t="s">
        <v>1285</v>
      </c>
      <c r="C168" s="1142"/>
      <c r="D168" s="3617"/>
      <c r="E168" s="2955" t="s">
        <v>3881</v>
      </c>
      <c r="F168" s="3444"/>
      <c r="G168" s="3591"/>
      <c r="H168" s="3557"/>
      <c r="I168" s="3560"/>
      <c r="J168" s="3563"/>
      <c r="K168" s="3566"/>
      <c r="L168" s="3569"/>
      <c r="M168" s="3572"/>
      <c r="N168" s="3575"/>
      <c r="O168" s="3578"/>
      <c r="P168" s="3581"/>
      <c r="Q168" s="3584"/>
      <c r="R168" s="3540"/>
      <c r="S168" s="3447"/>
      <c r="T168" s="3444"/>
      <c r="U168" s="3447"/>
      <c r="V168" s="3444"/>
      <c r="W168" s="3447"/>
      <c r="X168" s="3620"/>
      <c r="Y168" s="3600"/>
      <c r="Z168" s="3623"/>
      <c r="AA168" s="3626"/>
      <c r="AB168" s="3667"/>
      <c r="AC168" s="3334"/>
      <c r="AD168" s="2509"/>
      <c r="AF168">
        <v>0</v>
      </c>
      <c r="AG168" s="1366">
        <f t="shared" si="26"/>
        <v>0</v>
      </c>
      <c r="AH168" s="1366">
        <f t="shared" si="23"/>
        <v>0</v>
      </c>
      <c r="AJ168" s="3334"/>
    </row>
    <row r="169" spans="1:36" x14ac:dyDescent="0.25">
      <c r="A169" s="3614"/>
      <c r="B169" s="2661" t="s">
        <v>1291</v>
      </c>
      <c r="C169" s="1142"/>
      <c r="D169" s="3617"/>
      <c r="E169" s="2955" t="s">
        <v>3882</v>
      </c>
      <c r="F169" s="3444"/>
      <c r="G169" s="3591"/>
      <c r="H169" s="3557"/>
      <c r="I169" s="3560"/>
      <c r="J169" s="3563"/>
      <c r="K169" s="3566"/>
      <c r="L169" s="3569"/>
      <c r="M169" s="3572"/>
      <c r="N169" s="3575"/>
      <c r="O169" s="3578"/>
      <c r="P169" s="3581"/>
      <c r="Q169" s="3584"/>
      <c r="R169" s="3540"/>
      <c r="S169" s="3447"/>
      <c r="T169" s="3444"/>
      <c r="U169" s="3447"/>
      <c r="V169" s="3444"/>
      <c r="W169" s="3447"/>
      <c r="X169" s="3620"/>
      <c r="Y169" s="3600"/>
      <c r="Z169" s="3623"/>
      <c r="AA169" s="3626"/>
      <c r="AB169" s="3667"/>
      <c r="AC169" s="3334"/>
      <c r="AD169" s="2509"/>
      <c r="AF169">
        <v>0</v>
      </c>
      <c r="AG169" s="1366">
        <f t="shared" si="26"/>
        <v>0</v>
      </c>
      <c r="AH169" s="1366">
        <f t="shared" si="23"/>
        <v>0</v>
      </c>
      <c r="AJ169" s="3334"/>
    </row>
    <row r="170" spans="1:36" ht="21.6" x14ac:dyDescent="0.25">
      <c r="A170" s="3614"/>
      <c r="B170" s="2661" t="s">
        <v>1297</v>
      </c>
      <c r="C170" s="1142" t="s">
        <v>9213</v>
      </c>
      <c r="D170" s="3617"/>
      <c r="E170" s="2956" t="s">
        <v>3883</v>
      </c>
      <c r="F170" s="3444"/>
      <c r="G170" s="3591"/>
      <c r="H170" s="3557"/>
      <c r="I170" s="3560"/>
      <c r="J170" s="3563"/>
      <c r="K170" s="3566"/>
      <c r="L170" s="3569"/>
      <c r="M170" s="3572"/>
      <c r="N170" s="3575"/>
      <c r="O170" s="3578"/>
      <c r="P170" s="3581"/>
      <c r="Q170" s="3584"/>
      <c r="R170" s="3540"/>
      <c r="S170" s="3447"/>
      <c r="T170" s="3444"/>
      <c r="U170" s="3447"/>
      <c r="V170" s="3444"/>
      <c r="W170" s="3447"/>
      <c r="X170" s="3620"/>
      <c r="Y170" s="3600"/>
      <c r="Z170" s="3623"/>
      <c r="AA170" s="3626"/>
      <c r="AB170" s="3667"/>
      <c r="AC170" s="3334"/>
      <c r="AD170" s="2509"/>
      <c r="AF170">
        <v>0</v>
      </c>
      <c r="AG170" s="1366">
        <f t="shared" si="26"/>
        <v>0</v>
      </c>
      <c r="AH170" s="1366">
        <f t="shared" si="23"/>
        <v>0</v>
      </c>
      <c r="AJ170" s="3334"/>
    </row>
    <row r="171" spans="1:36" ht="21.6" x14ac:dyDescent="0.25">
      <c r="A171" s="3614"/>
      <c r="B171" s="2661" t="s">
        <v>1303</v>
      </c>
      <c r="C171" s="1142" t="s">
        <v>9213</v>
      </c>
      <c r="D171" s="3617"/>
      <c r="E171" s="2956" t="s">
        <v>3884</v>
      </c>
      <c r="F171" s="3444"/>
      <c r="G171" s="3591"/>
      <c r="H171" s="3557"/>
      <c r="I171" s="3560"/>
      <c r="J171" s="3563"/>
      <c r="K171" s="3566"/>
      <c r="L171" s="3569"/>
      <c r="M171" s="3572"/>
      <c r="N171" s="3575"/>
      <c r="O171" s="3578"/>
      <c r="P171" s="3581"/>
      <c r="Q171" s="3584"/>
      <c r="R171" s="3540"/>
      <c r="S171" s="3447"/>
      <c r="T171" s="3444"/>
      <c r="U171" s="3447"/>
      <c r="V171" s="3444"/>
      <c r="W171" s="3447"/>
      <c r="X171" s="3620"/>
      <c r="Y171" s="3600"/>
      <c r="Z171" s="3623"/>
      <c r="AA171" s="3626"/>
      <c r="AB171" s="3667"/>
      <c r="AC171" s="3334"/>
      <c r="AD171" s="2509"/>
      <c r="AF171">
        <v>0</v>
      </c>
      <c r="AG171" s="1366">
        <f t="shared" si="26"/>
        <v>0</v>
      </c>
      <c r="AH171" s="1366">
        <f t="shared" si="23"/>
        <v>0</v>
      </c>
      <c r="AJ171" s="3334"/>
    </row>
    <row r="172" spans="1:36" x14ac:dyDescent="0.25">
      <c r="A172" s="3614"/>
      <c r="B172" s="2661" t="s">
        <v>1309</v>
      </c>
      <c r="C172" s="1142"/>
      <c r="D172" s="3617"/>
      <c r="E172" s="2955" t="s">
        <v>3885</v>
      </c>
      <c r="F172" s="3444"/>
      <c r="G172" s="3591"/>
      <c r="H172" s="3557"/>
      <c r="I172" s="3560"/>
      <c r="J172" s="3563"/>
      <c r="K172" s="3566"/>
      <c r="L172" s="3569"/>
      <c r="M172" s="3572"/>
      <c r="N172" s="3575"/>
      <c r="O172" s="3578"/>
      <c r="P172" s="3581"/>
      <c r="Q172" s="3584"/>
      <c r="R172" s="3540"/>
      <c r="S172" s="3447"/>
      <c r="T172" s="3444"/>
      <c r="U172" s="3447"/>
      <c r="V172" s="3444"/>
      <c r="W172" s="3447"/>
      <c r="X172" s="3620"/>
      <c r="Y172" s="3600"/>
      <c r="Z172" s="3623"/>
      <c r="AA172" s="3626"/>
      <c r="AB172" s="3667"/>
      <c r="AC172" s="3334"/>
      <c r="AD172" s="2509"/>
      <c r="AF172">
        <v>0</v>
      </c>
      <c r="AG172" s="1366">
        <f t="shared" si="26"/>
        <v>0</v>
      </c>
      <c r="AH172" s="1366">
        <f t="shared" si="23"/>
        <v>0</v>
      </c>
      <c r="AJ172" s="3334"/>
    </row>
    <row r="173" spans="1:36" x14ac:dyDescent="0.25">
      <c r="A173" s="3614"/>
      <c r="B173" s="2661" t="s">
        <v>1315</v>
      </c>
      <c r="C173" s="1142" t="s">
        <v>9214</v>
      </c>
      <c r="D173" s="3617"/>
      <c r="E173" s="2956" t="s">
        <v>3886</v>
      </c>
      <c r="F173" s="3444"/>
      <c r="G173" s="3591"/>
      <c r="H173" s="3557"/>
      <c r="I173" s="3560"/>
      <c r="J173" s="3563"/>
      <c r="K173" s="3566"/>
      <c r="L173" s="3569"/>
      <c r="M173" s="3572"/>
      <c r="N173" s="3575"/>
      <c r="O173" s="3578"/>
      <c r="P173" s="3581"/>
      <c r="Q173" s="3584"/>
      <c r="R173" s="3540"/>
      <c r="S173" s="3447"/>
      <c r="T173" s="3444"/>
      <c r="U173" s="3447"/>
      <c r="V173" s="3444"/>
      <c r="W173" s="3447"/>
      <c r="X173" s="3620"/>
      <c r="Y173" s="3600"/>
      <c r="Z173" s="3623"/>
      <c r="AA173" s="3626"/>
      <c r="AB173" s="3667"/>
      <c r="AC173" s="3334"/>
      <c r="AD173" s="2509"/>
      <c r="AF173">
        <v>0</v>
      </c>
      <c r="AG173" s="1366">
        <f t="shared" si="26"/>
        <v>0</v>
      </c>
      <c r="AH173" s="1366">
        <f t="shared" si="23"/>
        <v>0</v>
      </c>
      <c r="AJ173" s="3334"/>
    </row>
    <row r="174" spans="1:36" ht="15" thickBot="1" x14ac:dyDescent="0.3">
      <c r="A174" s="3615"/>
      <c r="B174" s="1132" t="s">
        <v>1321</v>
      </c>
      <c r="C174" s="1143"/>
      <c r="D174" s="3618"/>
      <c r="E174" s="2958" t="s">
        <v>3887</v>
      </c>
      <c r="F174" s="3445"/>
      <c r="G174" s="3592"/>
      <c r="H174" s="3558"/>
      <c r="I174" s="3561"/>
      <c r="J174" s="3564"/>
      <c r="K174" s="3567"/>
      <c r="L174" s="3570"/>
      <c r="M174" s="3573"/>
      <c r="N174" s="3576"/>
      <c r="O174" s="3579"/>
      <c r="P174" s="3582"/>
      <c r="Q174" s="3585"/>
      <c r="R174" s="3541"/>
      <c r="S174" s="3448"/>
      <c r="T174" s="3445"/>
      <c r="U174" s="3448"/>
      <c r="V174" s="3445"/>
      <c r="W174" s="3448"/>
      <c r="X174" s="3621"/>
      <c r="Y174" s="3601"/>
      <c r="Z174" s="3624"/>
      <c r="AA174" s="3627"/>
      <c r="AB174" s="3668"/>
      <c r="AC174" s="3335"/>
      <c r="AD174" s="2510"/>
      <c r="AF174">
        <v>0</v>
      </c>
      <c r="AG174" s="1366">
        <f t="shared" si="26"/>
        <v>0</v>
      </c>
      <c r="AH174" s="1366">
        <f t="shared" si="23"/>
        <v>0</v>
      </c>
      <c r="AJ174" s="3335"/>
    </row>
    <row r="175" spans="1:36" ht="15" thickTop="1" x14ac:dyDescent="0.25">
      <c r="A175" s="3587" t="s">
        <v>3859</v>
      </c>
      <c r="B175" s="1131" t="s">
        <v>840</v>
      </c>
      <c r="C175" s="1141" t="s">
        <v>9215</v>
      </c>
      <c r="D175" s="3536">
        <v>18.7</v>
      </c>
      <c r="E175" s="996" t="s">
        <v>3860</v>
      </c>
      <c r="F175" s="3473" t="s">
        <v>3861</v>
      </c>
      <c r="G175" s="3590" t="s">
        <v>3862</v>
      </c>
      <c r="H175" s="3556" t="str">
        <f>"4-DaHall 1-PDU-"&amp;L175&amp;"-"&amp;K175&amp;"-"&amp;M175</f>
        <v>4-DaHall 1-PDU-02-100-7</v>
      </c>
      <c r="I175" s="3559" t="str">
        <f>"4-DaHall 1-PDU-"&amp;P175&amp;"-"&amp;O175&amp;"-"&amp;Q175</f>
        <v>4-DaHall 1-PDU-01-100-7</v>
      </c>
      <c r="J175" s="3562">
        <v>220</v>
      </c>
      <c r="K175" s="3565">
        <v>100</v>
      </c>
      <c r="L175" s="3568" t="s">
        <v>6500</v>
      </c>
      <c r="M175" s="3571">
        <v>7</v>
      </c>
      <c r="N175" s="3574">
        <v>220</v>
      </c>
      <c r="O175" s="3577">
        <v>100</v>
      </c>
      <c r="P175" s="3580" t="s">
        <v>6504</v>
      </c>
      <c r="Q175" s="3583">
        <v>7</v>
      </c>
      <c r="R175" s="3539" t="s">
        <v>3748</v>
      </c>
      <c r="S175" s="3449" t="s">
        <v>3753</v>
      </c>
      <c r="T175" s="3473" t="s">
        <v>3749</v>
      </c>
      <c r="U175" s="3449" t="s">
        <v>3754</v>
      </c>
      <c r="V175" s="3473" t="s">
        <v>3750</v>
      </c>
      <c r="W175" s="3449" t="s">
        <v>3755</v>
      </c>
      <c r="X175" s="3619">
        <f>SUM('4층_부하량(월간_AVG)'!D12:F12)</f>
        <v>28.991037410787648</v>
      </c>
      <c r="Y175" s="3599">
        <f>SUM('4층_부하량(월간_AVG)'!N41:P41)</f>
        <v>12.607986840012897</v>
      </c>
      <c r="Z175" s="3596">
        <f t="shared" ref="Z175" si="28">SUM(X175:Y175)</f>
        <v>41.599024250800547</v>
      </c>
      <c r="AA175" s="3593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4320.8999999999996</v>
      </c>
      <c r="AB175" s="3669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1781.8</v>
      </c>
      <c r="AC175" s="3253">
        <f>SUM(AA175:AB185)</f>
        <v>6102.7</v>
      </c>
      <c r="AD175" s="2508"/>
      <c r="AF175">
        <v>40.700000000000003</v>
      </c>
      <c r="AG175" s="1366">
        <f t="shared" si="26"/>
        <v>0.89902425080054371</v>
      </c>
      <c r="AH175" s="1366">
        <f t="shared" si="23"/>
        <v>-6084</v>
      </c>
      <c r="AJ175" s="3253">
        <f>SUM(AH175:AI185)</f>
        <v>-6084</v>
      </c>
    </row>
    <row r="176" spans="1:36" ht="28.8" x14ac:dyDescent="0.25">
      <c r="A176" s="3588"/>
      <c r="B176" s="2661" t="s">
        <v>2931</v>
      </c>
      <c r="C176" s="1142"/>
      <c r="D176" s="3537"/>
      <c r="E176" s="2956" t="s">
        <v>3863</v>
      </c>
      <c r="F176" s="3444"/>
      <c r="G176" s="3591"/>
      <c r="H176" s="3557"/>
      <c r="I176" s="3560"/>
      <c r="J176" s="3563"/>
      <c r="K176" s="3566"/>
      <c r="L176" s="3569"/>
      <c r="M176" s="3572"/>
      <c r="N176" s="3575"/>
      <c r="O176" s="3578"/>
      <c r="P176" s="3581"/>
      <c r="Q176" s="3584"/>
      <c r="R176" s="3540"/>
      <c r="S176" s="3447"/>
      <c r="T176" s="3444"/>
      <c r="U176" s="3447"/>
      <c r="V176" s="3444"/>
      <c r="W176" s="3447"/>
      <c r="X176" s="3620"/>
      <c r="Y176" s="3600"/>
      <c r="Z176" s="3597"/>
      <c r="AA176" s="3594"/>
      <c r="AB176" s="3670"/>
      <c r="AC176" s="3245"/>
      <c r="AD176" s="2509" t="s">
        <v>3864</v>
      </c>
      <c r="AF176">
        <v>0</v>
      </c>
      <c r="AG176" s="1366">
        <f t="shared" si="26"/>
        <v>0</v>
      </c>
      <c r="AH176" s="1366">
        <f t="shared" si="23"/>
        <v>0</v>
      </c>
      <c r="AJ176" s="3245"/>
    </row>
    <row r="177" spans="1:36" x14ac:dyDescent="0.25">
      <c r="A177" s="3588"/>
      <c r="B177" s="2661" t="s">
        <v>2937</v>
      </c>
      <c r="C177" s="1142" t="s">
        <v>9215</v>
      </c>
      <c r="D177" s="3537"/>
      <c r="E177" s="2956" t="s">
        <v>3865</v>
      </c>
      <c r="F177" s="3444"/>
      <c r="G177" s="3591"/>
      <c r="H177" s="3557"/>
      <c r="I177" s="3560"/>
      <c r="J177" s="3563"/>
      <c r="K177" s="3566"/>
      <c r="L177" s="3569"/>
      <c r="M177" s="3572"/>
      <c r="N177" s="3575"/>
      <c r="O177" s="3578"/>
      <c r="P177" s="3581"/>
      <c r="Q177" s="3584"/>
      <c r="R177" s="3540"/>
      <c r="S177" s="3447"/>
      <c r="T177" s="3444"/>
      <c r="U177" s="3447"/>
      <c r="V177" s="3444"/>
      <c r="W177" s="3447"/>
      <c r="X177" s="3620"/>
      <c r="Y177" s="3600"/>
      <c r="Z177" s="3597"/>
      <c r="AA177" s="3594"/>
      <c r="AB177" s="3670"/>
      <c r="AC177" s="3245"/>
      <c r="AD177" s="2509"/>
      <c r="AF177">
        <v>0</v>
      </c>
      <c r="AG177" s="1366">
        <f t="shared" si="26"/>
        <v>0</v>
      </c>
      <c r="AH177" s="1366">
        <f t="shared" si="23"/>
        <v>0</v>
      </c>
      <c r="AJ177" s="3245"/>
    </row>
    <row r="178" spans="1:36" ht="21.6" x14ac:dyDescent="0.25">
      <c r="A178" s="3588"/>
      <c r="B178" s="2661" t="s">
        <v>2943</v>
      </c>
      <c r="C178" s="1142" t="s">
        <v>9216</v>
      </c>
      <c r="D178" s="3537"/>
      <c r="E178" s="2956" t="s">
        <v>3866</v>
      </c>
      <c r="F178" s="3444"/>
      <c r="G178" s="3591"/>
      <c r="H178" s="3557"/>
      <c r="I178" s="3560"/>
      <c r="J178" s="3563"/>
      <c r="K178" s="3566"/>
      <c r="L178" s="3569"/>
      <c r="M178" s="3572"/>
      <c r="N178" s="3575"/>
      <c r="O178" s="3578"/>
      <c r="P178" s="3581"/>
      <c r="Q178" s="3584"/>
      <c r="R178" s="3540"/>
      <c r="S178" s="3447"/>
      <c r="T178" s="3444"/>
      <c r="U178" s="3447"/>
      <c r="V178" s="3444"/>
      <c r="W178" s="3447"/>
      <c r="X178" s="3620"/>
      <c r="Y178" s="3600"/>
      <c r="Z178" s="3597"/>
      <c r="AA178" s="3594"/>
      <c r="AB178" s="3670"/>
      <c r="AC178" s="3245"/>
      <c r="AD178" s="2509"/>
      <c r="AF178">
        <v>0</v>
      </c>
      <c r="AG178" s="1366">
        <f t="shared" si="26"/>
        <v>0</v>
      </c>
      <c r="AH178" s="1366">
        <f t="shared" si="23"/>
        <v>0</v>
      </c>
      <c r="AJ178" s="3245"/>
    </row>
    <row r="179" spans="1:36" x14ac:dyDescent="0.25">
      <c r="A179" s="3588"/>
      <c r="B179" s="2661" t="s">
        <v>2949</v>
      </c>
      <c r="C179" s="1142" t="s">
        <v>9189</v>
      </c>
      <c r="D179" s="3537"/>
      <c r="E179" s="2956" t="s">
        <v>3867</v>
      </c>
      <c r="F179" s="3444"/>
      <c r="G179" s="3591"/>
      <c r="H179" s="3557"/>
      <c r="I179" s="3560"/>
      <c r="J179" s="3563"/>
      <c r="K179" s="3566"/>
      <c r="L179" s="3569"/>
      <c r="M179" s="3572"/>
      <c r="N179" s="3575"/>
      <c r="O179" s="3578"/>
      <c r="P179" s="3581"/>
      <c r="Q179" s="3584"/>
      <c r="R179" s="3540"/>
      <c r="S179" s="3447"/>
      <c r="T179" s="3444"/>
      <c r="U179" s="3447"/>
      <c r="V179" s="3444"/>
      <c r="W179" s="3447"/>
      <c r="X179" s="3620"/>
      <c r="Y179" s="3600"/>
      <c r="Z179" s="3597"/>
      <c r="AA179" s="3594"/>
      <c r="AB179" s="3670"/>
      <c r="AC179" s="3245"/>
      <c r="AD179" s="2509"/>
      <c r="AF179">
        <v>0</v>
      </c>
      <c r="AG179" s="1366">
        <f t="shared" si="26"/>
        <v>0</v>
      </c>
      <c r="AH179" s="1366">
        <f t="shared" si="23"/>
        <v>0</v>
      </c>
      <c r="AJ179" s="3245"/>
    </row>
    <row r="180" spans="1:36" x14ac:dyDescent="0.25">
      <c r="A180" s="3588"/>
      <c r="B180" s="2661" t="s">
        <v>2955</v>
      </c>
      <c r="C180" s="1142" t="s">
        <v>9189</v>
      </c>
      <c r="D180" s="3537"/>
      <c r="E180" s="2956" t="s">
        <v>3868</v>
      </c>
      <c r="F180" s="3444"/>
      <c r="G180" s="3591"/>
      <c r="H180" s="3557"/>
      <c r="I180" s="3560"/>
      <c r="J180" s="3563"/>
      <c r="K180" s="3566"/>
      <c r="L180" s="3569"/>
      <c r="M180" s="3572"/>
      <c r="N180" s="3575"/>
      <c r="O180" s="3578"/>
      <c r="P180" s="3581"/>
      <c r="Q180" s="3584"/>
      <c r="R180" s="3540"/>
      <c r="S180" s="3447"/>
      <c r="T180" s="3444"/>
      <c r="U180" s="3447"/>
      <c r="V180" s="3444"/>
      <c r="W180" s="3447"/>
      <c r="X180" s="3620"/>
      <c r="Y180" s="3600"/>
      <c r="Z180" s="3597"/>
      <c r="AA180" s="3594"/>
      <c r="AB180" s="3670"/>
      <c r="AC180" s="3245"/>
      <c r="AD180" s="2509"/>
      <c r="AF180">
        <v>0</v>
      </c>
      <c r="AG180" s="1366">
        <f t="shared" si="26"/>
        <v>0</v>
      </c>
      <c r="AH180" s="1366">
        <f t="shared" si="23"/>
        <v>0</v>
      </c>
      <c r="AJ180" s="3245"/>
    </row>
    <row r="181" spans="1:36" ht="21.6" x14ac:dyDescent="0.25">
      <c r="A181" s="3588"/>
      <c r="B181" s="2661" t="s">
        <v>2961</v>
      </c>
      <c r="C181" s="1142" t="s">
        <v>9216</v>
      </c>
      <c r="D181" s="3537"/>
      <c r="E181" s="2956" t="s">
        <v>3869</v>
      </c>
      <c r="F181" s="3444"/>
      <c r="G181" s="3591"/>
      <c r="H181" s="3557"/>
      <c r="I181" s="3560"/>
      <c r="J181" s="3563"/>
      <c r="K181" s="3566"/>
      <c r="L181" s="3569"/>
      <c r="M181" s="3572"/>
      <c r="N181" s="3575"/>
      <c r="O181" s="3578"/>
      <c r="P181" s="3581"/>
      <c r="Q181" s="3584"/>
      <c r="R181" s="3540"/>
      <c r="S181" s="3447"/>
      <c r="T181" s="3444"/>
      <c r="U181" s="3447"/>
      <c r="V181" s="3444"/>
      <c r="W181" s="3447"/>
      <c r="X181" s="3620"/>
      <c r="Y181" s="3600"/>
      <c r="Z181" s="3597"/>
      <c r="AA181" s="3594"/>
      <c r="AB181" s="3670"/>
      <c r="AC181" s="3245"/>
      <c r="AD181" s="2509"/>
      <c r="AF181">
        <v>0</v>
      </c>
      <c r="AG181" s="1366">
        <f t="shared" ref="AG181:AG185" si="29">Z181-AF181</f>
        <v>0</v>
      </c>
      <c r="AH181" s="1366">
        <f t="shared" si="23"/>
        <v>0</v>
      </c>
      <c r="AJ181" s="3245"/>
    </row>
    <row r="182" spans="1:36" x14ac:dyDescent="0.25">
      <c r="A182" s="3588"/>
      <c r="B182" s="2661" t="s">
        <v>2967</v>
      </c>
      <c r="C182" s="1142" t="s">
        <v>9189</v>
      </c>
      <c r="D182" s="3537"/>
      <c r="E182" s="2956" t="s">
        <v>3870</v>
      </c>
      <c r="F182" s="3444"/>
      <c r="G182" s="3591"/>
      <c r="H182" s="3557"/>
      <c r="I182" s="3560"/>
      <c r="J182" s="3563"/>
      <c r="K182" s="3566"/>
      <c r="L182" s="3569"/>
      <c r="M182" s="3572"/>
      <c r="N182" s="3575"/>
      <c r="O182" s="3578"/>
      <c r="P182" s="3581"/>
      <c r="Q182" s="3584"/>
      <c r="R182" s="3540"/>
      <c r="S182" s="3447"/>
      <c r="T182" s="3444"/>
      <c r="U182" s="3447"/>
      <c r="V182" s="3444"/>
      <c r="W182" s="3447"/>
      <c r="X182" s="3620"/>
      <c r="Y182" s="3600"/>
      <c r="Z182" s="3597"/>
      <c r="AA182" s="3594"/>
      <c r="AB182" s="3670"/>
      <c r="AC182" s="3245"/>
      <c r="AD182" s="2509"/>
      <c r="AF182">
        <v>0</v>
      </c>
      <c r="AG182" s="1366">
        <f t="shared" si="29"/>
        <v>0</v>
      </c>
      <c r="AH182" s="1366">
        <f t="shared" si="23"/>
        <v>0</v>
      </c>
      <c r="AJ182" s="3245"/>
    </row>
    <row r="183" spans="1:36" x14ac:dyDescent="0.25">
      <c r="A183" s="3588"/>
      <c r="B183" s="2661" t="s">
        <v>2973</v>
      </c>
      <c r="C183" s="1142" t="s">
        <v>9189</v>
      </c>
      <c r="D183" s="3537"/>
      <c r="E183" s="2956" t="s">
        <v>3871</v>
      </c>
      <c r="F183" s="3444"/>
      <c r="G183" s="3591"/>
      <c r="H183" s="3557"/>
      <c r="I183" s="3560"/>
      <c r="J183" s="3563"/>
      <c r="K183" s="3566"/>
      <c r="L183" s="3569"/>
      <c r="M183" s="3572"/>
      <c r="N183" s="3575"/>
      <c r="O183" s="3578"/>
      <c r="P183" s="3581"/>
      <c r="Q183" s="3584"/>
      <c r="R183" s="3540"/>
      <c r="S183" s="3447"/>
      <c r="T183" s="3444"/>
      <c r="U183" s="3447"/>
      <c r="V183" s="3444"/>
      <c r="W183" s="3447"/>
      <c r="X183" s="3620"/>
      <c r="Y183" s="3600"/>
      <c r="Z183" s="3597"/>
      <c r="AA183" s="3594"/>
      <c r="AB183" s="3670"/>
      <c r="AC183" s="3245"/>
      <c r="AD183" s="2509"/>
      <c r="AF183">
        <v>0</v>
      </c>
      <c r="AG183" s="1366">
        <f t="shared" si="29"/>
        <v>0</v>
      </c>
      <c r="AH183" s="1366">
        <f t="shared" si="23"/>
        <v>0</v>
      </c>
      <c r="AJ183" s="3245"/>
    </row>
    <row r="184" spans="1:36" x14ac:dyDescent="0.25">
      <c r="A184" s="3588"/>
      <c r="B184" s="2661" t="s">
        <v>2974</v>
      </c>
      <c r="C184" s="1142"/>
      <c r="D184" s="3537"/>
      <c r="E184" s="2955" t="s">
        <v>3872</v>
      </c>
      <c r="F184" s="3444"/>
      <c r="G184" s="3591"/>
      <c r="H184" s="3557"/>
      <c r="I184" s="3560"/>
      <c r="J184" s="3563"/>
      <c r="K184" s="3566"/>
      <c r="L184" s="3569"/>
      <c r="M184" s="3572"/>
      <c r="N184" s="3575"/>
      <c r="O184" s="3578"/>
      <c r="P184" s="3581"/>
      <c r="Q184" s="3584"/>
      <c r="R184" s="3540"/>
      <c r="S184" s="3447"/>
      <c r="T184" s="3444"/>
      <c r="U184" s="3447"/>
      <c r="V184" s="3444"/>
      <c r="W184" s="3447"/>
      <c r="X184" s="3620"/>
      <c r="Y184" s="3600"/>
      <c r="Z184" s="3597"/>
      <c r="AA184" s="3594"/>
      <c r="AB184" s="3670"/>
      <c r="AC184" s="3245"/>
      <c r="AD184" s="2509"/>
      <c r="AF184">
        <v>0</v>
      </c>
      <c r="AG184" s="1366">
        <f t="shared" si="29"/>
        <v>0</v>
      </c>
      <c r="AH184" s="1366">
        <f t="shared" si="23"/>
        <v>0</v>
      </c>
      <c r="AJ184" s="3245"/>
    </row>
    <row r="185" spans="1:36" ht="15" thickBot="1" x14ac:dyDescent="0.3">
      <c r="A185" s="3589"/>
      <c r="B185" s="1132" t="s">
        <v>3873</v>
      </c>
      <c r="C185" s="1143" t="s">
        <v>9217</v>
      </c>
      <c r="D185" s="3538"/>
      <c r="E185" s="2960" t="s">
        <v>3874</v>
      </c>
      <c r="F185" s="3445"/>
      <c r="G185" s="3592"/>
      <c r="H185" s="3558"/>
      <c r="I185" s="3561"/>
      <c r="J185" s="3564"/>
      <c r="K185" s="3567"/>
      <c r="L185" s="3570"/>
      <c r="M185" s="3573"/>
      <c r="N185" s="3576"/>
      <c r="O185" s="3579"/>
      <c r="P185" s="3582"/>
      <c r="Q185" s="3585"/>
      <c r="R185" s="3541"/>
      <c r="S185" s="3448"/>
      <c r="T185" s="3445"/>
      <c r="U185" s="3448"/>
      <c r="V185" s="3445"/>
      <c r="W185" s="3448"/>
      <c r="X185" s="3621"/>
      <c r="Y185" s="3601"/>
      <c r="Z185" s="3598"/>
      <c r="AA185" s="3595"/>
      <c r="AB185" s="3671"/>
      <c r="AC185" s="3251"/>
      <c r="AD185" s="2510"/>
      <c r="AF185">
        <v>0</v>
      </c>
      <c r="AG185" s="1366">
        <f t="shared" si="29"/>
        <v>0</v>
      </c>
      <c r="AH185" s="1366">
        <f t="shared" si="23"/>
        <v>0</v>
      </c>
      <c r="AJ185" s="3251"/>
    </row>
    <row r="186" spans="1:36" ht="22.2" thickTop="1" x14ac:dyDescent="0.25">
      <c r="A186" s="3587" t="s">
        <v>3842</v>
      </c>
      <c r="B186" s="1131" t="s">
        <v>893</v>
      </c>
      <c r="C186" s="1141" t="s">
        <v>9218</v>
      </c>
      <c r="D186" s="3536">
        <v>13.8</v>
      </c>
      <c r="E186" s="996" t="s">
        <v>3843</v>
      </c>
      <c r="F186" s="3473" t="s">
        <v>3844</v>
      </c>
      <c r="G186" s="3590" t="s">
        <v>3845</v>
      </c>
      <c r="H186" s="3556" t="str">
        <f>"4-DaHall 1-PDU-"&amp;L186&amp;"-"&amp;K186&amp;"-"&amp;M186</f>
        <v>4-DaHall 1-PDU-04-100-8</v>
      </c>
      <c r="I186" s="3559" t="str">
        <f>"4-DaHall 1-PDU-"&amp;P186&amp;"-"&amp;O186&amp;"-"&amp;Q186</f>
        <v>4-DaHall 1-PDU-03-100-8</v>
      </c>
      <c r="J186" s="3562">
        <v>220</v>
      </c>
      <c r="K186" s="3565">
        <v>100</v>
      </c>
      <c r="L186" s="3568" t="s">
        <v>6502</v>
      </c>
      <c r="M186" s="3571">
        <v>8</v>
      </c>
      <c r="N186" s="3574">
        <v>220</v>
      </c>
      <c r="O186" s="3577">
        <v>100</v>
      </c>
      <c r="P186" s="3580" t="s">
        <v>6506</v>
      </c>
      <c r="Q186" s="3583">
        <v>8</v>
      </c>
      <c r="R186" s="3539" t="s">
        <v>3780</v>
      </c>
      <c r="S186" s="3449" t="s">
        <v>3781</v>
      </c>
      <c r="T186" s="3473" t="s">
        <v>3782</v>
      </c>
      <c r="U186" s="3449" t="s">
        <v>3783</v>
      </c>
      <c r="V186" s="3473" t="s">
        <v>3750</v>
      </c>
      <c r="W186" s="3449" t="s">
        <v>3755</v>
      </c>
      <c r="X186" s="3619">
        <f>SUM('4층_부하량(월간_AVG)'!N13:P13)</f>
        <v>22.384243363755044</v>
      </c>
      <c r="Y186" s="3599">
        <f>SUM('4층_부하량(월간_AVG)'!D55:F55)</f>
        <v>18.509154394402284</v>
      </c>
      <c r="Z186" s="3596">
        <f t="shared" ref="Z186" si="30">SUM(X186:Y186)</f>
        <v>40.893397758157327</v>
      </c>
      <c r="AA186" s="3593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3222.8</v>
      </c>
      <c r="AB186" s="3669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2609.3000000000002</v>
      </c>
      <c r="AC186" s="3253">
        <f>SUM(AA186:AB197)</f>
        <v>5832.1</v>
      </c>
      <c r="AD186" s="2508"/>
      <c r="AF186">
        <v>39</v>
      </c>
      <c r="AG186" s="1366">
        <f t="shared" ref="AG186:AG221" si="31">Z186-AF186</f>
        <v>1.8933977581573274</v>
      </c>
      <c r="AH186" s="1366">
        <f t="shared" si="23"/>
        <v>-5818.3</v>
      </c>
      <c r="AJ186" s="3253">
        <f>SUM(AH186:AI197)</f>
        <v>-5818.3</v>
      </c>
    </row>
    <row r="187" spans="1:36" x14ac:dyDescent="0.25">
      <c r="A187" s="3588"/>
      <c r="B187" s="2661" t="s">
        <v>2980</v>
      </c>
      <c r="C187" s="1142"/>
      <c r="D187" s="3537"/>
      <c r="E187" s="2955" t="s">
        <v>3846</v>
      </c>
      <c r="F187" s="3444"/>
      <c r="G187" s="3591"/>
      <c r="H187" s="3557"/>
      <c r="I187" s="3560"/>
      <c r="J187" s="3563"/>
      <c r="K187" s="3566"/>
      <c r="L187" s="3569"/>
      <c r="M187" s="3572"/>
      <c r="N187" s="3575"/>
      <c r="O187" s="3578"/>
      <c r="P187" s="3581"/>
      <c r="Q187" s="3584"/>
      <c r="R187" s="3540"/>
      <c r="S187" s="3447"/>
      <c r="T187" s="3444"/>
      <c r="U187" s="3447"/>
      <c r="V187" s="3444"/>
      <c r="W187" s="3447"/>
      <c r="X187" s="3620"/>
      <c r="Y187" s="3600"/>
      <c r="Z187" s="3597"/>
      <c r="AA187" s="3594"/>
      <c r="AB187" s="3670"/>
      <c r="AC187" s="3245"/>
      <c r="AD187" s="2509"/>
      <c r="AF187">
        <v>0</v>
      </c>
      <c r="AG187" s="1366">
        <f t="shared" si="31"/>
        <v>0</v>
      </c>
      <c r="AH187" s="1366">
        <f t="shared" si="23"/>
        <v>0</v>
      </c>
      <c r="AJ187" s="3245"/>
    </row>
    <row r="188" spans="1:36" x14ac:dyDescent="0.25">
      <c r="A188" s="3588"/>
      <c r="B188" s="2661" t="s">
        <v>2986</v>
      </c>
      <c r="C188" s="1142"/>
      <c r="D188" s="3537"/>
      <c r="E188" s="2955" t="s">
        <v>3847</v>
      </c>
      <c r="F188" s="3444"/>
      <c r="G188" s="3591"/>
      <c r="H188" s="3557"/>
      <c r="I188" s="3560"/>
      <c r="J188" s="3563"/>
      <c r="K188" s="3566"/>
      <c r="L188" s="3569"/>
      <c r="M188" s="3572"/>
      <c r="N188" s="3575"/>
      <c r="O188" s="3578"/>
      <c r="P188" s="3581"/>
      <c r="Q188" s="3584"/>
      <c r="R188" s="3540"/>
      <c r="S188" s="3447"/>
      <c r="T188" s="3444"/>
      <c r="U188" s="3447"/>
      <c r="V188" s="3444"/>
      <c r="W188" s="3447"/>
      <c r="X188" s="3620"/>
      <c r="Y188" s="3600"/>
      <c r="Z188" s="3597"/>
      <c r="AA188" s="3594"/>
      <c r="AB188" s="3670"/>
      <c r="AC188" s="3245"/>
      <c r="AD188" s="2509"/>
      <c r="AF188">
        <v>0</v>
      </c>
      <c r="AG188" s="1366">
        <f t="shared" si="31"/>
        <v>0</v>
      </c>
      <c r="AH188" s="1366">
        <f t="shared" si="23"/>
        <v>0</v>
      </c>
      <c r="AJ188" s="3245"/>
    </row>
    <row r="189" spans="1:36" x14ac:dyDescent="0.25">
      <c r="A189" s="3588"/>
      <c r="B189" s="2661" t="s">
        <v>2992</v>
      </c>
      <c r="C189" s="1142" t="s">
        <v>9192</v>
      </c>
      <c r="D189" s="3537"/>
      <c r="E189" s="2956" t="s">
        <v>3848</v>
      </c>
      <c r="F189" s="3444"/>
      <c r="G189" s="3591"/>
      <c r="H189" s="3557"/>
      <c r="I189" s="3560"/>
      <c r="J189" s="3563"/>
      <c r="K189" s="3566"/>
      <c r="L189" s="3569"/>
      <c r="M189" s="3572"/>
      <c r="N189" s="3575"/>
      <c r="O189" s="3578"/>
      <c r="P189" s="3581"/>
      <c r="Q189" s="3584"/>
      <c r="R189" s="3540"/>
      <c r="S189" s="3447"/>
      <c r="T189" s="3444"/>
      <c r="U189" s="3447"/>
      <c r="V189" s="3444"/>
      <c r="W189" s="3447"/>
      <c r="X189" s="3620"/>
      <c r="Y189" s="3600"/>
      <c r="Z189" s="3597"/>
      <c r="AA189" s="3594"/>
      <c r="AB189" s="3670"/>
      <c r="AC189" s="3245"/>
      <c r="AD189" s="2509"/>
      <c r="AF189">
        <v>0</v>
      </c>
      <c r="AG189" s="1366">
        <f t="shared" si="31"/>
        <v>0</v>
      </c>
      <c r="AH189" s="1366">
        <f t="shared" si="23"/>
        <v>0</v>
      </c>
      <c r="AJ189" s="3245"/>
    </row>
    <row r="190" spans="1:36" ht="21.6" x14ac:dyDescent="0.25">
      <c r="A190" s="3588"/>
      <c r="B190" s="2661" t="s">
        <v>2998</v>
      </c>
      <c r="C190" s="1142" t="s">
        <v>9216</v>
      </c>
      <c r="D190" s="3537"/>
      <c r="E190" s="2956" t="s">
        <v>3849</v>
      </c>
      <c r="F190" s="3444"/>
      <c r="G190" s="3591"/>
      <c r="H190" s="3557"/>
      <c r="I190" s="3560"/>
      <c r="J190" s="3563"/>
      <c r="K190" s="3566"/>
      <c r="L190" s="3569"/>
      <c r="M190" s="3572"/>
      <c r="N190" s="3575"/>
      <c r="O190" s="3578"/>
      <c r="P190" s="3581"/>
      <c r="Q190" s="3584"/>
      <c r="R190" s="3540"/>
      <c r="S190" s="3447"/>
      <c r="T190" s="3444"/>
      <c r="U190" s="3447"/>
      <c r="V190" s="3444"/>
      <c r="W190" s="3447"/>
      <c r="X190" s="3620"/>
      <c r="Y190" s="3600"/>
      <c r="Z190" s="3597"/>
      <c r="AA190" s="3594"/>
      <c r="AB190" s="3670"/>
      <c r="AC190" s="3245"/>
      <c r="AD190" s="2509"/>
      <c r="AF190">
        <v>0</v>
      </c>
      <c r="AG190" s="1366">
        <f t="shared" si="31"/>
        <v>0</v>
      </c>
      <c r="AH190" s="1366">
        <f t="shared" si="23"/>
        <v>0</v>
      </c>
      <c r="AJ190" s="3245"/>
    </row>
    <row r="191" spans="1:36" x14ac:dyDescent="0.25">
      <c r="A191" s="3588"/>
      <c r="B191" s="2661" t="s">
        <v>3004</v>
      </c>
      <c r="C191" s="1142" t="s">
        <v>9193</v>
      </c>
      <c r="D191" s="3537"/>
      <c r="E191" s="2956" t="s">
        <v>3850</v>
      </c>
      <c r="F191" s="3444"/>
      <c r="G191" s="3591"/>
      <c r="H191" s="3557"/>
      <c r="I191" s="3560"/>
      <c r="J191" s="3563"/>
      <c r="K191" s="3566"/>
      <c r="L191" s="3569"/>
      <c r="M191" s="3572"/>
      <c r="N191" s="3575"/>
      <c r="O191" s="3578"/>
      <c r="P191" s="3581"/>
      <c r="Q191" s="3584"/>
      <c r="R191" s="3540"/>
      <c r="S191" s="3447"/>
      <c r="T191" s="3444"/>
      <c r="U191" s="3447"/>
      <c r="V191" s="3444"/>
      <c r="W191" s="3447"/>
      <c r="X191" s="3620"/>
      <c r="Y191" s="3600"/>
      <c r="Z191" s="3597"/>
      <c r="AA191" s="3594"/>
      <c r="AB191" s="3670"/>
      <c r="AC191" s="3245"/>
      <c r="AD191" s="2509"/>
      <c r="AF191">
        <v>0</v>
      </c>
      <c r="AG191" s="1366">
        <f t="shared" si="31"/>
        <v>0</v>
      </c>
      <c r="AH191" s="1366">
        <f t="shared" si="23"/>
        <v>0</v>
      </c>
      <c r="AJ191" s="3245"/>
    </row>
    <row r="192" spans="1:36" x14ac:dyDescent="0.25">
      <c r="A192" s="3588"/>
      <c r="B192" s="2661" t="s">
        <v>3010</v>
      </c>
      <c r="C192" s="1142"/>
      <c r="D192" s="3537"/>
      <c r="E192" s="2955" t="s">
        <v>3851</v>
      </c>
      <c r="F192" s="3444"/>
      <c r="G192" s="3591"/>
      <c r="H192" s="3557"/>
      <c r="I192" s="3560"/>
      <c r="J192" s="3563"/>
      <c r="K192" s="3566"/>
      <c r="L192" s="3569"/>
      <c r="M192" s="3572"/>
      <c r="N192" s="3575"/>
      <c r="O192" s="3578"/>
      <c r="P192" s="3581"/>
      <c r="Q192" s="3584"/>
      <c r="R192" s="3540"/>
      <c r="S192" s="3447"/>
      <c r="T192" s="3444"/>
      <c r="U192" s="3447"/>
      <c r="V192" s="3444"/>
      <c r="W192" s="3447"/>
      <c r="X192" s="3620"/>
      <c r="Y192" s="3600"/>
      <c r="Z192" s="3597"/>
      <c r="AA192" s="3594"/>
      <c r="AB192" s="3670"/>
      <c r="AC192" s="3245"/>
      <c r="AD192" s="2509"/>
      <c r="AF192">
        <v>0</v>
      </c>
      <c r="AG192" s="1366">
        <f t="shared" si="31"/>
        <v>0</v>
      </c>
      <c r="AH192" s="1366">
        <f t="shared" si="23"/>
        <v>0</v>
      </c>
      <c r="AJ192" s="3245"/>
    </row>
    <row r="193" spans="1:36" x14ac:dyDescent="0.25">
      <c r="A193" s="3588"/>
      <c r="B193" s="2661" t="s">
        <v>3016</v>
      </c>
      <c r="C193" s="1142" t="s">
        <v>9192</v>
      </c>
      <c r="D193" s="3537"/>
      <c r="E193" s="2956" t="s">
        <v>3852</v>
      </c>
      <c r="F193" s="3444"/>
      <c r="G193" s="3591"/>
      <c r="H193" s="3557"/>
      <c r="I193" s="3560"/>
      <c r="J193" s="3563"/>
      <c r="K193" s="3566"/>
      <c r="L193" s="3569"/>
      <c r="M193" s="3572"/>
      <c r="N193" s="3575"/>
      <c r="O193" s="3578"/>
      <c r="P193" s="3581"/>
      <c r="Q193" s="3584"/>
      <c r="R193" s="3540"/>
      <c r="S193" s="3447"/>
      <c r="T193" s="3444"/>
      <c r="U193" s="3447"/>
      <c r="V193" s="3444"/>
      <c r="W193" s="3447"/>
      <c r="X193" s="3620"/>
      <c r="Y193" s="3600"/>
      <c r="Z193" s="3597"/>
      <c r="AA193" s="3594"/>
      <c r="AB193" s="3670"/>
      <c r="AC193" s="3245"/>
      <c r="AD193" s="2509"/>
      <c r="AF193">
        <v>0</v>
      </c>
      <c r="AG193" s="1366">
        <f t="shared" si="31"/>
        <v>0</v>
      </c>
      <c r="AH193" s="1366">
        <f t="shared" si="23"/>
        <v>0</v>
      </c>
      <c r="AJ193" s="3245"/>
    </row>
    <row r="194" spans="1:36" x14ac:dyDescent="0.25">
      <c r="A194" s="3588"/>
      <c r="B194" s="2661" t="s">
        <v>3022</v>
      </c>
      <c r="C194" s="1142" t="s">
        <v>9189</v>
      </c>
      <c r="D194" s="3537"/>
      <c r="E194" s="2956" t="s">
        <v>3853</v>
      </c>
      <c r="F194" s="3444"/>
      <c r="G194" s="3591"/>
      <c r="H194" s="3557"/>
      <c r="I194" s="3560"/>
      <c r="J194" s="3563"/>
      <c r="K194" s="3566"/>
      <c r="L194" s="3569"/>
      <c r="M194" s="3572"/>
      <c r="N194" s="3575"/>
      <c r="O194" s="3578"/>
      <c r="P194" s="3581"/>
      <c r="Q194" s="3584"/>
      <c r="R194" s="3540"/>
      <c r="S194" s="3447"/>
      <c r="T194" s="3444"/>
      <c r="U194" s="3447"/>
      <c r="V194" s="3444"/>
      <c r="W194" s="3447"/>
      <c r="X194" s="3620"/>
      <c r="Y194" s="3600"/>
      <c r="Z194" s="3597"/>
      <c r="AA194" s="3594"/>
      <c r="AB194" s="3670"/>
      <c r="AC194" s="3245"/>
      <c r="AD194" s="2509"/>
      <c r="AF194">
        <v>0</v>
      </c>
      <c r="AG194" s="1366">
        <f t="shared" si="31"/>
        <v>0</v>
      </c>
      <c r="AH194" s="1366">
        <f t="shared" si="23"/>
        <v>0</v>
      </c>
      <c r="AJ194" s="3245"/>
    </row>
    <row r="195" spans="1:36" x14ac:dyDescent="0.25">
      <c r="A195" s="3588"/>
      <c r="B195" s="2661" t="s">
        <v>3023</v>
      </c>
      <c r="C195" s="1142" t="s">
        <v>9189</v>
      </c>
      <c r="D195" s="3537"/>
      <c r="E195" s="2956" t="s">
        <v>3854</v>
      </c>
      <c r="F195" s="3444"/>
      <c r="G195" s="3591"/>
      <c r="H195" s="3557"/>
      <c r="I195" s="3560"/>
      <c r="J195" s="3563"/>
      <c r="K195" s="3566"/>
      <c r="L195" s="3569"/>
      <c r="M195" s="3572"/>
      <c r="N195" s="3575"/>
      <c r="O195" s="3578"/>
      <c r="P195" s="3581"/>
      <c r="Q195" s="3584"/>
      <c r="R195" s="3540"/>
      <c r="S195" s="3447"/>
      <c r="T195" s="3444"/>
      <c r="U195" s="3447"/>
      <c r="V195" s="3444"/>
      <c r="W195" s="3447"/>
      <c r="X195" s="3620"/>
      <c r="Y195" s="3600"/>
      <c r="Z195" s="3597"/>
      <c r="AA195" s="3594"/>
      <c r="AB195" s="3670"/>
      <c r="AC195" s="3245"/>
      <c r="AD195" s="2509"/>
      <c r="AF195">
        <v>0</v>
      </c>
      <c r="AG195" s="1366">
        <f t="shared" si="31"/>
        <v>0</v>
      </c>
      <c r="AH195" s="1366">
        <f t="shared" si="23"/>
        <v>0</v>
      </c>
      <c r="AJ195" s="3245"/>
    </row>
    <row r="196" spans="1:36" x14ac:dyDescent="0.25">
      <c r="A196" s="3588"/>
      <c r="B196" s="2661" t="s">
        <v>3855</v>
      </c>
      <c r="C196" s="1142" t="s">
        <v>9189</v>
      </c>
      <c r="D196" s="3537"/>
      <c r="E196" s="2956" t="s">
        <v>3856</v>
      </c>
      <c r="F196" s="3444"/>
      <c r="G196" s="3591"/>
      <c r="H196" s="3557"/>
      <c r="I196" s="3560"/>
      <c r="J196" s="3563"/>
      <c r="K196" s="3566"/>
      <c r="L196" s="3569"/>
      <c r="M196" s="3572"/>
      <c r="N196" s="3575"/>
      <c r="O196" s="3578"/>
      <c r="P196" s="3581"/>
      <c r="Q196" s="3584"/>
      <c r="R196" s="3540"/>
      <c r="S196" s="3447"/>
      <c r="T196" s="3444"/>
      <c r="U196" s="3447"/>
      <c r="V196" s="3444"/>
      <c r="W196" s="3447"/>
      <c r="X196" s="3620"/>
      <c r="Y196" s="3600"/>
      <c r="Z196" s="3597"/>
      <c r="AA196" s="3594"/>
      <c r="AB196" s="3670"/>
      <c r="AC196" s="3245"/>
      <c r="AD196" s="2509"/>
      <c r="AF196">
        <v>0</v>
      </c>
      <c r="AG196" s="1366">
        <f t="shared" si="31"/>
        <v>0</v>
      </c>
      <c r="AH196" s="1366">
        <f t="shared" si="23"/>
        <v>0</v>
      </c>
      <c r="AJ196" s="3245"/>
    </row>
    <row r="197" spans="1:36" ht="15" thickBot="1" x14ac:dyDescent="0.3">
      <c r="A197" s="3589"/>
      <c r="B197" s="1132" t="s">
        <v>3857</v>
      </c>
      <c r="C197" s="1143"/>
      <c r="D197" s="3538"/>
      <c r="E197" s="2960" t="s">
        <v>3858</v>
      </c>
      <c r="F197" s="3445"/>
      <c r="G197" s="3592"/>
      <c r="H197" s="3558"/>
      <c r="I197" s="3561"/>
      <c r="J197" s="3564"/>
      <c r="K197" s="3567"/>
      <c r="L197" s="3570"/>
      <c r="M197" s="3573"/>
      <c r="N197" s="3576"/>
      <c r="O197" s="3579"/>
      <c r="P197" s="3582"/>
      <c r="Q197" s="3585"/>
      <c r="R197" s="3541"/>
      <c r="S197" s="3448"/>
      <c r="T197" s="3445"/>
      <c r="U197" s="3448"/>
      <c r="V197" s="3445"/>
      <c r="W197" s="3448"/>
      <c r="X197" s="3621"/>
      <c r="Y197" s="3601"/>
      <c r="Z197" s="3598"/>
      <c r="AA197" s="3595"/>
      <c r="AB197" s="3671"/>
      <c r="AC197" s="3251"/>
      <c r="AD197" s="2510"/>
      <c r="AF197">
        <v>0</v>
      </c>
      <c r="AG197" s="1366">
        <f t="shared" si="31"/>
        <v>0</v>
      </c>
      <c r="AH197" s="1366">
        <f t="shared" si="23"/>
        <v>0</v>
      </c>
      <c r="AJ197" s="3251"/>
    </row>
    <row r="198" spans="1:36" ht="15" thickTop="1" x14ac:dyDescent="0.25">
      <c r="A198" s="3587" t="s">
        <v>3823</v>
      </c>
      <c r="B198" s="2662" t="s">
        <v>939</v>
      </c>
      <c r="C198" s="1144" t="s">
        <v>9193</v>
      </c>
      <c r="D198" s="3536">
        <v>17.600000000000001</v>
      </c>
      <c r="E198" s="1100" t="s">
        <v>3824</v>
      </c>
      <c r="F198" s="3473" t="s">
        <v>3825</v>
      </c>
      <c r="G198" s="3590" t="s">
        <v>3826</v>
      </c>
      <c r="H198" s="3556" t="str">
        <f>"4-DaHall 1-PDU-"&amp;L198&amp;"-"&amp;K198&amp;"-"&amp;M198</f>
        <v>4-DaHall 1-PDU-04-100-7</v>
      </c>
      <c r="I198" s="3559" t="str">
        <f>"4-DaHall 1-PDU-"&amp;P198&amp;"-"&amp;O198&amp;"-"&amp;Q198</f>
        <v>4-DaHall 1-PDU-03-100-7</v>
      </c>
      <c r="J198" s="3562">
        <v>220</v>
      </c>
      <c r="K198" s="3565">
        <v>100</v>
      </c>
      <c r="L198" s="3568" t="s">
        <v>6502</v>
      </c>
      <c r="M198" s="3571">
        <v>7</v>
      </c>
      <c r="N198" s="3574">
        <v>220</v>
      </c>
      <c r="O198" s="3577">
        <v>100</v>
      </c>
      <c r="P198" s="3580" t="s">
        <v>6506</v>
      </c>
      <c r="Q198" s="3583">
        <v>7</v>
      </c>
      <c r="R198" s="3539" t="s">
        <v>3780</v>
      </c>
      <c r="S198" s="3449" t="s">
        <v>3781</v>
      </c>
      <c r="T198" s="3473" t="s">
        <v>3782</v>
      </c>
      <c r="U198" s="3449" t="s">
        <v>3783</v>
      </c>
      <c r="V198" s="3473" t="s">
        <v>3750</v>
      </c>
      <c r="W198" s="3449" t="s">
        <v>3755</v>
      </c>
      <c r="X198" s="3619">
        <f>SUM('4층_부하량(월간_AVG)'!N12:P12)</f>
        <v>22.223178083246335</v>
      </c>
      <c r="Y198" s="3599">
        <f>SUM('4층_부하량(월간_AVG)'!D54:F54)</f>
        <v>28.416116060390969</v>
      </c>
      <c r="Z198" s="3596">
        <f t="shared" ref="Z198" si="32">SUM(X198:Y198)</f>
        <v>50.639294143637301</v>
      </c>
      <c r="AA198" s="3593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3190.4</v>
      </c>
      <c r="AB198" s="3669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4199</v>
      </c>
      <c r="AC198" s="3253">
        <f>SUM(AA198:AB209)</f>
        <v>7389.4</v>
      </c>
      <c r="AD198" s="2512"/>
      <c r="AF198">
        <v>49.6</v>
      </c>
      <c r="AG198" s="1366">
        <f t="shared" si="31"/>
        <v>1.0392941436372993</v>
      </c>
      <c r="AH198" s="1366">
        <f t="shared" ref="AH198:AH233" si="33">D198-AC198</f>
        <v>-7371.7999999999993</v>
      </c>
      <c r="AJ198" s="3253">
        <f>SUM(AH198:AI209)</f>
        <v>-7371.7999999999993</v>
      </c>
    </row>
    <row r="199" spans="1:36" x14ac:dyDescent="0.25">
      <c r="A199" s="3588"/>
      <c r="B199" s="2661" t="s">
        <v>3827</v>
      </c>
      <c r="C199" s="1142" t="s">
        <v>9220</v>
      </c>
      <c r="D199" s="3537"/>
      <c r="E199" s="988" t="s">
        <v>3828</v>
      </c>
      <c r="F199" s="3444"/>
      <c r="G199" s="3591"/>
      <c r="H199" s="3557"/>
      <c r="I199" s="3560"/>
      <c r="J199" s="3563"/>
      <c r="K199" s="3566"/>
      <c r="L199" s="3569"/>
      <c r="M199" s="3572"/>
      <c r="N199" s="3575"/>
      <c r="O199" s="3578"/>
      <c r="P199" s="3581"/>
      <c r="Q199" s="3584"/>
      <c r="R199" s="3540"/>
      <c r="S199" s="3447"/>
      <c r="T199" s="3444"/>
      <c r="U199" s="3447"/>
      <c r="V199" s="3444"/>
      <c r="W199" s="3447"/>
      <c r="X199" s="3620"/>
      <c r="Y199" s="3600"/>
      <c r="Z199" s="3597"/>
      <c r="AA199" s="3594"/>
      <c r="AB199" s="3670"/>
      <c r="AC199" s="3245"/>
      <c r="AD199" s="2509"/>
      <c r="AF199">
        <v>0</v>
      </c>
      <c r="AG199" s="1366">
        <f t="shared" si="31"/>
        <v>0</v>
      </c>
      <c r="AH199" s="1366">
        <f t="shared" si="33"/>
        <v>0</v>
      </c>
      <c r="AJ199" s="3245"/>
    </row>
    <row r="200" spans="1:36" x14ac:dyDescent="0.25">
      <c r="A200" s="3588"/>
      <c r="B200" s="2661" t="s">
        <v>3035</v>
      </c>
      <c r="C200" s="1142"/>
      <c r="D200" s="3537"/>
      <c r="E200" s="2955" t="s">
        <v>3829</v>
      </c>
      <c r="F200" s="3444"/>
      <c r="G200" s="3591"/>
      <c r="H200" s="3557"/>
      <c r="I200" s="3560"/>
      <c r="J200" s="3563"/>
      <c r="K200" s="3566"/>
      <c r="L200" s="3569"/>
      <c r="M200" s="3572"/>
      <c r="N200" s="3575"/>
      <c r="O200" s="3578"/>
      <c r="P200" s="3581"/>
      <c r="Q200" s="3584"/>
      <c r="R200" s="3540"/>
      <c r="S200" s="3447"/>
      <c r="T200" s="3444"/>
      <c r="U200" s="3447"/>
      <c r="V200" s="3444"/>
      <c r="W200" s="3447"/>
      <c r="X200" s="3620"/>
      <c r="Y200" s="3600"/>
      <c r="Z200" s="3597"/>
      <c r="AA200" s="3594"/>
      <c r="AB200" s="3670"/>
      <c r="AC200" s="3245"/>
      <c r="AD200" s="2509"/>
      <c r="AF200">
        <v>0</v>
      </c>
      <c r="AG200" s="1366">
        <f t="shared" si="31"/>
        <v>0</v>
      </c>
      <c r="AH200" s="1366">
        <f t="shared" si="33"/>
        <v>0</v>
      </c>
      <c r="AJ200" s="3245"/>
    </row>
    <row r="201" spans="1:36" x14ac:dyDescent="0.25">
      <c r="A201" s="3588"/>
      <c r="B201" s="2661" t="s">
        <v>3041</v>
      </c>
      <c r="C201" s="1142"/>
      <c r="D201" s="3537"/>
      <c r="E201" s="2956" t="s">
        <v>3830</v>
      </c>
      <c r="F201" s="3444"/>
      <c r="G201" s="3591"/>
      <c r="H201" s="3557"/>
      <c r="I201" s="3560"/>
      <c r="J201" s="3563"/>
      <c r="K201" s="3566"/>
      <c r="L201" s="3569"/>
      <c r="M201" s="3572"/>
      <c r="N201" s="3575"/>
      <c r="O201" s="3578"/>
      <c r="P201" s="3581"/>
      <c r="Q201" s="3584"/>
      <c r="R201" s="3540"/>
      <c r="S201" s="3447"/>
      <c r="T201" s="3444"/>
      <c r="U201" s="3447"/>
      <c r="V201" s="3444"/>
      <c r="W201" s="3447"/>
      <c r="X201" s="3620"/>
      <c r="Y201" s="3600"/>
      <c r="Z201" s="3597"/>
      <c r="AA201" s="3594"/>
      <c r="AB201" s="3670"/>
      <c r="AC201" s="3245"/>
      <c r="AD201" s="2509"/>
      <c r="AF201">
        <v>0</v>
      </c>
      <c r="AG201" s="1366">
        <f t="shared" si="31"/>
        <v>0</v>
      </c>
      <c r="AH201" s="1366">
        <f t="shared" si="33"/>
        <v>0</v>
      </c>
      <c r="AJ201" s="3245"/>
    </row>
    <row r="202" spans="1:36" x14ac:dyDescent="0.25">
      <c r="A202" s="3588"/>
      <c r="B202" s="2661" t="s">
        <v>3047</v>
      </c>
      <c r="C202" s="1142"/>
      <c r="D202" s="3537"/>
      <c r="E202" s="2955" t="s">
        <v>3831</v>
      </c>
      <c r="F202" s="3444"/>
      <c r="G202" s="3591"/>
      <c r="H202" s="3557"/>
      <c r="I202" s="3560"/>
      <c r="J202" s="3563"/>
      <c r="K202" s="3566"/>
      <c r="L202" s="3569"/>
      <c r="M202" s="3572"/>
      <c r="N202" s="3575"/>
      <c r="O202" s="3578"/>
      <c r="P202" s="3581"/>
      <c r="Q202" s="3584"/>
      <c r="R202" s="3540"/>
      <c r="S202" s="3447"/>
      <c r="T202" s="3444"/>
      <c r="U202" s="3447"/>
      <c r="V202" s="3444"/>
      <c r="W202" s="3447"/>
      <c r="X202" s="3620"/>
      <c r="Y202" s="3600"/>
      <c r="Z202" s="3597"/>
      <c r="AA202" s="3594"/>
      <c r="AB202" s="3670"/>
      <c r="AC202" s="3245"/>
      <c r="AD202" s="2509"/>
      <c r="AF202">
        <v>0</v>
      </c>
      <c r="AG202" s="1366">
        <f t="shared" si="31"/>
        <v>0</v>
      </c>
      <c r="AH202" s="1366">
        <f t="shared" si="33"/>
        <v>0</v>
      </c>
      <c r="AJ202" s="3245"/>
    </row>
    <row r="203" spans="1:36" x14ac:dyDescent="0.25">
      <c r="A203" s="3588"/>
      <c r="B203" s="2661" t="s">
        <v>3053</v>
      </c>
      <c r="C203" s="1142" t="s">
        <v>9189</v>
      </c>
      <c r="D203" s="3537"/>
      <c r="E203" s="2956" t="s">
        <v>3833</v>
      </c>
      <c r="F203" s="3444"/>
      <c r="G203" s="3591"/>
      <c r="H203" s="3557"/>
      <c r="I203" s="3560"/>
      <c r="J203" s="3563"/>
      <c r="K203" s="3566"/>
      <c r="L203" s="3569"/>
      <c r="M203" s="3572"/>
      <c r="N203" s="3575"/>
      <c r="O203" s="3578"/>
      <c r="P203" s="3581"/>
      <c r="Q203" s="3584"/>
      <c r="R203" s="3540"/>
      <c r="S203" s="3447"/>
      <c r="T203" s="3444"/>
      <c r="U203" s="3447"/>
      <c r="V203" s="3444"/>
      <c r="W203" s="3447"/>
      <c r="X203" s="3620"/>
      <c r="Y203" s="3600"/>
      <c r="Z203" s="3597"/>
      <c r="AA203" s="3594"/>
      <c r="AB203" s="3670"/>
      <c r="AC203" s="3245"/>
      <c r="AD203" s="2509"/>
      <c r="AF203">
        <v>0</v>
      </c>
      <c r="AG203" s="1366">
        <f t="shared" si="31"/>
        <v>0</v>
      </c>
      <c r="AH203" s="1366">
        <f t="shared" si="33"/>
        <v>0</v>
      </c>
      <c r="AJ203" s="3245"/>
    </row>
    <row r="204" spans="1:36" x14ac:dyDescent="0.25">
      <c r="A204" s="3588"/>
      <c r="B204" s="2661" t="s">
        <v>3059</v>
      </c>
      <c r="C204" s="1142" t="s">
        <v>9189</v>
      </c>
      <c r="D204" s="3537"/>
      <c r="E204" s="2956" t="s">
        <v>3834</v>
      </c>
      <c r="F204" s="3444"/>
      <c r="G204" s="3591"/>
      <c r="H204" s="3557"/>
      <c r="I204" s="3560"/>
      <c r="J204" s="3563"/>
      <c r="K204" s="3566"/>
      <c r="L204" s="3569"/>
      <c r="M204" s="3572"/>
      <c r="N204" s="3575"/>
      <c r="O204" s="3578"/>
      <c r="P204" s="3581"/>
      <c r="Q204" s="3584"/>
      <c r="R204" s="3540"/>
      <c r="S204" s="3447"/>
      <c r="T204" s="3444"/>
      <c r="U204" s="3447"/>
      <c r="V204" s="3444"/>
      <c r="W204" s="3447"/>
      <c r="X204" s="3620"/>
      <c r="Y204" s="3600"/>
      <c r="Z204" s="3597"/>
      <c r="AA204" s="3594"/>
      <c r="AB204" s="3670"/>
      <c r="AC204" s="3245"/>
      <c r="AD204" s="2509"/>
      <c r="AF204">
        <v>0</v>
      </c>
      <c r="AG204" s="1366">
        <f t="shared" si="31"/>
        <v>0</v>
      </c>
      <c r="AH204" s="1366">
        <f t="shared" si="33"/>
        <v>0</v>
      </c>
      <c r="AJ204" s="3245"/>
    </row>
    <row r="205" spans="1:36" x14ac:dyDescent="0.25">
      <c r="A205" s="3588"/>
      <c r="B205" s="2661" t="s">
        <v>3065</v>
      </c>
      <c r="C205" s="1142" t="s">
        <v>9189</v>
      </c>
      <c r="D205" s="3537"/>
      <c r="E205" s="2956" t="s">
        <v>3835</v>
      </c>
      <c r="F205" s="3444"/>
      <c r="G205" s="3591"/>
      <c r="H205" s="3557"/>
      <c r="I205" s="3560"/>
      <c r="J205" s="3563"/>
      <c r="K205" s="3566"/>
      <c r="L205" s="3569"/>
      <c r="M205" s="3572"/>
      <c r="N205" s="3575"/>
      <c r="O205" s="3578"/>
      <c r="P205" s="3581"/>
      <c r="Q205" s="3584"/>
      <c r="R205" s="3540"/>
      <c r="S205" s="3447"/>
      <c r="T205" s="3444"/>
      <c r="U205" s="3447"/>
      <c r="V205" s="3444"/>
      <c r="W205" s="3447"/>
      <c r="X205" s="3620"/>
      <c r="Y205" s="3600"/>
      <c r="Z205" s="3597"/>
      <c r="AA205" s="3594"/>
      <c r="AB205" s="3670"/>
      <c r="AC205" s="3245"/>
      <c r="AD205" s="2509"/>
      <c r="AF205">
        <v>0</v>
      </c>
      <c r="AG205" s="1366">
        <f t="shared" si="31"/>
        <v>0</v>
      </c>
      <c r="AH205" s="1366">
        <f t="shared" si="33"/>
        <v>0</v>
      </c>
      <c r="AJ205" s="3245"/>
    </row>
    <row r="206" spans="1:36" x14ac:dyDescent="0.25">
      <c r="A206" s="3588"/>
      <c r="B206" s="2661" t="s">
        <v>3071</v>
      </c>
      <c r="C206" s="1142" t="s">
        <v>9189</v>
      </c>
      <c r="D206" s="3537"/>
      <c r="E206" s="2956" t="s">
        <v>3836</v>
      </c>
      <c r="F206" s="3444"/>
      <c r="G206" s="3591"/>
      <c r="H206" s="3557"/>
      <c r="I206" s="3560"/>
      <c r="J206" s="3563"/>
      <c r="K206" s="3566"/>
      <c r="L206" s="3569"/>
      <c r="M206" s="3572"/>
      <c r="N206" s="3575"/>
      <c r="O206" s="3578"/>
      <c r="P206" s="3581"/>
      <c r="Q206" s="3584"/>
      <c r="R206" s="3540"/>
      <c r="S206" s="3447"/>
      <c r="T206" s="3444"/>
      <c r="U206" s="3447"/>
      <c r="V206" s="3444"/>
      <c r="W206" s="3447"/>
      <c r="X206" s="3620"/>
      <c r="Y206" s="3600"/>
      <c r="Z206" s="3597"/>
      <c r="AA206" s="3594"/>
      <c r="AB206" s="3670"/>
      <c r="AC206" s="3245"/>
      <c r="AD206" s="2509"/>
      <c r="AF206">
        <v>0</v>
      </c>
      <c r="AG206" s="1366">
        <f t="shared" si="31"/>
        <v>0</v>
      </c>
      <c r="AH206" s="1366">
        <f t="shared" si="33"/>
        <v>0</v>
      </c>
      <c r="AJ206" s="3245"/>
    </row>
    <row r="207" spans="1:36" x14ac:dyDescent="0.25">
      <c r="A207" s="3588"/>
      <c r="B207" s="2661" t="s">
        <v>3072</v>
      </c>
      <c r="C207" s="1142" t="s">
        <v>9189</v>
      </c>
      <c r="D207" s="3537"/>
      <c r="E207" s="2956" t="s">
        <v>3837</v>
      </c>
      <c r="F207" s="3444"/>
      <c r="G207" s="3591"/>
      <c r="H207" s="3557"/>
      <c r="I207" s="3560"/>
      <c r="J207" s="3563"/>
      <c r="K207" s="3566"/>
      <c r="L207" s="3569"/>
      <c r="M207" s="3572"/>
      <c r="N207" s="3575"/>
      <c r="O207" s="3578"/>
      <c r="P207" s="3581"/>
      <c r="Q207" s="3584"/>
      <c r="R207" s="3540"/>
      <c r="S207" s="3447"/>
      <c r="T207" s="3444"/>
      <c r="U207" s="3447"/>
      <c r="V207" s="3444"/>
      <c r="W207" s="3447"/>
      <c r="X207" s="3620"/>
      <c r="Y207" s="3600"/>
      <c r="Z207" s="3597"/>
      <c r="AA207" s="3594"/>
      <c r="AB207" s="3670"/>
      <c r="AC207" s="3245"/>
      <c r="AD207" s="2509"/>
      <c r="AF207">
        <v>0</v>
      </c>
      <c r="AG207" s="1366">
        <f t="shared" si="31"/>
        <v>0</v>
      </c>
      <c r="AH207" s="1366">
        <f t="shared" si="33"/>
        <v>0</v>
      </c>
      <c r="AJ207" s="3245"/>
    </row>
    <row r="208" spans="1:36" x14ac:dyDescent="0.25">
      <c r="A208" s="3588"/>
      <c r="B208" s="2661" t="s">
        <v>3838</v>
      </c>
      <c r="C208" s="1142"/>
      <c r="D208" s="3537"/>
      <c r="E208" s="2955" t="s">
        <v>3839</v>
      </c>
      <c r="F208" s="3444"/>
      <c r="G208" s="3591"/>
      <c r="H208" s="3557"/>
      <c r="I208" s="3560"/>
      <c r="J208" s="3563"/>
      <c r="K208" s="3566"/>
      <c r="L208" s="3569"/>
      <c r="M208" s="3572"/>
      <c r="N208" s="3575"/>
      <c r="O208" s="3578"/>
      <c r="P208" s="3581"/>
      <c r="Q208" s="3584"/>
      <c r="R208" s="3540"/>
      <c r="S208" s="3447"/>
      <c r="T208" s="3444"/>
      <c r="U208" s="3447"/>
      <c r="V208" s="3444"/>
      <c r="W208" s="3447"/>
      <c r="X208" s="3620"/>
      <c r="Y208" s="3600"/>
      <c r="Z208" s="3597"/>
      <c r="AA208" s="3594"/>
      <c r="AB208" s="3670"/>
      <c r="AC208" s="3245"/>
      <c r="AD208" s="2509"/>
      <c r="AF208">
        <v>0</v>
      </c>
      <c r="AG208" s="1366">
        <f t="shared" si="31"/>
        <v>0</v>
      </c>
      <c r="AH208" s="1366">
        <f t="shared" si="33"/>
        <v>0</v>
      </c>
      <c r="AJ208" s="3245"/>
    </row>
    <row r="209" spans="1:36" ht="15" thickBot="1" x14ac:dyDescent="0.3">
      <c r="A209" s="3589"/>
      <c r="B209" s="1132" t="s">
        <v>3840</v>
      </c>
      <c r="C209" s="1143" t="s">
        <v>9221</v>
      </c>
      <c r="D209" s="3538"/>
      <c r="E209" s="2960" t="s">
        <v>3841</v>
      </c>
      <c r="F209" s="3445"/>
      <c r="G209" s="3592"/>
      <c r="H209" s="3558"/>
      <c r="I209" s="3561"/>
      <c r="J209" s="3564"/>
      <c r="K209" s="3567"/>
      <c r="L209" s="3570"/>
      <c r="M209" s="3573"/>
      <c r="N209" s="3576"/>
      <c r="O209" s="3579"/>
      <c r="P209" s="3582"/>
      <c r="Q209" s="3585"/>
      <c r="R209" s="3541"/>
      <c r="S209" s="3448"/>
      <c r="T209" s="3445"/>
      <c r="U209" s="3448"/>
      <c r="V209" s="3445"/>
      <c r="W209" s="3448"/>
      <c r="X209" s="3621"/>
      <c r="Y209" s="3601"/>
      <c r="Z209" s="3598"/>
      <c r="AA209" s="3595"/>
      <c r="AB209" s="3671"/>
      <c r="AC209" s="3251"/>
      <c r="AD209" s="2510"/>
      <c r="AF209">
        <v>0</v>
      </c>
      <c r="AG209" s="1366">
        <f t="shared" si="31"/>
        <v>0</v>
      </c>
      <c r="AH209" s="1366">
        <f t="shared" si="33"/>
        <v>0</v>
      </c>
      <c r="AJ209" s="3251"/>
    </row>
    <row r="210" spans="1:36" ht="15" thickTop="1" x14ac:dyDescent="0.25">
      <c r="A210" s="3587" t="s">
        <v>3806</v>
      </c>
      <c r="B210" s="1131" t="s">
        <v>987</v>
      </c>
      <c r="C210" s="1141"/>
      <c r="D210" s="3536">
        <v>4.4000000000000004</v>
      </c>
      <c r="E210" s="327" t="s">
        <v>3807</v>
      </c>
      <c r="F210" s="3473" t="s">
        <v>3808</v>
      </c>
      <c r="G210" s="3590" t="s">
        <v>3809</v>
      </c>
      <c r="H210" s="3556" t="str">
        <f>"4-DaHall 1-PDU-"&amp;L210&amp;"-"&amp;K210&amp;"-"&amp;M210</f>
        <v>4-DaHall 1-PDU-04-100-6</v>
      </c>
      <c r="I210" s="3559" t="str">
        <f>"4-DaHall 1-PDU-"&amp;P210&amp;"-"&amp;O210&amp;"-"&amp;Q210</f>
        <v>4-DaHall 1-PDU-03-100-6</v>
      </c>
      <c r="J210" s="3562">
        <v>220</v>
      </c>
      <c r="K210" s="3565">
        <v>100</v>
      </c>
      <c r="L210" s="3568" t="s">
        <v>6502</v>
      </c>
      <c r="M210" s="3571">
        <v>6</v>
      </c>
      <c r="N210" s="3574">
        <v>220</v>
      </c>
      <c r="O210" s="3577">
        <v>100</v>
      </c>
      <c r="P210" s="3580" t="s">
        <v>6506</v>
      </c>
      <c r="Q210" s="3583">
        <v>6</v>
      </c>
      <c r="R210" s="3539" t="s">
        <v>3780</v>
      </c>
      <c r="S210" s="3449" t="s">
        <v>3781</v>
      </c>
      <c r="T210" s="3473" t="s">
        <v>3782</v>
      </c>
      <c r="U210" s="3449" t="s">
        <v>3783</v>
      </c>
      <c r="V210" s="3473" t="s">
        <v>3750</v>
      </c>
      <c r="W210" s="3449" t="s">
        <v>3755</v>
      </c>
      <c r="X210" s="3619">
        <f>SUM('4층_부하량(월간_AVG)'!N11:P11)</f>
        <v>14.553166559694676</v>
      </c>
      <c r="Y210" s="3599">
        <f>SUM('4층_부하량(월간_AVG)'!D53:F53)</f>
        <v>10.384167757743651</v>
      </c>
      <c r="Z210" s="3596">
        <f t="shared" ref="Z210" si="34">SUM(X210:Y210)</f>
        <v>24.937334317438328</v>
      </c>
      <c r="AA210" s="3593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2230.9</v>
      </c>
      <c r="AB210" s="3669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1507.6</v>
      </c>
      <c r="AC210" s="3253">
        <f>SUM(AA210:AB221)</f>
        <v>3738.5</v>
      </c>
      <c r="AD210" s="2508"/>
      <c r="AF210">
        <v>25</v>
      </c>
      <c r="AG210" s="1366">
        <f t="shared" si="31"/>
        <v>-6.2665682561672043E-2</v>
      </c>
      <c r="AH210" s="1366">
        <f t="shared" si="33"/>
        <v>-3734.1</v>
      </c>
      <c r="AJ210" s="3253">
        <f>SUM(AH210:AI221)</f>
        <v>-3734.1</v>
      </c>
    </row>
    <row r="211" spans="1:36" ht="32.4" x14ac:dyDescent="0.25">
      <c r="A211" s="3588"/>
      <c r="B211" s="2661" t="s">
        <v>3078</v>
      </c>
      <c r="C211" s="1142" t="s">
        <v>9222</v>
      </c>
      <c r="D211" s="3537"/>
      <c r="E211" s="2956" t="s">
        <v>3810</v>
      </c>
      <c r="F211" s="3444"/>
      <c r="G211" s="3591"/>
      <c r="H211" s="3557"/>
      <c r="I211" s="3560"/>
      <c r="J211" s="3563"/>
      <c r="K211" s="3566"/>
      <c r="L211" s="3569"/>
      <c r="M211" s="3572"/>
      <c r="N211" s="3575"/>
      <c r="O211" s="3578"/>
      <c r="P211" s="3581"/>
      <c r="Q211" s="3584"/>
      <c r="R211" s="3540"/>
      <c r="S211" s="3447"/>
      <c r="T211" s="3444"/>
      <c r="U211" s="3447"/>
      <c r="V211" s="3444"/>
      <c r="W211" s="3447"/>
      <c r="X211" s="3620"/>
      <c r="Y211" s="3600"/>
      <c r="Z211" s="3597"/>
      <c r="AA211" s="3594"/>
      <c r="AB211" s="3670"/>
      <c r="AC211" s="3245"/>
      <c r="AD211" s="2509"/>
      <c r="AF211">
        <v>0</v>
      </c>
      <c r="AG211" s="1366">
        <f t="shared" si="31"/>
        <v>0</v>
      </c>
      <c r="AH211" s="1366">
        <f t="shared" si="33"/>
        <v>0</v>
      </c>
      <c r="AJ211" s="3245"/>
    </row>
    <row r="212" spans="1:36" x14ac:dyDescent="0.25">
      <c r="A212" s="3588"/>
      <c r="B212" s="2661" t="s">
        <v>3084</v>
      </c>
      <c r="C212" s="1142"/>
      <c r="D212" s="3537"/>
      <c r="E212" s="2955" t="s">
        <v>3811</v>
      </c>
      <c r="F212" s="3444"/>
      <c r="G212" s="3591"/>
      <c r="H212" s="3557"/>
      <c r="I212" s="3560"/>
      <c r="J212" s="3563"/>
      <c r="K212" s="3566"/>
      <c r="L212" s="3569"/>
      <c r="M212" s="3572"/>
      <c r="N212" s="3575"/>
      <c r="O212" s="3578"/>
      <c r="P212" s="3581"/>
      <c r="Q212" s="3584"/>
      <c r="R212" s="3540"/>
      <c r="S212" s="3447"/>
      <c r="T212" s="3444"/>
      <c r="U212" s="3447"/>
      <c r="V212" s="3444"/>
      <c r="W212" s="3447"/>
      <c r="X212" s="3620"/>
      <c r="Y212" s="3600"/>
      <c r="Z212" s="3597"/>
      <c r="AA212" s="3594"/>
      <c r="AB212" s="3670"/>
      <c r="AC212" s="3245"/>
      <c r="AD212" s="2509"/>
      <c r="AF212">
        <v>0</v>
      </c>
      <c r="AG212" s="1366">
        <f t="shared" si="31"/>
        <v>0</v>
      </c>
      <c r="AH212" s="1366">
        <f t="shared" si="33"/>
        <v>0</v>
      </c>
      <c r="AJ212" s="3245"/>
    </row>
    <row r="213" spans="1:36" ht="21.6" x14ac:dyDescent="0.25">
      <c r="A213" s="3588"/>
      <c r="B213" s="2661" t="s">
        <v>3090</v>
      </c>
      <c r="C213" s="1142" t="s">
        <v>9223</v>
      </c>
      <c r="D213" s="3537"/>
      <c r="E213" s="2956" t="s">
        <v>3812</v>
      </c>
      <c r="F213" s="3444"/>
      <c r="G213" s="3591"/>
      <c r="H213" s="3557"/>
      <c r="I213" s="3560"/>
      <c r="J213" s="3563"/>
      <c r="K213" s="3566"/>
      <c r="L213" s="3569"/>
      <c r="M213" s="3572"/>
      <c r="N213" s="3575"/>
      <c r="O213" s="3578"/>
      <c r="P213" s="3581"/>
      <c r="Q213" s="3584"/>
      <c r="R213" s="3540"/>
      <c r="S213" s="3447"/>
      <c r="T213" s="3444"/>
      <c r="U213" s="3447"/>
      <c r="V213" s="3444"/>
      <c r="W213" s="3447"/>
      <c r="X213" s="3620"/>
      <c r="Y213" s="3600"/>
      <c r="Z213" s="3597"/>
      <c r="AA213" s="3594"/>
      <c r="AB213" s="3670"/>
      <c r="AC213" s="3245"/>
      <c r="AD213" s="2509"/>
      <c r="AF213">
        <v>0</v>
      </c>
      <c r="AG213" s="1366">
        <f t="shared" si="31"/>
        <v>0</v>
      </c>
      <c r="AH213" s="1366">
        <f t="shared" si="33"/>
        <v>0</v>
      </c>
      <c r="AJ213" s="3245"/>
    </row>
    <row r="214" spans="1:36" ht="21.6" x14ac:dyDescent="0.25">
      <c r="A214" s="3588"/>
      <c r="B214" s="2661" t="s">
        <v>1008</v>
      </c>
      <c r="C214" s="1142" t="s">
        <v>9223</v>
      </c>
      <c r="D214" s="3537"/>
      <c r="E214" s="2956" t="s">
        <v>3813</v>
      </c>
      <c r="F214" s="3444"/>
      <c r="G214" s="3591"/>
      <c r="H214" s="3557"/>
      <c r="I214" s="3560"/>
      <c r="J214" s="3563"/>
      <c r="K214" s="3566"/>
      <c r="L214" s="3569"/>
      <c r="M214" s="3572"/>
      <c r="N214" s="3575"/>
      <c r="O214" s="3578"/>
      <c r="P214" s="3581"/>
      <c r="Q214" s="3584"/>
      <c r="R214" s="3540"/>
      <c r="S214" s="3447"/>
      <c r="T214" s="3444"/>
      <c r="U214" s="3447"/>
      <c r="V214" s="3444"/>
      <c r="W214" s="3447"/>
      <c r="X214" s="3620"/>
      <c r="Y214" s="3600"/>
      <c r="Z214" s="3597"/>
      <c r="AA214" s="3594"/>
      <c r="AB214" s="3670"/>
      <c r="AC214" s="3245"/>
      <c r="AD214" s="2509"/>
      <c r="AF214">
        <v>0</v>
      </c>
      <c r="AG214" s="1366">
        <f t="shared" si="31"/>
        <v>0</v>
      </c>
      <c r="AH214" s="1366">
        <f t="shared" si="33"/>
        <v>0</v>
      </c>
      <c r="AJ214" s="3245"/>
    </row>
    <row r="215" spans="1:36" x14ac:dyDescent="0.25">
      <c r="A215" s="3588"/>
      <c r="B215" s="2661" t="s">
        <v>3101</v>
      </c>
      <c r="C215" s="1142"/>
      <c r="D215" s="3537"/>
      <c r="E215" s="2955" t="s">
        <v>3814</v>
      </c>
      <c r="F215" s="3444"/>
      <c r="G215" s="3591"/>
      <c r="H215" s="3557"/>
      <c r="I215" s="3560"/>
      <c r="J215" s="3563"/>
      <c r="K215" s="3566"/>
      <c r="L215" s="3569"/>
      <c r="M215" s="3572"/>
      <c r="N215" s="3575"/>
      <c r="O215" s="3578"/>
      <c r="P215" s="3581"/>
      <c r="Q215" s="3584"/>
      <c r="R215" s="3540"/>
      <c r="S215" s="3447"/>
      <c r="T215" s="3444"/>
      <c r="U215" s="3447"/>
      <c r="V215" s="3444"/>
      <c r="W215" s="3447"/>
      <c r="X215" s="3620"/>
      <c r="Y215" s="3600"/>
      <c r="Z215" s="3597"/>
      <c r="AA215" s="3594"/>
      <c r="AB215" s="3670"/>
      <c r="AC215" s="3245"/>
      <c r="AD215" s="2511"/>
      <c r="AF215">
        <v>0</v>
      </c>
      <c r="AG215" s="1366">
        <f t="shared" si="31"/>
        <v>0</v>
      </c>
      <c r="AH215" s="1366">
        <f t="shared" si="33"/>
        <v>0</v>
      </c>
      <c r="AJ215" s="3245"/>
    </row>
    <row r="216" spans="1:36" x14ac:dyDescent="0.25">
      <c r="A216" s="3588"/>
      <c r="B216" s="2661" t="s">
        <v>3107</v>
      </c>
      <c r="C216" s="1142"/>
      <c r="D216" s="3537"/>
      <c r="E216" s="2955" t="s">
        <v>3815</v>
      </c>
      <c r="F216" s="3444"/>
      <c r="G216" s="3591"/>
      <c r="H216" s="3557"/>
      <c r="I216" s="3560"/>
      <c r="J216" s="3563"/>
      <c r="K216" s="3566"/>
      <c r="L216" s="3569"/>
      <c r="M216" s="3572"/>
      <c r="N216" s="3575"/>
      <c r="O216" s="3578"/>
      <c r="P216" s="3581"/>
      <c r="Q216" s="3584"/>
      <c r="R216" s="3540"/>
      <c r="S216" s="3447"/>
      <c r="T216" s="3444"/>
      <c r="U216" s="3447"/>
      <c r="V216" s="3444"/>
      <c r="W216" s="3447"/>
      <c r="X216" s="3620"/>
      <c r="Y216" s="3600"/>
      <c r="Z216" s="3597"/>
      <c r="AA216" s="3594"/>
      <c r="AB216" s="3670"/>
      <c r="AC216" s="3245"/>
      <c r="AD216" s="2509"/>
      <c r="AF216">
        <v>0</v>
      </c>
      <c r="AG216" s="1366">
        <f t="shared" si="31"/>
        <v>0</v>
      </c>
      <c r="AH216" s="1366">
        <f t="shared" si="33"/>
        <v>0</v>
      </c>
      <c r="AJ216" s="3245"/>
    </row>
    <row r="217" spans="1:36" x14ac:dyDescent="0.25">
      <c r="A217" s="3588"/>
      <c r="B217" s="2661" t="s">
        <v>3113</v>
      </c>
      <c r="C217" s="1142"/>
      <c r="D217" s="3537"/>
      <c r="E217" s="2955" t="s">
        <v>3816</v>
      </c>
      <c r="F217" s="3444"/>
      <c r="G217" s="3591"/>
      <c r="H217" s="3557"/>
      <c r="I217" s="3560"/>
      <c r="J217" s="3563"/>
      <c r="K217" s="3566"/>
      <c r="L217" s="3569"/>
      <c r="M217" s="3572"/>
      <c r="N217" s="3575"/>
      <c r="O217" s="3578"/>
      <c r="P217" s="3581"/>
      <c r="Q217" s="3584"/>
      <c r="R217" s="3540"/>
      <c r="S217" s="3447"/>
      <c r="T217" s="3444"/>
      <c r="U217" s="3447"/>
      <c r="V217" s="3444"/>
      <c r="W217" s="3447"/>
      <c r="X217" s="3620"/>
      <c r="Y217" s="3600"/>
      <c r="Z217" s="3597"/>
      <c r="AA217" s="3594"/>
      <c r="AB217" s="3670"/>
      <c r="AC217" s="3245"/>
      <c r="AD217" s="2509"/>
      <c r="AF217">
        <v>0</v>
      </c>
      <c r="AG217" s="1366">
        <f t="shared" si="31"/>
        <v>0</v>
      </c>
      <c r="AH217" s="1366">
        <f t="shared" si="33"/>
        <v>0</v>
      </c>
      <c r="AJ217" s="3245"/>
    </row>
    <row r="218" spans="1:36" x14ac:dyDescent="0.25">
      <c r="A218" s="3588"/>
      <c r="B218" s="2661" t="s">
        <v>3119</v>
      </c>
      <c r="C218" s="1142"/>
      <c r="D218" s="3537"/>
      <c r="E218" s="2955" t="s">
        <v>3817</v>
      </c>
      <c r="F218" s="3444"/>
      <c r="G218" s="3591"/>
      <c r="H218" s="3557"/>
      <c r="I218" s="3560"/>
      <c r="J218" s="3563"/>
      <c r="K218" s="3566"/>
      <c r="L218" s="3569"/>
      <c r="M218" s="3572"/>
      <c r="N218" s="3575"/>
      <c r="O218" s="3578"/>
      <c r="P218" s="3581"/>
      <c r="Q218" s="3584"/>
      <c r="R218" s="3540"/>
      <c r="S218" s="3447"/>
      <c r="T218" s="3444"/>
      <c r="U218" s="3447"/>
      <c r="V218" s="3444"/>
      <c r="W218" s="3447"/>
      <c r="X218" s="3620"/>
      <c r="Y218" s="3600"/>
      <c r="Z218" s="3597"/>
      <c r="AA218" s="3594"/>
      <c r="AB218" s="3670"/>
      <c r="AC218" s="3245"/>
      <c r="AD218" s="2509"/>
      <c r="AF218">
        <v>0</v>
      </c>
      <c r="AG218" s="1366">
        <f t="shared" si="31"/>
        <v>0</v>
      </c>
      <c r="AH218" s="1366">
        <f t="shared" si="33"/>
        <v>0</v>
      </c>
      <c r="AJ218" s="3245"/>
    </row>
    <row r="219" spans="1:36" x14ac:dyDescent="0.25">
      <c r="A219" s="3588"/>
      <c r="B219" s="2661" t="s">
        <v>3120</v>
      </c>
      <c r="C219" s="1142"/>
      <c r="D219" s="3537"/>
      <c r="E219" s="2955" t="s">
        <v>3818</v>
      </c>
      <c r="F219" s="3444"/>
      <c r="G219" s="3591"/>
      <c r="H219" s="3557"/>
      <c r="I219" s="3560"/>
      <c r="J219" s="3563"/>
      <c r="K219" s="3566"/>
      <c r="L219" s="3569"/>
      <c r="M219" s="3572"/>
      <c r="N219" s="3575"/>
      <c r="O219" s="3578"/>
      <c r="P219" s="3581"/>
      <c r="Q219" s="3584"/>
      <c r="R219" s="3540"/>
      <c r="S219" s="3447"/>
      <c r="T219" s="3444"/>
      <c r="U219" s="3447"/>
      <c r="V219" s="3444"/>
      <c r="W219" s="3447"/>
      <c r="X219" s="3620"/>
      <c r="Y219" s="3600"/>
      <c r="Z219" s="3597"/>
      <c r="AA219" s="3594"/>
      <c r="AB219" s="3670"/>
      <c r="AC219" s="3245"/>
      <c r="AD219" s="2509"/>
      <c r="AF219">
        <v>0</v>
      </c>
      <c r="AG219" s="1366">
        <f t="shared" si="31"/>
        <v>0</v>
      </c>
      <c r="AH219" s="1366">
        <f t="shared" si="33"/>
        <v>0</v>
      </c>
      <c r="AJ219" s="3245"/>
    </row>
    <row r="220" spans="1:36" x14ac:dyDescent="0.25">
      <c r="A220" s="3588"/>
      <c r="B220" s="2661" t="s">
        <v>3819</v>
      </c>
      <c r="C220" s="1142"/>
      <c r="D220" s="3537"/>
      <c r="E220" s="2955" t="s">
        <v>3820</v>
      </c>
      <c r="F220" s="3444"/>
      <c r="G220" s="3591"/>
      <c r="H220" s="3557"/>
      <c r="I220" s="3560"/>
      <c r="J220" s="3563"/>
      <c r="K220" s="3566"/>
      <c r="L220" s="3569"/>
      <c r="M220" s="3572"/>
      <c r="N220" s="3575"/>
      <c r="O220" s="3578"/>
      <c r="P220" s="3581"/>
      <c r="Q220" s="3584"/>
      <c r="R220" s="3540"/>
      <c r="S220" s="3447"/>
      <c r="T220" s="3444"/>
      <c r="U220" s="3447"/>
      <c r="V220" s="3444"/>
      <c r="W220" s="3447"/>
      <c r="X220" s="3620"/>
      <c r="Y220" s="3600"/>
      <c r="Z220" s="3597"/>
      <c r="AA220" s="3594"/>
      <c r="AB220" s="3670"/>
      <c r="AC220" s="3245"/>
      <c r="AD220" s="2509"/>
      <c r="AF220">
        <v>0</v>
      </c>
      <c r="AG220" s="1366">
        <f t="shared" si="31"/>
        <v>0</v>
      </c>
      <c r="AH220" s="1366">
        <f t="shared" si="33"/>
        <v>0</v>
      </c>
      <c r="AJ220" s="3245"/>
    </row>
    <row r="221" spans="1:36" ht="22.2" thickBot="1" x14ac:dyDescent="0.3">
      <c r="A221" s="3589"/>
      <c r="B221" s="1132" t="s">
        <v>3821</v>
      </c>
      <c r="C221" s="1143" t="s">
        <v>9224</v>
      </c>
      <c r="D221" s="3538"/>
      <c r="E221" s="2960" t="s">
        <v>3822</v>
      </c>
      <c r="F221" s="3445"/>
      <c r="G221" s="3592"/>
      <c r="H221" s="3558"/>
      <c r="I221" s="3561"/>
      <c r="J221" s="3564"/>
      <c r="K221" s="3567"/>
      <c r="L221" s="3570"/>
      <c r="M221" s="3573"/>
      <c r="N221" s="3576"/>
      <c r="O221" s="3579"/>
      <c r="P221" s="3582"/>
      <c r="Q221" s="3585"/>
      <c r="R221" s="3541"/>
      <c r="S221" s="3448"/>
      <c r="T221" s="3445"/>
      <c r="U221" s="3448"/>
      <c r="V221" s="3445"/>
      <c r="W221" s="3448"/>
      <c r="X221" s="3621"/>
      <c r="Y221" s="3601"/>
      <c r="Z221" s="3598"/>
      <c r="AA221" s="3595"/>
      <c r="AB221" s="3671"/>
      <c r="AC221" s="3251"/>
      <c r="AD221" s="2510"/>
      <c r="AF221">
        <v>0</v>
      </c>
      <c r="AG221" s="1366">
        <f t="shared" si="31"/>
        <v>0</v>
      </c>
      <c r="AH221" s="1366">
        <f t="shared" si="33"/>
        <v>0</v>
      </c>
      <c r="AJ221" s="3251"/>
    </row>
    <row r="222" spans="1:36" ht="22.2" thickTop="1" x14ac:dyDescent="0.25">
      <c r="A222" s="3587" t="s">
        <v>3788</v>
      </c>
      <c r="B222" s="1131" t="s">
        <v>1031</v>
      </c>
      <c r="C222" s="1141" t="s">
        <v>9225</v>
      </c>
      <c r="D222" s="3536">
        <v>3.3</v>
      </c>
      <c r="E222" s="996" t="s">
        <v>3789</v>
      </c>
      <c r="F222" s="3473" t="s">
        <v>3790</v>
      </c>
      <c r="G222" s="3590" t="s">
        <v>3791</v>
      </c>
      <c r="H222" s="3556" t="str">
        <f>"4-DaHall 1-PDU-"&amp;L222&amp;"-"&amp;K222&amp;"-"&amp;M222</f>
        <v>4-DaHall 1-PDU-04-100-5</v>
      </c>
      <c r="I222" s="3559" t="str">
        <f>"4-DaHall 1-PDU-"&amp;P222&amp;"-"&amp;O222&amp;"-"&amp;Q222</f>
        <v>4-DaHall 1-PDU-03-100-5</v>
      </c>
      <c r="J222" s="3562">
        <v>220</v>
      </c>
      <c r="K222" s="3565">
        <v>100</v>
      </c>
      <c r="L222" s="3568" t="s">
        <v>6502</v>
      </c>
      <c r="M222" s="3571">
        <v>5</v>
      </c>
      <c r="N222" s="3574">
        <v>220</v>
      </c>
      <c r="O222" s="3577">
        <v>100</v>
      </c>
      <c r="P222" s="3580" t="s">
        <v>6506</v>
      </c>
      <c r="Q222" s="3583">
        <v>5</v>
      </c>
      <c r="R222" s="3539" t="s">
        <v>3780</v>
      </c>
      <c r="S222" s="3449" t="s">
        <v>3781</v>
      </c>
      <c r="T222" s="3473" t="s">
        <v>3782</v>
      </c>
      <c r="U222" s="3449" t="s">
        <v>3783</v>
      </c>
      <c r="V222" s="3473" t="s">
        <v>3750</v>
      </c>
      <c r="W222" s="3449" t="s">
        <v>3755</v>
      </c>
      <c r="X222" s="3619">
        <f>SUM('4층_부하량(월간_AVG)'!N10:P10)</f>
        <v>9.638164960359088</v>
      </c>
      <c r="Y222" s="3599">
        <f>SUM('4층_부하량(월간_AVG)'!D52:F52)</f>
        <v>6.3017859818617135</v>
      </c>
      <c r="Z222" s="3596">
        <f t="shared" ref="Z222" si="35">SUM(X222:Y222)</f>
        <v>15.939950942220801</v>
      </c>
      <c r="AA222" s="3593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1447.4</v>
      </c>
      <c r="AB222" s="3669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964.3</v>
      </c>
      <c r="AC222" s="3253">
        <f>SUM(AA222:AB233)</f>
        <v>2411.6999999999998</v>
      </c>
      <c r="AD222" s="2508"/>
      <c r="AF222">
        <v>16.200000000000003</v>
      </c>
      <c r="AG222" s="1366">
        <f t="shared" si="1"/>
        <v>-0.26004905777920229</v>
      </c>
      <c r="AH222" s="1366">
        <f t="shared" si="33"/>
        <v>-2408.3999999999996</v>
      </c>
      <c r="AJ222" s="3253">
        <f>SUM(AH222:AI233)</f>
        <v>-2408.3999999999996</v>
      </c>
    </row>
    <row r="223" spans="1:36" x14ac:dyDescent="0.25">
      <c r="A223" s="3588"/>
      <c r="B223" s="2661" t="s">
        <v>3792</v>
      </c>
      <c r="C223" s="1142"/>
      <c r="D223" s="3537"/>
      <c r="E223" s="2955" t="s">
        <v>3793</v>
      </c>
      <c r="F223" s="3444"/>
      <c r="G223" s="3591"/>
      <c r="H223" s="3557"/>
      <c r="I223" s="3560"/>
      <c r="J223" s="3563"/>
      <c r="K223" s="3566"/>
      <c r="L223" s="3569"/>
      <c r="M223" s="3572"/>
      <c r="N223" s="3575"/>
      <c r="O223" s="3578"/>
      <c r="P223" s="3581"/>
      <c r="Q223" s="3584"/>
      <c r="R223" s="3540"/>
      <c r="S223" s="3447"/>
      <c r="T223" s="3444"/>
      <c r="U223" s="3447"/>
      <c r="V223" s="3444"/>
      <c r="W223" s="3447"/>
      <c r="X223" s="3620"/>
      <c r="Y223" s="3600"/>
      <c r="Z223" s="3597"/>
      <c r="AA223" s="3594"/>
      <c r="AB223" s="3670"/>
      <c r="AC223" s="3245"/>
      <c r="AD223" s="2509"/>
      <c r="AF223">
        <v>0</v>
      </c>
      <c r="AG223" s="1366">
        <f t="shared" si="1"/>
        <v>0</v>
      </c>
      <c r="AH223" s="1366">
        <f t="shared" si="33"/>
        <v>0</v>
      </c>
      <c r="AJ223" s="3245"/>
    </row>
    <row r="224" spans="1:36" x14ac:dyDescent="0.25">
      <c r="A224" s="3588"/>
      <c r="B224" s="2661" t="s">
        <v>3131</v>
      </c>
      <c r="C224" s="1142"/>
      <c r="D224" s="3537"/>
      <c r="E224" s="2955" t="s">
        <v>3794</v>
      </c>
      <c r="F224" s="3444"/>
      <c r="G224" s="3591"/>
      <c r="H224" s="3557"/>
      <c r="I224" s="3560"/>
      <c r="J224" s="3563"/>
      <c r="K224" s="3566"/>
      <c r="L224" s="3569"/>
      <c r="M224" s="3572"/>
      <c r="N224" s="3575"/>
      <c r="O224" s="3578"/>
      <c r="P224" s="3581"/>
      <c r="Q224" s="3584"/>
      <c r="R224" s="3540"/>
      <c r="S224" s="3447"/>
      <c r="T224" s="3444"/>
      <c r="U224" s="3447"/>
      <c r="V224" s="3444"/>
      <c r="W224" s="3447"/>
      <c r="X224" s="3620"/>
      <c r="Y224" s="3600"/>
      <c r="Z224" s="3597"/>
      <c r="AA224" s="3594"/>
      <c r="AB224" s="3670"/>
      <c r="AC224" s="3245"/>
      <c r="AD224" s="2509"/>
      <c r="AF224">
        <v>0</v>
      </c>
      <c r="AG224" s="1366">
        <f t="shared" si="1"/>
        <v>0</v>
      </c>
      <c r="AH224" s="1366">
        <f t="shared" si="33"/>
        <v>0</v>
      </c>
      <c r="AJ224" s="3245"/>
    </row>
    <row r="225" spans="1:36" x14ac:dyDescent="0.25">
      <c r="A225" s="3588"/>
      <c r="B225" s="2661" t="s">
        <v>3137</v>
      </c>
      <c r="C225" s="1142"/>
      <c r="D225" s="3537"/>
      <c r="E225" s="2955" t="s">
        <v>3795</v>
      </c>
      <c r="F225" s="3444"/>
      <c r="G225" s="3591"/>
      <c r="H225" s="3557"/>
      <c r="I225" s="3560"/>
      <c r="J225" s="3563"/>
      <c r="K225" s="3566"/>
      <c r="L225" s="3569"/>
      <c r="M225" s="3572"/>
      <c r="N225" s="3575"/>
      <c r="O225" s="3578"/>
      <c r="P225" s="3581"/>
      <c r="Q225" s="3584"/>
      <c r="R225" s="3540"/>
      <c r="S225" s="3447"/>
      <c r="T225" s="3444"/>
      <c r="U225" s="3447"/>
      <c r="V225" s="3444"/>
      <c r="W225" s="3447"/>
      <c r="X225" s="3620"/>
      <c r="Y225" s="3600"/>
      <c r="Z225" s="3597"/>
      <c r="AA225" s="3594"/>
      <c r="AB225" s="3670"/>
      <c r="AC225" s="3245"/>
      <c r="AD225" s="2509"/>
      <c r="AF225">
        <v>0</v>
      </c>
      <c r="AG225" s="1366">
        <f t="shared" si="1"/>
        <v>0</v>
      </c>
      <c r="AH225" s="1366">
        <f t="shared" si="33"/>
        <v>0</v>
      </c>
      <c r="AJ225" s="3245"/>
    </row>
    <row r="226" spans="1:36" x14ac:dyDescent="0.25">
      <c r="A226" s="3588"/>
      <c r="B226" s="2661" t="s">
        <v>3143</v>
      </c>
      <c r="C226" s="1142"/>
      <c r="D226" s="3537"/>
      <c r="E226" s="2955" t="s">
        <v>3796</v>
      </c>
      <c r="F226" s="3444"/>
      <c r="G226" s="3591"/>
      <c r="H226" s="3557"/>
      <c r="I226" s="3560"/>
      <c r="J226" s="3563"/>
      <c r="K226" s="3566"/>
      <c r="L226" s="3569"/>
      <c r="M226" s="3572"/>
      <c r="N226" s="3575"/>
      <c r="O226" s="3578"/>
      <c r="P226" s="3581"/>
      <c r="Q226" s="3584"/>
      <c r="R226" s="3540"/>
      <c r="S226" s="3447"/>
      <c r="T226" s="3444"/>
      <c r="U226" s="3447"/>
      <c r="V226" s="3444"/>
      <c r="W226" s="3447"/>
      <c r="X226" s="3620"/>
      <c r="Y226" s="3600"/>
      <c r="Z226" s="3597"/>
      <c r="AA226" s="3594"/>
      <c r="AB226" s="3670"/>
      <c r="AC226" s="3245"/>
      <c r="AD226" s="2509"/>
      <c r="AF226">
        <v>0</v>
      </c>
      <c r="AG226" s="1366">
        <f t="shared" si="1"/>
        <v>0</v>
      </c>
      <c r="AH226" s="1366">
        <f t="shared" si="33"/>
        <v>0</v>
      </c>
      <c r="AJ226" s="3245"/>
    </row>
    <row r="227" spans="1:36" x14ac:dyDescent="0.25">
      <c r="A227" s="3588"/>
      <c r="B227" s="2661" t="s">
        <v>3149</v>
      </c>
      <c r="C227" s="1142"/>
      <c r="D227" s="3537"/>
      <c r="E227" s="2955" t="s">
        <v>3797</v>
      </c>
      <c r="F227" s="3444"/>
      <c r="G227" s="3591"/>
      <c r="H227" s="3557"/>
      <c r="I227" s="3560"/>
      <c r="J227" s="3563"/>
      <c r="K227" s="3566"/>
      <c r="L227" s="3569"/>
      <c r="M227" s="3572"/>
      <c r="N227" s="3575"/>
      <c r="O227" s="3578"/>
      <c r="P227" s="3581"/>
      <c r="Q227" s="3584"/>
      <c r="R227" s="3540"/>
      <c r="S227" s="3447"/>
      <c r="T227" s="3444"/>
      <c r="U227" s="3447"/>
      <c r="V227" s="3444"/>
      <c r="W227" s="3447"/>
      <c r="X227" s="3620"/>
      <c r="Y227" s="3600"/>
      <c r="Z227" s="3597"/>
      <c r="AA227" s="3594"/>
      <c r="AB227" s="3670"/>
      <c r="AC227" s="3245"/>
      <c r="AD227" s="2509"/>
      <c r="AF227">
        <v>0</v>
      </c>
      <c r="AG227" s="1366">
        <f t="shared" si="1"/>
        <v>0</v>
      </c>
      <c r="AH227" s="1366">
        <f t="shared" si="33"/>
        <v>0</v>
      </c>
      <c r="AJ227" s="3245"/>
    </row>
    <row r="228" spans="1:36" x14ac:dyDescent="0.25">
      <c r="A228" s="3588"/>
      <c r="B228" s="2661" t="s">
        <v>3155</v>
      </c>
      <c r="C228" s="1142"/>
      <c r="D228" s="3537"/>
      <c r="E228" s="2955" t="s">
        <v>3798</v>
      </c>
      <c r="F228" s="3444"/>
      <c r="G228" s="3591"/>
      <c r="H228" s="3557"/>
      <c r="I228" s="3560"/>
      <c r="J228" s="3563"/>
      <c r="K228" s="3566"/>
      <c r="L228" s="3569"/>
      <c r="M228" s="3572"/>
      <c r="N228" s="3575"/>
      <c r="O228" s="3578"/>
      <c r="P228" s="3581"/>
      <c r="Q228" s="3584"/>
      <c r="R228" s="3540"/>
      <c r="S228" s="3447"/>
      <c r="T228" s="3444"/>
      <c r="U228" s="3447"/>
      <c r="V228" s="3444"/>
      <c r="W228" s="3447"/>
      <c r="X228" s="3620"/>
      <c r="Y228" s="3600"/>
      <c r="Z228" s="3597"/>
      <c r="AA228" s="3594"/>
      <c r="AB228" s="3670"/>
      <c r="AC228" s="3245"/>
      <c r="AD228" s="2509"/>
      <c r="AF228">
        <v>0</v>
      </c>
      <c r="AG228" s="1366">
        <f t="shared" si="1"/>
        <v>0</v>
      </c>
      <c r="AH228" s="1366">
        <f t="shared" si="33"/>
        <v>0</v>
      </c>
      <c r="AJ228" s="3245"/>
    </row>
    <row r="229" spans="1:36" x14ac:dyDescent="0.25">
      <c r="A229" s="3588"/>
      <c r="B229" s="2661" t="s">
        <v>3161</v>
      </c>
      <c r="C229" s="1142" t="s">
        <v>9181</v>
      </c>
      <c r="D229" s="3537"/>
      <c r="E229" s="2956" t="s">
        <v>3799</v>
      </c>
      <c r="F229" s="3444"/>
      <c r="G229" s="3591"/>
      <c r="H229" s="3557"/>
      <c r="I229" s="3560"/>
      <c r="J229" s="3563"/>
      <c r="K229" s="3566"/>
      <c r="L229" s="3569"/>
      <c r="M229" s="3572"/>
      <c r="N229" s="3575"/>
      <c r="O229" s="3578"/>
      <c r="P229" s="3581"/>
      <c r="Q229" s="3584"/>
      <c r="R229" s="3540"/>
      <c r="S229" s="3447"/>
      <c r="T229" s="3444"/>
      <c r="U229" s="3447"/>
      <c r="V229" s="3444"/>
      <c r="W229" s="3447"/>
      <c r="X229" s="3620"/>
      <c r="Y229" s="3600"/>
      <c r="Z229" s="3597"/>
      <c r="AA229" s="3594"/>
      <c r="AB229" s="3670"/>
      <c r="AC229" s="3245"/>
      <c r="AD229" s="2509"/>
      <c r="AF229">
        <v>0</v>
      </c>
      <c r="AG229" s="1366">
        <f t="shared" si="1"/>
        <v>0</v>
      </c>
      <c r="AH229" s="1366">
        <f t="shared" si="33"/>
        <v>0</v>
      </c>
      <c r="AJ229" s="3245"/>
    </row>
    <row r="230" spans="1:36" x14ac:dyDescent="0.25">
      <c r="A230" s="3588"/>
      <c r="B230" s="2661" t="s">
        <v>3167</v>
      </c>
      <c r="C230" s="1142"/>
      <c r="D230" s="3537"/>
      <c r="E230" s="2955" t="s">
        <v>3800</v>
      </c>
      <c r="F230" s="3444"/>
      <c r="G230" s="3591"/>
      <c r="H230" s="3557"/>
      <c r="I230" s="3560"/>
      <c r="J230" s="3563"/>
      <c r="K230" s="3566"/>
      <c r="L230" s="3569"/>
      <c r="M230" s="3572"/>
      <c r="N230" s="3575"/>
      <c r="O230" s="3578"/>
      <c r="P230" s="3581"/>
      <c r="Q230" s="3584"/>
      <c r="R230" s="3540"/>
      <c r="S230" s="3447"/>
      <c r="T230" s="3444"/>
      <c r="U230" s="3447"/>
      <c r="V230" s="3444"/>
      <c r="W230" s="3447"/>
      <c r="X230" s="3620"/>
      <c r="Y230" s="3600"/>
      <c r="Z230" s="3597"/>
      <c r="AA230" s="3594"/>
      <c r="AB230" s="3670"/>
      <c r="AC230" s="3245"/>
      <c r="AD230" s="2509"/>
      <c r="AF230">
        <v>0</v>
      </c>
      <c r="AG230" s="1366">
        <f t="shared" si="1"/>
        <v>0</v>
      </c>
      <c r="AH230" s="1366">
        <f t="shared" si="33"/>
        <v>0</v>
      </c>
      <c r="AJ230" s="3245"/>
    </row>
    <row r="231" spans="1:36" x14ac:dyDescent="0.25">
      <c r="A231" s="3588"/>
      <c r="B231" s="2661" t="s">
        <v>3168</v>
      </c>
      <c r="C231" s="1142"/>
      <c r="D231" s="3537"/>
      <c r="E231" s="2955" t="s">
        <v>3801</v>
      </c>
      <c r="F231" s="3444"/>
      <c r="G231" s="3591"/>
      <c r="H231" s="3557"/>
      <c r="I231" s="3560"/>
      <c r="J231" s="3563"/>
      <c r="K231" s="3566"/>
      <c r="L231" s="3569"/>
      <c r="M231" s="3572"/>
      <c r="N231" s="3575"/>
      <c r="O231" s="3578"/>
      <c r="P231" s="3581"/>
      <c r="Q231" s="3584"/>
      <c r="R231" s="3540"/>
      <c r="S231" s="3447"/>
      <c r="T231" s="3444"/>
      <c r="U231" s="3447"/>
      <c r="V231" s="3444"/>
      <c r="W231" s="3447"/>
      <c r="X231" s="3620"/>
      <c r="Y231" s="3600"/>
      <c r="Z231" s="3597"/>
      <c r="AA231" s="3594"/>
      <c r="AB231" s="3670"/>
      <c r="AC231" s="3245"/>
      <c r="AD231" s="2509"/>
      <c r="AF231">
        <v>0</v>
      </c>
      <c r="AG231" s="1366">
        <f t="shared" si="1"/>
        <v>0</v>
      </c>
      <c r="AH231" s="1366">
        <f t="shared" si="33"/>
        <v>0</v>
      </c>
      <c r="AJ231" s="3245"/>
    </row>
    <row r="232" spans="1:36" x14ac:dyDescent="0.25">
      <c r="A232" s="3588"/>
      <c r="B232" s="2661" t="s">
        <v>3802</v>
      </c>
      <c r="C232" s="1142"/>
      <c r="D232" s="3537"/>
      <c r="E232" s="2955" t="s">
        <v>3803</v>
      </c>
      <c r="F232" s="3444"/>
      <c r="G232" s="3591"/>
      <c r="H232" s="3557"/>
      <c r="I232" s="3560"/>
      <c r="J232" s="3563"/>
      <c r="K232" s="3566"/>
      <c r="L232" s="3569"/>
      <c r="M232" s="3572"/>
      <c r="N232" s="3575"/>
      <c r="O232" s="3578"/>
      <c r="P232" s="3581"/>
      <c r="Q232" s="3584"/>
      <c r="R232" s="3540"/>
      <c r="S232" s="3447"/>
      <c r="T232" s="3444"/>
      <c r="U232" s="3447"/>
      <c r="V232" s="3444"/>
      <c r="W232" s="3447"/>
      <c r="X232" s="3620"/>
      <c r="Y232" s="3600"/>
      <c r="Z232" s="3597"/>
      <c r="AA232" s="3594"/>
      <c r="AB232" s="3670"/>
      <c r="AC232" s="3245"/>
      <c r="AD232" s="2509"/>
      <c r="AF232">
        <v>0</v>
      </c>
      <c r="AG232" s="1366">
        <f t="shared" si="1"/>
        <v>0</v>
      </c>
      <c r="AH232" s="1366">
        <f t="shared" si="33"/>
        <v>0</v>
      </c>
      <c r="AJ232" s="3245"/>
    </row>
    <row r="233" spans="1:36" ht="15" thickBot="1" x14ac:dyDescent="0.3">
      <c r="A233" s="3589"/>
      <c r="B233" s="1132" t="s">
        <v>3804</v>
      </c>
      <c r="C233" s="1143"/>
      <c r="D233" s="3538"/>
      <c r="E233" s="2958" t="s">
        <v>3805</v>
      </c>
      <c r="F233" s="3445"/>
      <c r="G233" s="3592"/>
      <c r="H233" s="3558"/>
      <c r="I233" s="3561"/>
      <c r="J233" s="3564"/>
      <c r="K233" s="3567"/>
      <c r="L233" s="3570"/>
      <c r="M233" s="3573"/>
      <c r="N233" s="3576"/>
      <c r="O233" s="3579"/>
      <c r="P233" s="3582"/>
      <c r="Q233" s="3585"/>
      <c r="R233" s="3541"/>
      <c r="S233" s="3448"/>
      <c r="T233" s="3445"/>
      <c r="U233" s="3448"/>
      <c r="V233" s="3445"/>
      <c r="W233" s="3448"/>
      <c r="X233" s="3621"/>
      <c r="Y233" s="3601"/>
      <c r="Z233" s="3598"/>
      <c r="AA233" s="3595"/>
      <c r="AB233" s="3671"/>
      <c r="AC233" s="3251"/>
      <c r="AD233" s="2510"/>
      <c r="AF233">
        <v>0</v>
      </c>
      <c r="AG233" s="1366">
        <f t="shared" si="1"/>
        <v>0</v>
      </c>
      <c r="AH233" s="1366">
        <f t="shared" si="33"/>
        <v>0</v>
      </c>
      <c r="AJ233" s="3251"/>
    </row>
    <row r="234" spans="1:36" ht="15" thickTop="1" x14ac:dyDescent="0.25">
      <c r="AG234" s="1366">
        <f>SUM(AG5:AG233)</f>
        <v>-56.696320418884994</v>
      </c>
    </row>
    <row r="235" spans="1:36" x14ac:dyDescent="0.25">
      <c r="Z235" s="864">
        <f>SUM(Z5:Z233)-SUM(Z7:Z8)</f>
        <v>1088.341348207462</v>
      </c>
      <c r="AA235" s="1362">
        <f>SUM(AA5:AA233)/1000</f>
        <v>100.65869999999994</v>
      </c>
      <c r="AB235" s="1362"/>
      <c r="AC235" s="1362"/>
    </row>
    <row r="236" spans="1:36" x14ac:dyDescent="0.25">
      <c r="Y236" s="2070" t="s">
        <v>2473</v>
      </c>
      <c r="Z236" s="1366" t="e">
        <f>Z235-#REF!</f>
        <v>#REF!</v>
      </c>
    </row>
  </sheetData>
  <mergeCells count="700">
    <mergeCell ref="AD52:AD54"/>
    <mergeCell ref="AD46:AD51"/>
    <mergeCell ref="AD40:AD42"/>
    <mergeCell ref="AD43:AD45"/>
    <mergeCell ref="AD36:AD39"/>
    <mergeCell ref="A1:AD1"/>
    <mergeCell ref="AA3:AB3"/>
    <mergeCell ref="AD3:AD4"/>
    <mergeCell ref="AD9:AD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D16:AD21"/>
    <mergeCell ref="AD25:AD29"/>
    <mergeCell ref="AD22:AD24"/>
    <mergeCell ref="AD30:AD35"/>
    <mergeCell ref="AD57:AD62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Q55:Q62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39E0-34BD-4C7D-A5CB-B92C63BC33E3}">
  <dimension ref="A1:C1061"/>
  <sheetViews>
    <sheetView tabSelected="1" workbookViewId="0">
      <selection activeCell="D1" sqref="D1"/>
    </sheetView>
  </sheetViews>
  <sheetFormatPr defaultRowHeight="14.4" x14ac:dyDescent="0.25"/>
  <cols>
    <col min="1" max="1" width="18.59765625" customWidth="1"/>
    <col min="2" max="2" width="12.09765625" customWidth="1"/>
    <col min="3" max="3" width="11.09765625" style="3343" customWidth="1"/>
  </cols>
  <sheetData>
    <row r="1" spans="1:3" ht="30" customHeight="1" thickTop="1" thickBot="1" x14ac:dyDescent="0.3">
      <c r="A1" s="3148" t="s">
        <v>9400</v>
      </c>
      <c r="B1" t="s">
        <v>9407</v>
      </c>
      <c r="C1" s="3340" t="s">
        <v>9406</v>
      </c>
    </row>
    <row r="2" spans="1:3" ht="15" thickBot="1" x14ac:dyDescent="0.3">
      <c r="A2" s="2520">
        <f>IFERROR('4층_랙별_계통 및_부하량'!AC5, "")</f>
        <v>259.5</v>
      </c>
      <c r="B2" s="3338" t="s">
        <v>9401</v>
      </c>
      <c r="C2" s="3341"/>
    </row>
    <row r="3" spans="1:3" ht="15" thickBot="1" x14ac:dyDescent="0.3">
      <c r="A3" s="2520">
        <f>IFERROR('4층_랙별_계통 및_부하량'!AC6, "")</f>
        <v>395.8</v>
      </c>
      <c r="C3" s="3341"/>
    </row>
    <row r="4" spans="1:3" ht="15" thickBot="1" x14ac:dyDescent="0.3">
      <c r="A4" s="2520">
        <f>IFERROR('4층_랙별_계통 및_부하량'!AC7, "")</f>
        <v>12636.4</v>
      </c>
      <c r="C4" s="3341"/>
    </row>
    <row r="5" spans="1:3" ht="15" thickBot="1" x14ac:dyDescent="0.3">
      <c r="A5" s="2520">
        <f>IFERROR('4층_랙별_계통 및_부하량'!AC8, "")</f>
        <v>6598.3</v>
      </c>
      <c r="C5" s="3341"/>
    </row>
    <row r="6" spans="1:3" ht="15" thickBot="1" x14ac:dyDescent="0.3">
      <c r="A6" s="2520">
        <f>IFERROR('4층_랙별_계통 및_부하량'!AC9, "")</f>
        <v>10161.799999999999</v>
      </c>
      <c r="C6" s="3341"/>
    </row>
    <row r="7" spans="1:3" ht="15" thickBot="1" x14ac:dyDescent="0.3">
      <c r="A7" s="2520">
        <f>IFERROR('4층_랙별_계통 및_부하량'!AC10, "")</f>
        <v>10965.599999999999</v>
      </c>
      <c r="C7" s="3341"/>
    </row>
    <row r="8" spans="1:3" ht="15" thickBot="1" x14ac:dyDescent="0.3">
      <c r="A8" s="2520">
        <f>IFERROR('4층_랙별_계통 및_부하량'!AC11, "")</f>
        <v>12968.9</v>
      </c>
      <c r="C8" s="3341"/>
    </row>
    <row r="9" spans="1:3" ht="15" thickBot="1" x14ac:dyDescent="0.3">
      <c r="A9" s="2520">
        <f>IFERROR('4층_랙별_계통 및_부하량'!AC12, "")</f>
        <v>11087</v>
      </c>
      <c r="C9" s="3341"/>
    </row>
    <row r="10" spans="1:3" ht="15" thickBot="1" x14ac:dyDescent="0.3">
      <c r="A10" s="2520">
        <f>IFERROR('4층_랙별_계통 및_부하량'!AC13, "")</f>
        <v>11103.7</v>
      </c>
      <c r="C10" s="3341"/>
    </row>
    <row r="11" spans="1:3" ht="15" thickBot="1" x14ac:dyDescent="0.3">
      <c r="A11" s="2520">
        <f>IFERROR('4층_랙별_계통 및_부하량'!AC14, "")</f>
        <v>8801</v>
      </c>
      <c r="C11" s="3341"/>
    </row>
    <row r="12" spans="1:3" ht="15" thickBot="1" x14ac:dyDescent="0.3">
      <c r="A12" s="2520">
        <f>IFERROR('4층_랙별_계통 및_부하량'!AC15, "")</f>
        <v>0</v>
      </c>
      <c r="C12" s="3341"/>
    </row>
    <row r="13" spans="1:3" ht="15" thickBot="1" x14ac:dyDescent="0.3">
      <c r="A13" s="2520">
        <f>IFERROR('4층_랙별_계통 및_부하량'!AC16, "")</f>
        <v>10209.900000000001</v>
      </c>
      <c r="C13" s="3341"/>
    </row>
    <row r="14" spans="1:3" ht="15" thickBot="1" x14ac:dyDescent="0.3">
      <c r="A14" s="2520">
        <f>IFERROR('4층_랙별_계통 및_부하량'!AC17, "")</f>
        <v>0</v>
      </c>
      <c r="C14" s="3341"/>
    </row>
    <row r="15" spans="1:3" ht="15" thickBot="1" x14ac:dyDescent="0.3">
      <c r="A15" s="2520">
        <f>IFERROR('4층_랙별_계통 및_부하량'!AC18, "")</f>
        <v>0</v>
      </c>
      <c r="C15" s="3341"/>
    </row>
    <row r="16" spans="1:3" ht="15" thickBot="1" x14ac:dyDescent="0.3">
      <c r="A16" s="2520">
        <f>IFERROR('4층_랙별_계통 및_부하량'!AC19, "")</f>
        <v>0</v>
      </c>
      <c r="C16" s="3341"/>
    </row>
    <row r="17" spans="1:3" ht="15" thickBot="1" x14ac:dyDescent="0.3">
      <c r="A17" s="2520">
        <f>IFERROR('4층_랙별_계통 및_부하량'!AC20, "")</f>
        <v>0</v>
      </c>
      <c r="C17" s="3341"/>
    </row>
    <row r="18" spans="1:3" ht="15" thickBot="1" x14ac:dyDescent="0.3">
      <c r="A18" s="2520">
        <f>IFERROR('4층_랙별_계통 및_부하량'!AC21, "")</f>
        <v>0</v>
      </c>
      <c r="C18" s="3341"/>
    </row>
    <row r="19" spans="1:3" ht="15" thickBot="1" x14ac:dyDescent="0.3">
      <c r="A19" s="2520">
        <f>IFERROR('4층_랙별_계통 및_부하량'!AC22, "")</f>
        <v>3840.1</v>
      </c>
      <c r="C19" s="3341"/>
    </row>
    <row r="20" spans="1:3" ht="15" thickBot="1" x14ac:dyDescent="0.3">
      <c r="A20" s="2520">
        <f>IFERROR('4층_랙별_계통 및_부하량'!AC23, "")</f>
        <v>0</v>
      </c>
      <c r="C20" s="3341"/>
    </row>
    <row r="21" spans="1:3" ht="15" thickBot="1" x14ac:dyDescent="0.3">
      <c r="A21" s="2520">
        <f>IFERROR('4층_랙별_계통 및_부하량'!AC24, "")</f>
        <v>0</v>
      </c>
      <c r="C21" s="3341"/>
    </row>
    <row r="22" spans="1:3" ht="15" thickBot="1" x14ac:dyDescent="0.3">
      <c r="A22" s="2520">
        <f>IFERROR('4층_랙별_계통 및_부하량'!AC25, "")</f>
        <v>2945.3999999999996</v>
      </c>
      <c r="C22" s="3341"/>
    </row>
    <row r="23" spans="1:3" ht="15" thickBot="1" x14ac:dyDescent="0.3">
      <c r="A23" s="2520">
        <f>IFERROR('4층_랙별_계통 및_부하량'!AC26, "")</f>
        <v>0</v>
      </c>
      <c r="C23" s="3341"/>
    </row>
    <row r="24" spans="1:3" ht="15" thickBot="1" x14ac:dyDescent="0.3">
      <c r="A24" s="2520">
        <f>IFERROR('4층_랙별_계통 및_부하량'!AC27, "")</f>
        <v>0</v>
      </c>
      <c r="C24" s="3341"/>
    </row>
    <row r="25" spans="1:3" ht="15" thickBot="1" x14ac:dyDescent="0.3">
      <c r="A25" s="2520">
        <f>IFERROR('4층_랙별_계통 및_부하량'!AC28, "")</f>
        <v>0</v>
      </c>
      <c r="C25" s="3341"/>
    </row>
    <row r="26" spans="1:3" ht="15" thickBot="1" x14ac:dyDescent="0.3">
      <c r="A26" s="2520">
        <f>IFERROR('4층_랙별_계통 및_부하량'!AC29, "")</f>
        <v>0</v>
      </c>
      <c r="C26" s="3341"/>
    </row>
    <row r="27" spans="1:3" ht="15" thickBot="1" x14ac:dyDescent="0.3">
      <c r="A27" s="2520">
        <f>IFERROR('4층_랙별_계통 및_부하량'!AC30, "")</f>
        <v>9047.1</v>
      </c>
      <c r="C27" s="3341"/>
    </row>
    <row r="28" spans="1:3" ht="15" thickBot="1" x14ac:dyDescent="0.3">
      <c r="A28" s="2520">
        <f>IFERROR('4층_랙별_계통 및_부하량'!AC31, "")</f>
        <v>0</v>
      </c>
      <c r="C28" s="3341"/>
    </row>
    <row r="29" spans="1:3" ht="15" thickBot="1" x14ac:dyDescent="0.3">
      <c r="A29" s="2520">
        <f>IFERROR('4층_랙별_계통 및_부하량'!AC32, "")</f>
        <v>0</v>
      </c>
      <c r="C29" s="3341"/>
    </row>
    <row r="30" spans="1:3" ht="15" thickBot="1" x14ac:dyDescent="0.3">
      <c r="A30" s="2520">
        <f>IFERROR('4층_랙별_계통 및_부하량'!AC33, "")</f>
        <v>0</v>
      </c>
      <c r="C30" s="3341"/>
    </row>
    <row r="31" spans="1:3" ht="15" thickBot="1" x14ac:dyDescent="0.3">
      <c r="A31" s="2520">
        <f>IFERROR('4층_랙별_계통 및_부하량'!AC34, "")</f>
        <v>0</v>
      </c>
      <c r="C31" s="3341"/>
    </row>
    <row r="32" spans="1:3" ht="15" thickBot="1" x14ac:dyDescent="0.3">
      <c r="A32" s="2520">
        <f>IFERROR('4층_랙별_계통 및_부하량'!AC35, "")</f>
        <v>0</v>
      </c>
      <c r="C32" s="3341"/>
    </row>
    <row r="33" spans="1:3" ht="15" thickBot="1" x14ac:dyDescent="0.3">
      <c r="A33" s="2520">
        <f>IFERROR('4층_랙별_계통 및_부하량'!AC36, "")</f>
        <v>3604.8</v>
      </c>
      <c r="C33" s="3341"/>
    </row>
    <row r="34" spans="1:3" ht="15" thickBot="1" x14ac:dyDescent="0.3">
      <c r="A34" s="2520">
        <f>IFERROR('4층_랙별_계통 및_부하량'!AC37, "")</f>
        <v>0</v>
      </c>
      <c r="C34" s="3341"/>
    </row>
    <row r="35" spans="1:3" ht="15" thickBot="1" x14ac:dyDescent="0.3">
      <c r="A35" s="2520">
        <f>IFERROR('4층_랙별_계통 및_부하량'!AC38, "")</f>
        <v>0</v>
      </c>
      <c r="C35" s="3341"/>
    </row>
    <row r="36" spans="1:3" ht="15" thickBot="1" x14ac:dyDescent="0.3">
      <c r="A36" s="2520">
        <f>IFERROR('4층_랙별_계통 및_부하량'!AC39, "")</f>
        <v>0</v>
      </c>
      <c r="C36" s="3341"/>
    </row>
    <row r="37" spans="1:3" ht="15" thickBot="1" x14ac:dyDescent="0.3">
      <c r="A37" s="2520">
        <f>IFERROR('4층_랙별_계통 및_부하량'!AC40, "")</f>
        <v>1574.9</v>
      </c>
      <c r="C37" s="3341"/>
    </row>
    <row r="38" spans="1:3" ht="15" thickBot="1" x14ac:dyDescent="0.3">
      <c r="A38" s="2520">
        <f>IFERROR('4층_랙별_계통 및_부하량'!AC41, "")</f>
        <v>0</v>
      </c>
      <c r="C38" s="3341"/>
    </row>
    <row r="39" spans="1:3" ht="15" thickBot="1" x14ac:dyDescent="0.3">
      <c r="A39" s="2520">
        <f>IFERROR('4층_랙별_계통 및_부하량'!AC42, "")</f>
        <v>0</v>
      </c>
      <c r="C39" s="3341"/>
    </row>
    <row r="40" spans="1:3" ht="15" thickBot="1" x14ac:dyDescent="0.3">
      <c r="A40" s="2520">
        <f>IFERROR('4층_랙별_계통 및_부하량'!AC43, "")</f>
        <v>1966.2</v>
      </c>
      <c r="C40" s="3341"/>
    </row>
    <row r="41" spans="1:3" ht="15" thickBot="1" x14ac:dyDescent="0.3">
      <c r="A41" s="2520">
        <f>IFERROR('4층_랙별_계통 및_부하량'!AC44, "")</f>
        <v>0</v>
      </c>
      <c r="C41" s="3341"/>
    </row>
    <row r="42" spans="1:3" ht="15" thickBot="1" x14ac:dyDescent="0.3">
      <c r="A42" s="2520">
        <f>IFERROR('4층_랙별_계통 및_부하량'!AC45, "")</f>
        <v>0</v>
      </c>
      <c r="C42" s="3341"/>
    </row>
    <row r="43" spans="1:3" ht="15" thickBot="1" x14ac:dyDescent="0.3">
      <c r="A43" s="2520">
        <f>IFERROR('4층_랙별_계통 및_부하량'!AC46, "")</f>
        <v>6477</v>
      </c>
      <c r="C43" s="3341"/>
    </row>
    <row r="44" spans="1:3" ht="15" thickBot="1" x14ac:dyDescent="0.3">
      <c r="A44" s="2520">
        <f>IFERROR('4층_랙별_계통 및_부하량'!AC47, "")</f>
        <v>0</v>
      </c>
      <c r="C44" s="3341"/>
    </row>
    <row r="45" spans="1:3" ht="15" thickBot="1" x14ac:dyDescent="0.3">
      <c r="A45" s="2520">
        <f>IFERROR('4층_랙별_계통 및_부하량'!AC48, "")</f>
        <v>0</v>
      </c>
      <c r="C45" s="3341"/>
    </row>
    <row r="46" spans="1:3" ht="15" thickBot="1" x14ac:dyDescent="0.3">
      <c r="A46" s="2520">
        <f>IFERROR('4층_랙별_계통 및_부하량'!AC49, "")</f>
        <v>0</v>
      </c>
      <c r="C46" s="3341"/>
    </row>
    <row r="47" spans="1:3" ht="15" thickBot="1" x14ac:dyDescent="0.3">
      <c r="A47" s="2520">
        <f>IFERROR('4층_랙별_계통 및_부하량'!AC50, "")</f>
        <v>0</v>
      </c>
      <c r="C47" s="3341"/>
    </row>
    <row r="48" spans="1:3" ht="15" thickBot="1" x14ac:dyDescent="0.3">
      <c r="A48" s="2520">
        <f>IFERROR('4층_랙별_계통 및_부하량'!AC51, "")</f>
        <v>0</v>
      </c>
      <c r="C48" s="3341"/>
    </row>
    <row r="49" spans="1:3" ht="15" thickBot="1" x14ac:dyDescent="0.3">
      <c r="A49" s="2520">
        <f>IFERROR('4층_랙별_계통 및_부하량'!AC52, "")</f>
        <v>0</v>
      </c>
      <c r="C49" s="3341"/>
    </row>
    <row r="50" spans="1:3" ht="15" thickBot="1" x14ac:dyDescent="0.3">
      <c r="A50" s="2520">
        <f>IFERROR('4층_랙별_계통 및_부하량'!AC53, "")</f>
        <v>0</v>
      </c>
      <c r="C50" s="3341"/>
    </row>
    <row r="51" spans="1:3" ht="15" thickBot="1" x14ac:dyDescent="0.3">
      <c r="A51" s="2520">
        <f>IFERROR('4층_랙별_계통 및_부하량'!AC54, "")</f>
        <v>0</v>
      </c>
      <c r="C51" s="3341"/>
    </row>
    <row r="52" spans="1:3" ht="15" thickBot="1" x14ac:dyDescent="0.3">
      <c r="A52" s="2520">
        <f>IFERROR('4층_랙별_계통 및_부하량'!AC55, "")</f>
        <v>0</v>
      </c>
      <c r="C52" s="3341"/>
    </row>
    <row r="53" spans="1:3" ht="15" thickBot="1" x14ac:dyDescent="0.3">
      <c r="A53" s="2520">
        <f>IFERROR('4층_랙별_계통 및_부하량'!AC56, "")</f>
        <v>0</v>
      </c>
      <c r="C53" s="3341"/>
    </row>
    <row r="54" spans="1:3" ht="15" thickBot="1" x14ac:dyDescent="0.3">
      <c r="A54" s="2520">
        <f>IFERROR('4층_랙별_계통 및_부하량'!AC57, "")</f>
        <v>0</v>
      </c>
      <c r="C54" s="3341"/>
    </row>
    <row r="55" spans="1:3" ht="15" thickBot="1" x14ac:dyDescent="0.3">
      <c r="A55" s="2520">
        <f>IFERROR('4층_랙별_계통 및_부하량'!AC58, "")</f>
        <v>0</v>
      </c>
      <c r="C55" s="3341"/>
    </row>
    <row r="56" spans="1:3" ht="15" thickBot="1" x14ac:dyDescent="0.3">
      <c r="A56" s="2520">
        <f>IFERROR('4층_랙별_계통 및_부하량'!AC59, "")</f>
        <v>0</v>
      </c>
      <c r="C56" s="3341"/>
    </row>
    <row r="57" spans="1:3" ht="15" thickBot="1" x14ac:dyDescent="0.3">
      <c r="A57" s="2520">
        <f>IFERROR('4층_랙별_계통 및_부하량'!AC60, "")</f>
        <v>0</v>
      </c>
      <c r="C57" s="3341"/>
    </row>
    <row r="58" spans="1:3" ht="15" thickBot="1" x14ac:dyDescent="0.3">
      <c r="A58" s="2520">
        <f>IFERROR('4층_랙별_계통 및_부하량'!AC61, "")</f>
        <v>0</v>
      </c>
      <c r="C58" s="3341"/>
    </row>
    <row r="59" spans="1:3" ht="15" thickBot="1" x14ac:dyDescent="0.3">
      <c r="A59" s="2520">
        <f>IFERROR('4층_랙별_계통 및_부하량'!AC62, "")</f>
        <v>0</v>
      </c>
      <c r="C59" s="3341"/>
    </row>
    <row r="60" spans="1:3" ht="15" thickBot="1" x14ac:dyDescent="0.3">
      <c r="A60" s="2520">
        <f>IFERROR('4층_랙별_계통 및_부하량'!AC63, "")</f>
        <v>11178.8</v>
      </c>
      <c r="C60" s="3341"/>
    </row>
    <row r="61" spans="1:3" ht="15" thickBot="1" x14ac:dyDescent="0.3">
      <c r="A61" s="2520">
        <f>IFERROR('4층_랙별_계통 및_부하량'!AC64, "")</f>
        <v>0</v>
      </c>
      <c r="C61" s="3341"/>
    </row>
    <row r="62" spans="1:3" ht="15" thickBot="1" x14ac:dyDescent="0.3">
      <c r="A62" s="2520">
        <f>IFERROR('4층_랙별_계통 및_부하량'!AC65, "")</f>
        <v>0</v>
      </c>
      <c r="C62" s="3341"/>
    </row>
    <row r="63" spans="1:3" ht="15" thickBot="1" x14ac:dyDescent="0.3">
      <c r="A63" s="2520">
        <f>IFERROR('4층_랙별_계통 및_부하량'!AC66, "")</f>
        <v>0</v>
      </c>
      <c r="C63" s="3341"/>
    </row>
    <row r="64" spans="1:3" ht="15" thickBot="1" x14ac:dyDescent="0.3">
      <c r="A64" s="2520">
        <f>IFERROR('4층_랙별_계통 및_부하량'!AC67, "")</f>
        <v>0</v>
      </c>
      <c r="C64" s="3341"/>
    </row>
    <row r="65" spans="1:3" ht="15" thickBot="1" x14ac:dyDescent="0.3">
      <c r="A65" s="2520">
        <f>IFERROR('4층_랙별_계통 및_부하량'!AC68, "")</f>
        <v>0</v>
      </c>
      <c r="C65" s="3341"/>
    </row>
    <row r="66" spans="1:3" ht="15" thickBot="1" x14ac:dyDescent="0.3">
      <c r="A66" s="2520">
        <f>IFERROR('4층_랙별_계통 및_부하량'!AC69, "")</f>
        <v>0</v>
      </c>
      <c r="C66" s="3341"/>
    </row>
    <row r="67" spans="1:3" ht="15" thickBot="1" x14ac:dyDescent="0.3">
      <c r="A67" s="2520">
        <f>IFERROR('4층_랙별_계통 및_부하량'!AC70, "")</f>
        <v>0</v>
      </c>
      <c r="C67" s="3341"/>
    </row>
    <row r="68" spans="1:3" ht="15" thickBot="1" x14ac:dyDescent="0.3">
      <c r="A68" s="2520">
        <f>IFERROR('4층_랙별_계통 및_부하량'!AC71, "")</f>
        <v>0</v>
      </c>
      <c r="C68" s="3341"/>
    </row>
    <row r="69" spans="1:3" ht="15" thickBot="1" x14ac:dyDescent="0.3">
      <c r="A69" s="2520">
        <f>IFERROR('4층_랙별_계통 및_부하량'!AC72, "")</f>
        <v>0</v>
      </c>
      <c r="C69" s="3341"/>
    </row>
    <row r="70" spans="1:3" ht="15" thickBot="1" x14ac:dyDescent="0.3">
      <c r="A70" s="2520">
        <f>IFERROR('4층_랙별_계통 및_부하량'!AC73, "")</f>
        <v>0</v>
      </c>
      <c r="C70" s="3341"/>
    </row>
    <row r="71" spans="1:3" ht="15" thickBot="1" x14ac:dyDescent="0.3">
      <c r="A71" s="2520">
        <f>IFERROR('4층_랙별_계통 및_부하량'!AC74, "")</f>
        <v>0</v>
      </c>
      <c r="C71" s="3341"/>
    </row>
    <row r="72" spans="1:3" ht="15" thickBot="1" x14ac:dyDescent="0.3">
      <c r="A72" s="2520">
        <f>IFERROR('4층_랙별_계통 및_부하량'!AC75, "")</f>
        <v>0</v>
      </c>
      <c r="C72" s="3341"/>
    </row>
    <row r="73" spans="1:3" ht="15" thickBot="1" x14ac:dyDescent="0.3">
      <c r="A73" s="2520">
        <f>IFERROR('4층_랙별_계통 및_부하량'!AC76, "")</f>
        <v>0</v>
      </c>
      <c r="C73" s="3341"/>
    </row>
    <row r="74" spans="1:3" ht="15" thickBot="1" x14ac:dyDescent="0.3">
      <c r="A74" s="2520">
        <f>IFERROR('4층_랙별_계통 및_부하량'!AC77, "")</f>
        <v>0</v>
      </c>
      <c r="C74" s="3341"/>
    </row>
    <row r="75" spans="1:3" ht="15" thickBot="1" x14ac:dyDescent="0.3">
      <c r="A75" s="2520">
        <f>IFERROR('4층_랙별_계통 및_부하량'!AC78, "")</f>
        <v>0</v>
      </c>
      <c r="C75" s="3341"/>
    </row>
    <row r="76" spans="1:3" ht="15" thickBot="1" x14ac:dyDescent="0.3">
      <c r="A76" s="2520">
        <f>IFERROR('4층_랙별_계통 및_부하량'!AC79, "")</f>
        <v>0</v>
      </c>
      <c r="C76" s="3341"/>
    </row>
    <row r="77" spans="1:3" ht="15" thickBot="1" x14ac:dyDescent="0.3">
      <c r="A77" s="2520">
        <f>IFERROR('4층_랙별_계통 및_부하량'!AC80, "")</f>
        <v>0</v>
      </c>
      <c r="C77" s="3341"/>
    </row>
    <row r="78" spans="1:3" ht="15" thickBot="1" x14ac:dyDescent="0.3">
      <c r="A78" s="2520">
        <f>IFERROR('4층_랙별_계통 및_부하량'!AC81, "")</f>
        <v>0</v>
      </c>
      <c r="C78" s="3341"/>
    </row>
    <row r="79" spans="1:3" ht="15" thickBot="1" x14ac:dyDescent="0.3">
      <c r="A79" s="2520">
        <f>IFERROR('4층_랙별_계통 및_부하량'!AC82, "")</f>
        <v>0</v>
      </c>
      <c r="C79" s="3341"/>
    </row>
    <row r="80" spans="1:3" ht="15" thickBot="1" x14ac:dyDescent="0.3">
      <c r="A80" s="2520">
        <f>IFERROR('4층_랙별_계통 및_부하량'!AC83, "")</f>
        <v>3744.5</v>
      </c>
      <c r="C80" s="3341"/>
    </row>
    <row r="81" spans="1:3" ht="15" thickBot="1" x14ac:dyDescent="0.3">
      <c r="A81" s="2520">
        <f>IFERROR('4층_랙별_계통 및_부하량'!AC84, "")</f>
        <v>0</v>
      </c>
      <c r="C81" s="3341"/>
    </row>
    <row r="82" spans="1:3" ht="15" thickBot="1" x14ac:dyDescent="0.3">
      <c r="A82" s="2520">
        <f>IFERROR('4층_랙별_계통 및_부하량'!AC85, "")</f>
        <v>0</v>
      </c>
      <c r="C82" s="3341"/>
    </row>
    <row r="83" spans="1:3" ht="15" thickBot="1" x14ac:dyDescent="0.3">
      <c r="A83" s="2520">
        <f>IFERROR('4층_랙별_계통 및_부하량'!AC86, "")</f>
        <v>0</v>
      </c>
      <c r="C83" s="3341"/>
    </row>
    <row r="84" spans="1:3" ht="15" thickBot="1" x14ac:dyDescent="0.3">
      <c r="A84" s="2520">
        <f>IFERROR('4층_랙별_계통 및_부하량'!AC87, "")</f>
        <v>0</v>
      </c>
      <c r="C84" s="3341"/>
    </row>
    <row r="85" spans="1:3" ht="15" thickBot="1" x14ac:dyDescent="0.3">
      <c r="A85" s="2520">
        <f>IFERROR('4층_랙별_계통 및_부하량'!AC88, "")</f>
        <v>0</v>
      </c>
      <c r="C85" s="3341"/>
    </row>
    <row r="86" spans="1:3" ht="15" thickBot="1" x14ac:dyDescent="0.3">
      <c r="A86" s="2520">
        <f>IFERROR('4층_랙별_계통 및_부하량'!AC89, "")</f>
        <v>0</v>
      </c>
      <c r="C86" s="3341"/>
    </row>
    <row r="87" spans="1:3" ht="15" thickBot="1" x14ac:dyDescent="0.3">
      <c r="A87" s="2520">
        <f>IFERROR('4층_랙별_계통 및_부하량'!AC90, "")</f>
        <v>0</v>
      </c>
      <c r="C87" s="3341"/>
    </row>
    <row r="88" spans="1:3" ht="15" thickBot="1" x14ac:dyDescent="0.3">
      <c r="A88" s="2520">
        <f>IFERROR('4층_랙별_계통 및_부하량'!AC91, "")</f>
        <v>0</v>
      </c>
      <c r="C88" s="3341"/>
    </row>
    <row r="89" spans="1:3" ht="15" thickBot="1" x14ac:dyDescent="0.3">
      <c r="A89" s="2520">
        <f>IFERROR('4층_랙별_계통 및_부하량'!AC92, "")</f>
        <v>0</v>
      </c>
      <c r="C89" s="3341"/>
    </row>
    <row r="90" spans="1:3" ht="15" thickBot="1" x14ac:dyDescent="0.3">
      <c r="A90" s="2520">
        <f>IFERROR('4층_랙별_계통 및_부하량'!AC93, "")</f>
        <v>2089.9</v>
      </c>
      <c r="C90" s="3341"/>
    </row>
    <row r="91" spans="1:3" ht="15" thickBot="1" x14ac:dyDescent="0.3">
      <c r="A91" s="2520">
        <f>IFERROR('4층_랙별_계통 및_부하량'!AC94, "")</f>
        <v>0</v>
      </c>
      <c r="C91" s="3341"/>
    </row>
    <row r="92" spans="1:3" ht="15" thickBot="1" x14ac:dyDescent="0.3">
      <c r="A92" s="2520">
        <f>IFERROR('4층_랙별_계통 및_부하량'!AC95, "")</f>
        <v>0</v>
      </c>
      <c r="C92" s="3341"/>
    </row>
    <row r="93" spans="1:3" ht="15" thickBot="1" x14ac:dyDescent="0.3">
      <c r="A93" s="2520">
        <f>IFERROR('4층_랙별_계통 및_부하량'!AC96, "")</f>
        <v>0</v>
      </c>
      <c r="C93" s="3341"/>
    </row>
    <row r="94" spans="1:3" ht="15" thickBot="1" x14ac:dyDescent="0.3">
      <c r="A94" s="2520">
        <f>IFERROR('4층_랙별_계통 및_부하량'!AC97, "")</f>
        <v>0</v>
      </c>
      <c r="C94" s="3341"/>
    </row>
    <row r="95" spans="1:3" ht="15" thickBot="1" x14ac:dyDescent="0.3">
      <c r="A95" s="2520">
        <f>IFERROR('4층_랙별_계통 및_부하량'!AC98, "")</f>
        <v>0</v>
      </c>
      <c r="C95" s="3341"/>
    </row>
    <row r="96" spans="1:3" ht="15" thickBot="1" x14ac:dyDescent="0.3">
      <c r="A96" s="2520">
        <f>IFERROR('4층_랙별_계통 및_부하량'!AC99, "")</f>
        <v>0</v>
      </c>
      <c r="C96" s="3341"/>
    </row>
    <row r="97" spans="1:3" ht="15" thickBot="1" x14ac:dyDescent="0.3">
      <c r="A97" s="2520">
        <f>IFERROR('4층_랙별_계통 및_부하량'!AC100, "")</f>
        <v>0</v>
      </c>
      <c r="C97" s="3341"/>
    </row>
    <row r="98" spans="1:3" ht="15" thickBot="1" x14ac:dyDescent="0.3">
      <c r="A98" s="2520">
        <f>IFERROR('4층_랙별_계통 및_부하량'!AC101, "")</f>
        <v>0</v>
      </c>
      <c r="C98" s="3341"/>
    </row>
    <row r="99" spans="1:3" ht="15" thickBot="1" x14ac:dyDescent="0.3">
      <c r="A99" s="2520">
        <f>IFERROR('4층_랙별_계통 및_부하량'!AC102, "")</f>
        <v>0</v>
      </c>
      <c r="C99" s="3341"/>
    </row>
    <row r="100" spans="1:3" ht="15" thickBot="1" x14ac:dyDescent="0.3">
      <c r="A100" s="2520">
        <f>IFERROR('4층_랙별_계통 및_부하량'!AC103, "")</f>
        <v>1714</v>
      </c>
      <c r="C100" s="3341"/>
    </row>
    <row r="101" spans="1:3" ht="15" thickBot="1" x14ac:dyDescent="0.3">
      <c r="A101" s="2520">
        <f>IFERROR('4층_랙별_계통 및_부하량'!AC104, "")</f>
        <v>0</v>
      </c>
      <c r="C101" s="3341"/>
    </row>
    <row r="102" spans="1:3" ht="15" thickBot="1" x14ac:dyDescent="0.3">
      <c r="A102" s="2520">
        <f>IFERROR('4층_랙별_계통 및_부하량'!AC105, "")</f>
        <v>0</v>
      </c>
      <c r="C102" s="3341"/>
    </row>
    <row r="103" spans="1:3" ht="15" thickBot="1" x14ac:dyDescent="0.3">
      <c r="A103" s="2520">
        <f>IFERROR('4층_랙별_계통 및_부하량'!AC106, "")</f>
        <v>0</v>
      </c>
      <c r="C103" s="3341"/>
    </row>
    <row r="104" spans="1:3" ht="15" thickBot="1" x14ac:dyDescent="0.3">
      <c r="A104" s="2520">
        <f>IFERROR('4층_랙별_계통 및_부하량'!AC107, "")</f>
        <v>0</v>
      </c>
      <c r="C104" s="3341"/>
    </row>
    <row r="105" spans="1:3" ht="15" thickBot="1" x14ac:dyDescent="0.3">
      <c r="A105" s="2520">
        <f>IFERROR('4층_랙별_계통 및_부하량'!AC108, "")</f>
        <v>0</v>
      </c>
      <c r="C105" s="3341"/>
    </row>
    <row r="106" spans="1:3" ht="15" thickBot="1" x14ac:dyDescent="0.3">
      <c r="A106" s="2520">
        <f>IFERROR('4층_랙별_계통 및_부하량'!AC109, "")</f>
        <v>0</v>
      </c>
      <c r="C106" s="3341"/>
    </row>
    <row r="107" spans="1:3" ht="15" thickBot="1" x14ac:dyDescent="0.3">
      <c r="A107" s="2520">
        <f>IFERROR('4층_랙별_계통 및_부하량'!AC110, "")</f>
        <v>0</v>
      </c>
      <c r="C107" s="3341"/>
    </row>
    <row r="108" spans="1:3" ht="15" thickBot="1" x14ac:dyDescent="0.3">
      <c r="A108" s="2520">
        <f>IFERROR('4층_랙별_계통 및_부하량'!AC111, "")</f>
        <v>0</v>
      </c>
      <c r="C108" s="3341"/>
    </row>
    <row r="109" spans="1:3" ht="15" thickBot="1" x14ac:dyDescent="0.3">
      <c r="A109" s="2520">
        <f>IFERROR('4층_랙별_계통 및_부하량'!AC112, "")</f>
        <v>0</v>
      </c>
      <c r="C109" s="3341"/>
    </row>
    <row r="110" spans="1:3" ht="15" thickBot="1" x14ac:dyDescent="0.3">
      <c r="A110" s="2520">
        <f>IFERROR('4층_랙별_계통 및_부하량'!AC113, "")</f>
        <v>0</v>
      </c>
      <c r="C110" s="3341"/>
    </row>
    <row r="111" spans="1:3" ht="15" thickBot="1" x14ac:dyDescent="0.3">
      <c r="A111" s="2520">
        <f>IFERROR('4층_랙별_계통 및_부하량'!AC114, "")</f>
        <v>0</v>
      </c>
      <c r="C111" s="3341"/>
    </row>
    <row r="112" spans="1:3" ht="15" thickBot="1" x14ac:dyDescent="0.3">
      <c r="A112" s="2520">
        <f>IFERROR('4층_랙별_계통 및_부하량'!AC115, "")</f>
        <v>0</v>
      </c>
      <c r="C112" s="3341"/>
    </row>
    <row r="113" spans="1:3" ht="15" thickBot="1" x14ac:dyDescent="0.3">
      <c r="A113" s="2520">
        <f>IFERROR('4층_랙별_계통 및_부하량'!AC116, "")</f>
        <v>0</v>
      </c>
      <c r="C113" s="3341"/>
    </row>
    <row r="114" spans="1:3" ht="15" thickBot="1" x14ac:dyDescent="0.3">
      <c r="A114" s="2520">
        <f>IFERROR('4층_랙별_계통 및_부하량'!AC117, "")</f>
        <v>0</v>
      </c>
      <c r="C114" s="3341"/>
    </row>
    <row r="115" spans="1:3" ht="15" thickBot="1" x14ac:dyDescent="0.3">
      <c r="A115" s="2520">
        <f>IFERROR('4층_랙별_계통 및_부하량'!AC118, "")</f>
        <v>0</v>
      </c>
      <c r="C115" s="3341"/>
    </row>
    <row r="116" spans="1:3" ht="15" thickBot="1" x14ac:dyDescent="0.3">
      <c r="A116" s="2520">
        <f>IFERROR('4층_랙별_계통 및_부하량'!AC119, "")</f>
        <v>0</v>
      </c>
      <c r="C116" s="3341"/>
    </row>
    <row r="117" spans="1:3" ht="15" thickBot="1" x14ac:dyDescent="0.3">
      <c r="A117" s="2520">
        <f>IFERROR('4층_랙별_계통 및_부하량'!AC120, "")</f>
        <v>0</v>
      </c>
      <c r="C117" s="3341"/>
    </row>
    <row r="118" spans="1:3" ht="15" thickBot="1" x14ac:dyDescent="0.3">
      <c r="A118" s="2520">
        <f>IFERROR('4층_랙별_계통 및_부하량'!AC121, "")</f>
        <v>0</v>
      </c>
      <c r="C118" s="3341"/>
    </row>
    <row r="119" spans="1:3" ht="15" thickBot="1" x14ac:dyDescent="0.3">
      <c r="A119" s="2520">
        <f>IFERROR('4층_랙별_계통 및_부하량'!AC122, "")</f>
        <v>0</v>
      </c>
      <c r="C119" s="3341"/>
    </row>
    <row r="120" spans="1:3" ht="15" thickBot="1" x14ac:dyDescent="0.3">
      <c r="A120" s="2520">
        <f>IFERROR('4층_랙별_계통 및_부하량'!AC123, "")</f>
        <v>2034.1999999999998</v>
      </c>
      <c r="C120" s="3341"/>
    </row>
    <row r="121" spans="1:3" ht="15" thickBot="1" x14ac:dyDescent="0.3">
      <c r="A121" s="2520">
        <f>IFERROR('4층_랙별_계통 및_부하량'!AC124, "")</f>
        <v>0</v>
      </c>
      <c r="C121" s="3341"/>
    </row>
    <row r="122" spans="1:3" ht="15" thickBot="1" x14ac:dyDescent="0.3">
      <c r="A122" s="2520">
        <f>IFERROR('4층_랙별_계통 및_부하량'!AC125, "")</f>
        <v>0</v>
      </c>
      <c r="C122" s="3341"/>
    </row>
    <row r="123" spans="1:3" ht="15" thickBot="1" x14ac:dyDescent="0.3">
      <c r="A123" s="2520">
        <f>IFERROR('4층_랙별_계통 및_부하량'!AC126, "")</f>
        <v>0</v>
      </c>
      <c r="C123" s="3341"/>
    </row>
    <row r="124" spans="1:3" ht="15" thickBot="1" x14ac:dyDescent="0.3">
      <c r="A124" s="2520">
        <f>IFERROR('4층_랙별_계통 및_부하량'!AC127, "")</f>
        <v>0</v>
      </c>
      <c r="C124" s="3341"/>
    </row>
    <row r="125" spans="1:3" ht="15" thickBot="1" x14ac:dyDescent="0.3">
      <c r="A125" s="2520">
        <f>IFERROR('4층_랙별_계통 및_부하량'!AC128, "")</f>
        <v>0</v>
      </c>
      <c r="C125" s="3341"/>
    </row>
    <row r="126" spans="1:3" ht="15" thickBot="1" x14ac:dyDescent="0.3">
      <c r="A126" s="2520">
        <f>IFERROR('4층_랙별_계통 및_부하량'!AC129, "")</f>
        <v>0</v>
      </c>
      <c r="C126" s="3341"/>
    </row>
    <row r="127" spans="1:3" ht="15" thickBot="1" x14ac:dyDescent="0.3">
      <c r="A127" s="2520">
        <f>IFERROR('4층_랙별_계통 및_부하량'!AC130, "")</f>
        <v>0</v>
      </c>
      <c r="C127" s="3341"/>
    </row>
    <row r="128" spans="1:3" ht="15" thickBot="1" x14ac:dyDescent="0.3">
      <c r="A128" s="2520">
        <f>IFERROR('4층_랙별_계통 및_부하량'!AC131, "")</f>
        <v>0</v>
      </c>
      <c r="C128" s="3341"/>
    </row>
    <row r="129" spans="1:3" ht="15" thickBot="1" x14ac:dyDescent="0.3">
      <c r="A129" s="2520">
        <f>IFERROR('4층_랙별_계통 및_부하량'!AC132, "")</f>
        <v>0</v>
      </c>
      <c r="C129" s="3341"/>
    </row>
    <row r="130" spans="1:3" ht="15" thickBot="1" x14ac:dyDescent="0.3">
      <c r="A130" s="2520">
        <f>IFERROR('4층_랙별_계통 및_부하량'!AC133, "")</f>
        <v>0</v>
      </c>
      <c r="C130" s="3341"/>
    </row>
    <row r="131" spans="1:3" ht="15" thickBot="1" x14ac:dyDescent="0.3">
      <c r="A131" s="2520">
        <f>IFERROR('4층_랙별_계통 및_부하량'!AC134, "")</f>
        <v>2467.3000000000002</v>
      </c>
      <c r="C131" s="3341"/>
    </row>
    <row r="132" spans="1:3" ht="15" thickBot="1" x14ac:dyDescent="0.3">
      <c r="A132" s="2520">
        <f>IFERROR('4층_랙별_계통 및_부하량'!AC135, "")</f>
        <v>0</v>
      </c>
      <c r="C132" s="3341"/>
    </row>
    <row r="133" spans="1:3" ht="15" thickBot="1" x14ac:dyDescent="0.3">
      <c r="A133" s="2520">
        <f>IFERROR('4층_랙별_계통 및_부하량'!AC136, "")</f>
        <v>0</v>
      </c>
      <c r="C133" s="3341"/>
    </row>
    <row r="134" spans="1:3" ht="15" thickBot="1" x14ac:dyDescent="0.3">
      <c r="A134" s="2520">
        <f>IFERROR('4층_랙별_계통 및_부하량'!AC137, "")</f>
        <v>0</v>
      </c>
      <c r="C134" s="3341"/>
    </row>
    <row r="135" spans="1:3" ht="15" thickBot="1" x14ac:dyDescent="0.3">
      <c r="A135" s="2520">
        <f>IFERROR('4층_랙별_계통 및_부하량'!AC138, "")</f>
        <v>0</v>
      </c>
      <c r="C135" s="3341"/>
    </row>
    <row r="136" spans="1:3" ht="15" thickBot="1" x14ac:dyDescent="0.3">
      <c r="A136" s="2520">
        <f>IFERROR('4층_랙별_계통 및_부하량'!AC139, "")</f>
        <v>0</v>
      </c>
      <c r="C136" s="3341"/>
    </row>
    <row r="137" spans="1:3" ht="15" thickBot="1" x14ac:dyDescent="0.3">
      <c r="A137" s="2520">
        <f>IFERROR('4층_랙별_계통 및_부하량'!AC140, "")</f>
        <v>0</v>
      </c>
      <c r="C137" s="3341"/>
    </row>
    <row r="138" spans="1:3" ht="15" thickBot="1" x14ac:dyDescent="0.3">
      <c r="A138" s="2520">
        <f>IFERROR('4층_랙별_계통 및_부하량'!AC141, "")</f>
        <v>0</v>
      </c>
      <c r="C138" s="3341"/>
    </row>
    <row r="139" spans="1:3" ht="15" thickBot="1" x14ac:dyDescent="0.3">
      <c r="A139" s="2520">
        <f>IFERROR('4층_랙별_계통 및_부하량'!AC142, "")</f>
        <v>0</v>
      </c>
      <c r="C139" s="3341"/>
    </row>
    <row r="140" spans="1:3" ht="15" thickBot="1" x14ac:dyDescent="0.3">
      <c r="A140" s="2520">
        <f>IFERROR('4층_랙별_계통 및_부하량'!AC143, "")</f>
        <v>0</v>
      </c>
      <c r="C140" s="3341"/>
    </row>
    <row r="141" spans="1:3" ht="15" thickBot="1" x14ac:dyDescent="0.3">
      <c r="A141" s="2520">
        <f>IFERROR('4층_랙별_계통 및_부하량'!AC144, "")</f>
        <v>0</v>
      </c>
      <c r="C141" s="3341"/>
    </row>
    <row r="142" spans="1:3" ht="15" thickBot="1" x14ac:dyDescent="0.3">
      <c r="A142" s="2520">
        <f>IFERROR('4층_랙별_계통 및_부하량'!AC145, "")</f>
        <v>0</v>
      </c>
      <c r="C142" s="3341"/>
    </row>
    <row r="143" spans="1:3" ht="15" thickBot="1" x14ac:dyDescent="0.3">
      <c r="A143" s="2520">
        <f>IFERROR('4층_랙별_계통 및_부하량'!AC146, "")</f>
        <v>0</v>
      </c>
      <c r="C143" s="3341"/>
    </row>
    <row r="144" spans="1:3" ht="15" thickBot="1" x14ac:dyDescent="0.3">
      <c r="A144" s="2520">
        <f>IFERROR('4층_랙별_계통 및_부하량'!AC147, "")</f>
        <v>0</v>
      </c>
      <c r="C144" s="3341"/>
    </row>
    <row r="145" spans="1:3" ht="15" thickBot="1" x14ac:dyDescent="0.3">
      <c r="A145" s="2520">
        <f>IFERROR('4층_랙별_계통 및_부하량'!AC148, "")</f>
        <v>0</v>
      </c>
      <c r="C145" s="3341"/>
    </row>
    <row r="146" spans="1:3" ht="15" thickBot="1" x14ac:dyDescent="0.3">
      <c r="A146" s="2520">
        <f>IFERROR('4층_랙별_계통 및_부하량'!AC149, "")</f>
        <v>0</v>
      </c>
      <c r="C146" s="3341"/>
    </row>
    <row r="147" spans="1:3" ht="15" thickBot="1" x14ac:dyDescent="0.3">
      <c r="A147" s="2520">
        <f>IFERROR('4층_랙별_계통 및_부하량'!AC150, "")</f>
        <v>0</v>
      </c>
      <c r="C147" s="3341"/>
    </row>
    <row r="148" spans="1:3" ht="15" thickBot="1" x14ac:dyDescent="0.3">
      <c r="A148" s="2520">
        <f>IFERROR('4층_랙별_계통 및_부하량'!AC151, "")</f>
        <v>0</v>
      </c>
      <c r="C148" s="3341"/>
    </row>
    <row r="149" spans="1:3" ht="15" thickBot="1" x14ac:dyDescent="0.3">
      <c r="A149" s="2520">
        <f>IFERROR('4층_랙별_계통 및_부하량'!AC152, "")</f>
        <v>0</v>
      </c>
      <c r="C149" s="3341"/>
    </row>
    <row r="150" spans="1:3" ht="15" thickBot="1" x14ac:dyDescent="0.3">
      <c r="A150" s="2520">
        <f>IFERROR('4층_랙별_계통 및_부하량'!AC153, "")</f>
        <v>0</v>
      </c>
      <c r="C150" s="3341"/>
    </row>
    <row r="151" spans="1:3" ht="15" thickBot="1" x14ac:dyDescent="0.3">
      <c r="A151" s="2520">
        <f>IFERROR('4층_랙별_계통 및_부하량'!AC154, "")</f>
        <v>0</v>
      </c>
      <c r="C151" s="3341"/>
    </row>
    <row r="152" spans="1:3" ht="15" thickBot="1" x14ac:dyDescent="0.3">
      <c r="A152" s="2520">
        <f>IFERROR('4층_랙별_계통 및_부하량'!AC155, "")</f>
        <v>2968.5</v>
      </c>
      <c r="C152" s="3341"/>
    </row>
    <row r="153" spans="1:3" ht="15" thickBot="1" x14ac:dyDescent="0.3">
      <c r="A153" s="2520">
        <f>IFERROR('4층_랙별_계통 및_부하량'!AC156, "")</f>
        <v>0</v>
      </c>
      <c r="C153" s="3341"/>
    </row>
    <row r="154" spans="1:3" ht="15" thickBot="1" x14ac:dyDescent="0.3">
      <c r="A154" s="2520">
        <f>IFERROR('4층_랙별_계통 및_부하량'!AC157, "")</f>
        <v>0</v>
      </c>
      <c r="C154" s="3341"/>
    </row>
    <row r="155" spans="1:3" ht="15" thickBot="1" x14ac:dyDescent="0.3">
      <c r="A155" s="2520">
        <f>IFERROR('4층_랙별_계통 및_부하량'!AC158, "")</f>
        <v>0</v>
      </c>
      <c r="C155" s="3341"/>
    </row>
    <row r="156" spans="1:3" ht="15" thickBot="1" x14ac:dyDescent="0.3">
      <c r="A156" s="2520">
        <f>IFERROR('4층_랙별_계통 및_부하량'!AC159, "")</f>
        <v>0</v>
      </c>
      <c r="C156" s="3341"/>
    </row>
    <row r="157" spans="1:3" ht="15" thickBot="1" x14ac:dyDescent="0.3">
      <c r="A157" s="2520">
        <f>IFERROR('4층_랙별_계통 및_부하량'!AC160, "")</f>
        <v>0</v>
      </c>
      <c r="C157" s="3341"/>
    </row>
    <row r="158" spans="1:3" ht="15" thickBot="1" x14ac:dyDescent="0.3">
      <c r="A158" s="2520">
        <f>IFERROR('4층_랙별_계통 및_부하량'!AC161, "")</f>
        <v>0</v>
      </c>
      <c r="C158" s="3341"/>
    </row>
    <row r="159" spans="1:3" ht="15" thickBot="1" x14ac:dyDescent="0.3">
      <c r="A159" s="2520">
        <f>IFERROR('4층_랙별_계통 및_부하량'!AC162, "")</f>
        <v>0</v>
      </c>
      <c r="C159" s="3341"/>
    </row>
    <row r="160" spans="1:3" ht="15" thickBot="1" x14ac:dyDescent="0.3">
      <c r="A160" s="2520">
        <f>IFERROR('4층_랙별_계통 및_부하량'!AC163, "")</f>
        <v>0</v>
      </c>
      <c r="C160" s="3341"/>
    </row>
    <row r="161" spans="1:3" ht="15" thickBot="1" x14ac:dyDescent="0.3">
      <c r="A161" s="2520">
        <f>IFERROR('4층_랙별_계통 및_부하량'!AC164, "")</f>
        <v>0</v>
      </c>
      <c r="C161" s="3341"/>
    </row>
    <row r="162" spans="1:3" ht="15" thickBot="1" x14ac:dyDescent="0.3">
      <c r="A162" s="2520">
        <f>IFERROR('4층_랙별_계통 및_부하량'!AC165, "")</f>
        <v>5242.5</v>
      </c>
      <c r="C162" s="3341"/>
    </row>
    <row r="163" spans="1:3" ht="15" thickBot="1" x14ac:dyDescent="0.3">
      <c r="A163" s="2520">
        <f>IFERROR('4층_랙별_계통 및_부하량'!AC166, "")</f>
        <v>0</v>
      </c>
      <c r="C163" s="3341"/>
    </row>
    <row r="164" spans="1:3" ht="15" thickBot="1" x14ac:dyDescent="0.3">
      <c r="A164" s="2520">
        <f>IFERROR('4층_랙별_계통 및_부하량'!AC167, "")</f>
        <v>0</v>
      </c>
      <c r="C164" s="3341"/>
    </row>
    <row r="165" spans="1:3" ht="15" thickBot="1" x14ac:dyDescent="0.3">
      <c r="A165" s="2520">
        <f>IFERROR('4층_랙별_계통 및_부하량'!AC168, "")</f>
        <v>0</v>
      </c>
      <c r="C165" s="3341"/>
    </row>
    <row r="166" spans="1:3" ht="15" thickBot="1" x14ac:dyDescent="0.3">
      <c r="A166" s="2520">
        <f>IFERROR('4층_랙별_계통 및_부하량'!AC169, "")</f>
        <v>0</v>
      </c>
      <c r="C166" s="3341"/>
    </row>
    <row r="167" spans="1:3" ht="15" thickBot="1" x14ac:dyDescent="0.3">
      <c r="A167" s="2520">
        <f>IFERROR('4층_랙별_계통 및_부하량'!AC170, "")</f>
        <v>0</v>
      </c>
      <c r="C167" s="3341"/>
    </row>
    <row r="168" spans="1:3" ht="15" thickBot="1" x14ac:dyDescent="0.3">
      <c r="A168" s="2520">
        <f>IFERROR('4층_랙별_계통 및_부하량'!AC171, "")</f>
        <v>0</v>
      </c>
      <c r="C168" s="3341"/>
    </row>
    <row r="169" spans="1:3" ht="15" thickBot="1" x14ac:dyDescent="0.3">
      <c r="A169" s="2520">
        <f>IFERROR('4층_랙별_계통 및_부하량'!AC172, "")</f>
        <v>0</v>
      </c>
      <c r="C169" s="3341"/>
    </row>
    <row r="170" spans="1:3" ht="15" thickBot="1" x14ac:dyDescent="0.3">
      <c r="A170" s="2520">
        <f>IFERROR('4층_랙별_계통 및_부하량'!AC173, "")</f>
        <v>0</v>
      </c>
      <c r="C170" s="3341"/>
    </row>
    <row r="171" spans="1:3" ht="15" thickBot="1" x14ac:dyDescent="0.3">
      <c r="A171" s="2520">
        <f>IFERROR('4층_랙별_계통 및_부하량'!AC174, "")</f>
        <v>0</v>
      </c>
      <c r="C171" s="3341"/>
    </row>
    <row r="172" spans="1:3" ht="15" thickBot="1" x14ac:dyDescent="0.3">
      <c r="A172" s="2520">
        <f>IFERROR('4층_랙별_계통 및_부하량'!AC175, "")</f>
        <v>6102.7</v>
      </c>
      <c r="C172" s="3341"/>
    </row>
    <row r="173" spans="1:3" ht="15" thickBot="1" x14ac:dyDescent="0.3">
      <c r="A173" s="2520">
        <f>IFERROR('4층_랙별_계통 및_부하량'!AC176, "")</f>
        <v>0</v>
      </c>
      <c r="C173" s="3341"/>
    </row>
    <row r="174" spans="1:3" ht="15" thickBot="1" x14ac:dyDescent="0.3">
      <c r="A174" s="2520">
        <f>IFERROR('4층_랙별_계통 및_부하량'!AC177, "")</f>
        <v>0</v>
      </c>
      <c r="C174" s="3341"/>
    </row>
    <row r="175" spans="1:3" ht="15" thickBot="1" x14ac:dyDescent="0.3">
      <c r="A175" s="2520">
        <f>IFERROR('4층_랙별_계통 및_부하량'!AC178, "")</f>
        <v>0</v>
      </c>
      <c r="C175" s="3341"/>
    </row>
    <row r="176" spans="1:3" ht="15" thickBot="1" x14ac:dyDescent="0.3">
      <c r="A176" s="2520">
        <f>IFERROR('4층_랙별_계통 및_부하량'!AC179, "")</f>
        <v>0</v>
      </c>
      <c r="C176" s="3341"/>
    </row>
    <row r="177" spans="1:3" ht="15" thickBot="1" x14ac:dyDescent="0.3">
      <c r="A177" s="2520">
        <f>IFERROR('4층_랙별_계통 및_부하량'!AC180, "")</f>
        <v>0</v>
      </c>
      <c r="C177" s="3341"/>
    </row>
    <row r="178" spans="1:3" ht="15" thickBot="1" x14ac:dyDescent="0.3">
      <c r="A178" s="2520">
        <f>IFERROR('4층_랙별_계통 및_부하량'!AC181, "")</f>
        <v>0</v>
      </c>
      <c r="C178" s="3341"/>
    </row>
    <row r="179" spans="1:3" ht="15" thickBot="1" x14ac:dyDescent="0.3">
      <c r="A179" s="2520">
        <f>IFERROR('4층_랙별_계통 및_부하량'!AC182, "")</f>
        <v>0</v>
      </c>
      <c r="C179" s="3341"/>
    </row>
    <row r="180" spans="1:3" ht="15" thickBot="1" x14ac:dyDescent="0.3">
      <c r="A180" s="2520">
        <f>IFERROR('4층_랙별_계통 및_부하량'!AC183, "")</f>
        <v>0</v>
      </c>
      <c r="C180" s="3341"/>
    </row>
    <row r="181" spans="1:3" ht="15" thickBot="1" x14ac:dyDescent="0.3">
      <c r="A181" s="2520">
        <f>IFERROR('4층_랙별_계통 및_부하량'!AC184, "")</f>
        <v>0</v>
      </c>
      <c r="C181" s="3341"/>
    </row>
    <row r="182" spans="1:3" ht="15" thickBot="1" x14ac:dyDescent="0.3">
      <c r="A182" s="2520">
        <f>IFERROR('4층_랙별_계통 및_부하량'!AC185, "")</f>
        <v>0</v>
      </c>
      <c r="C182" s="3341"/>
    </row>
    <row r="183" spans="1:3" ht="15" thickBot="1" x14ac:dyDescent="0.3">
      <c r="A183" s="2520">
        <f>IFERROR('4층_랙별_계통 및_부하량'!AC186, "")</f>
        <v>5832.1</v>
      </c>
      <c r="C183" s="3341"/>
    </row>
    <row r="184" spans="1:3" ht="15" thickBot="1" x14ac:dyDescent="0.3">
      <c r="A184" s="2520">
        <f>IFERROR('4층_랙별_계통 및_부하량'!AC187, "")</f>
        <v>0</v>
      </c>
      <c r="C184" s="3341"/>
    </row>
    <row r="185" spans="1:3" ht="15" thickBot="1" x14ac:dyDescent="0.3">
      <c r="A185" s="2520">
        <f>IFERROR('4층_랙별_계통 및_부하량'!AC188, "")</f>
        <v>0</v>
      </c>
      <c r="C185" s="3341"/>
    </row>
    <row r="186" spans="1:3" ht="15" thickBot="1" x14ac:dyDescent="0.3">
      <c r="A186" s="2520">
        <f>IFERROR('4층_랙별_계통 및_부하량'!AC189, "")</f>
        <v>0</v>
      </c>
      <c r="C186" s="3341"/>
    </row>
    <row r="187" spans="1:3" ht="15" thickBot="1" x14ac:dyDescent="0.3">
      <c r="A187" s="2520">
        <f>IFERROR('4층_랙별_계통 및_부하량'!AC190, "")</f>
        <v>0</v>
      </c>
      <c r="C187" s="3341"/>
    </row>
    <row r="188" spans="1:3" ht="15" thickBot="1" x14ac:dyDescent="0.3">
      <c r="A188" s="2520">
        <f>IFERROR('4층_랙별_계통 및_부하량'!AC191, "")</f>
        <v>0</v>
      </c>
      <c r="C188" s="3341"/>
    </row>
    <row r="189" spans="1:3" ht="15" thickBot="1" x14ac:dyDescent="0.3">
      <c r="A189" s="2520">
        <f>IFERROR('4층_랙별_계통 및_부하량'!AC192, "")</f>
        <v>0</v>
      </c>
      <c r="C189" s="3341"/>
    </row>
    <row r="190" spans="1:3" ht="15" thickBot="1" x14ac:dyDescent="0.3">
      <c r="A190" s="2520">
        <f>IFERROR('4층_랙별_계통 및_부하량'!AC193, "")</f>
        <v>0</v>
      </c>
      <c r="C190" s="3341"/>
    </row>
    <row r="191" spans="1:3" ht="15" thickBot="1" x14ac:dyDescent="0.3">
      <c r="A191" s="2520">
        <f>IFERROR('4층_랙별_계통 및_부하량'!AC194, "")</f>
        <v>0</v>
      </c>
      <c r="C191" s="3341"/>
    </row>
    <row r="192" spans="1:3" ht="15" thickBot="1" x14ac:dyDescent="0.3">
      <c r="A192" s="2520">
        <f>IFERROR('4층_랙별_계통 및_부하량'!AC195, "")</f>
        <v>0</v>
      </c>
      <c r="C192" s="3341"/>
    </row>
    <row r="193" spans="1:3" ht="15" thickBot="1" x14ac:dyDescent="0.3">
      <c r="A193" s="2520">
        <f>IFERROR('4층_랙별_계통 및_부하량'!AC196, "")</f>
        <v>0</v>
      </c>
      <c r="C193" s="3341"/>
    </row>
    <row r="194" spans="1:3" ht="15" thickBot="1" x14ac:dyDescent="0.3">
      <c r="A194" s="2520">
        <f>IFERROR('4층_랙별_계통 및_부하량'!AC197, "")</f>
        <v>0</v>
      </c>
      <c r="C194" s="3341"/>
    </row>
    <row r="195" spans="1:3" ht="15" thickBot="1" x14ac:dyDescent="0.3">
      <c r="A195" s="2520">
        <f>IFERROR('4층_랙별_계통 및_부하량'!AC198, "")</f>
        <v>7389.4</v>
      </c>
      <c r="C195" s="3341"/>
    </row>
    <row r="196" spans="1:3" ht="15" thickBot="1" x14ac:dyDescent="0.3">
      <c r="A196" s="2520">
        <f>IFERROR('4층_랙별_계통 및_부하량'!AC199, "")</f>
        <v>0</v>
      </c>
      <c r="C196" s="3341"/>
    </row>
    <row r="197" spans="1:3" ht="15" thickBot="1" x14ac:dyDescent="0.3">
      <c r="A197" s="2520">
        <f>IFERROR('4층_랙별_계통 및_부하량'!AC200, "")</f>
        <v>0</v>
      </c>
      <c r="C197" s="3341"/>
    </row>
    <row r="198" spans="1:3" ht="15" thickBot="1" x14ac:dyDescent="0.3">
      <c r="A198" s="2520">
        <f>IFERROR('4층_랙별_계통 및_부하량'!AC201, "")</f>
        <v>0</v>
      </c>
      <c r="C198" s="3341"/>
    </row>
    <row r="199" spans="1:3" ht="15" thickBot="1" x14ac:dyDescent="0.3">
      <c r="A199" s="2520">
        <f>IFERROR('4층_랙별_계통 및_부하량'!AC202, "")</f>
        <v>0</v>
      </c>
      <c r="C199" s="3341"/>
    </row>
    <row r="200" spans="1:3" ht="15" thickBot="1" x14ac:dyDescent="0.3">
      <c r="A200" s="2520">
        <f>IFERROR('4층_랙별_계통 및_부하량'!AC203, "")</f>
        <v>0</v>
      </c>
      <c r="C200" s="3341"/>
    </row>
    <row r="201" spans="1:3" ht="15" thickBot="1" x14ac:dyDescent="0.3">
      <c r="A201" s="2520">
        <f>IFERROR('4층_랙별_계통 및_부하량'!AC204, "")</f>
        <v>0</v>
      </c>
      <c r="C201" s="3341"/>
    </row>
    <row r="202" spans="1:3" ht="15" thickBot="1" x14ac:dyDescent="0.3">
      <c r="A202" s="2520">
        <f>IFERROR('4층_랙별_계통 및_부하량'!AC205, "")</f>
        <v>0</v>
      </c>
      <c r="C202" s="3341"/>
    </row>
    <row r="203" spans="1:3" ht="15" thickBot="1" x14ac:dyDescent="0.3">
      <c r="A203" s="2520">
        <f>IFERROR('4층_랙별_계통 및_부하량'!AC206, "")</f>
        <v>0</v>
      </c>
      <c r="C203" s="3341"/>
    </row>
    <row r="204" spans="1:3" ht="15" thickBot="1" x14ac:dyDescent="0.3">
      <c r="A204" s="2520">
        <f>IFERROR('4층_랙별_계통 및_부하량'!AC207, "")</f>
        <v>0</v>
      </c>
      <c r="C204" s="3341"/>
    </row>
    <row r="205" spans="1:3" ht="15" thickBot="1" x14ac:dyDescent="0.3">
      <c r="A205" s="2520">
        <f>IFERROR('4층_랙별_계통 및_부하량'!AC208, "")</f>
        <v>0</v>
      </c>
      <c r="C205" s="3341"/>
    </row>
    <row r="206" spans="1:3" ht="15" thickBot="1" x14ac:dyDescent="0.3">
      <c r="A206" s="2520">
        <f>IFERROR('4층_랙별_계통 및_부하량'!AC209, "")</f>
        <v>0</v>
      </c>
      <c r="C206" s="3341"/>
    </row>
    <row r="207" spans="1:3" ht="15" thickBot="1" x14ac:dyDescent="0.3">
      <c r="A207" s="2520">
        <f>IFERROR('4층_랙별_계통 및_부하량'!AC210, "")</f>
        <v>3738.5</v>
      </c>
      <c r="C207" s="3341"/>
    </row>
    <row r="208" spans="1:3" ht="15" thickBot="1" x14ac:dyDescent="0.3">
      <c r="A208" s="2520">
        <f>IFERROR('4층_랙별_계통 및_부하량'!AC211, "")</f>
        <v>0</v>
      </c>
      <c r="C208" s="3341"/>
    </row>
    <row r="209" spans="1:3" ht="15" thickBot="1" x14ac:dyDescent="0.3">
      <c r="A209" s="2520">
        <f>IFERROR('4층_랙별_계통 및_부하량'!AC212, "")</f>
        <v>0</v>
      </c>
      <c r="C209" s="3341"/>
    </row>
    <row r="210" spans="1:3" ht="15" thickBot="1" x14ac:dyDescent="0.3">
      <c r="A210" s="2520">
        <f>IFERROR('4층_랙별_계통 및_부하량'!AC213, "")</f>
        <v>0</v>
      </c>
      <c r="C210" s="3341"/>
    </row>
    <row r="211" spans="1:3" ht="15" thickBot="1" x14ac:dyDescent="0.3">
      <c r="A211" s="2520">
        <f>IFERROR('4층_랙별_계통 및_부하량'!AC214, "")</f>
        <v>0</v>
      </c>
      <c r="C211" s="3341"/>
    </row>
    <row r="212" spans="1:3" ht="15" thickBot="1" x14ac:dyDescent="0.3">
      <c r="A212" s="2520">
        <f>IFERROR('4층_랙별_계통 및_부하량'!AC215, "")</f>
        <v>0</v>
      </c>
      <c r="C212" s="3341"/>
    </row>
    <row r="213" spans="1:3" ht="15" thickBot="1" x14ac:dyDescent="0.3">
      <c r="A213" s="2520">
        <f>IFERROR('4층_랙별_계통 및_부하량'!AC216, "")</f>
        <v>0</v>
      </c>
      <c r="C213" s="3341"/>
    </row>
    <row r="214" spans="1:3" ht="15" thickBot="1" x14ac:dyDescent="0.3">
      <c r="A214" s="2520">
        <f>IFERROR('4층_랙별_계통 및_부하량'!AC217, "")</f>
        <v>0</v>
      </c>
      <c r="C214" s="3341"/>
    </row>
    <row r="215" spans="1:3" ht="15" thickBot="1" x14ac:dyDescent="0.3">
      <c r="A215" s="2520">
        <f>IFERROR('4층_랙별_계통 및_부하량'!AC218, "")</f>
        <v>0</v>
      </c>
      <c r="C215" s="3341"/>
    </row>
    <row r="216" spans="1:3" ht="15" thickBot="1" x14ac:dyDescent="0.3">
      <c r="A216" s="2520">
        <f>IFERROR('4층_랙별_계통 및_부하량'!AC219, "")</f>
        <v>0</v>
      </c>
      <c r="C216" s="3341"/>
    </row>
    <row r="217" spans="1:3" ht="15" thickBot="1" x14ac:dyDescent="0.3">
      <c r="A217" s="2520">
        <f>IFERROR('4층_랙별_계통 및_부하량'!AC220, "")</f>
        <v>0</v>
      </c>
      <c r="C217" s="3341"/>
    </row>
    <row r="218" spans="1:3" ht="15" thickBot="1" x14ac:dyDescent="0.3">
      <c r="A218" s="2520">
        <f>IFERROR('4층_랙별_계통 및_부하량'!AC221, "")</f>
        <v>0</v>
      </c>
      <c r="C218" s="3341"/>
    </row>
    <row r="219" spans="1:3" ht="15" thickBot="1" x14ac:dyDescent="0.3">
      <c r="A219" s="2520">
        <f>IFERROR('4층_랙별_계통 및_부하량'!AC222, "")</f>
        <v>2411.6999999999998</v>
      </c>
      <c r="C219" s="3341"/>
    </row>
    <row r="220" spans="1:3" ht="15" thickBot="1" x14ac:dyDescent="0.3">
      <c r="A220" s="2520">
        <f>IFERROR('4층_랙별_계통 및_부하량'!AC223, "")</f>
        <v>0</v>
      </c>
      <c r="C220" s="3341"/>
    </row>
    <row r="221" spans="1:3" ht="15" thickBot="1" x14ac:dyDescent="0.3">
      <c r="A221" s="2520">
        <f>IFERROR('4층_랙별_계통 및_부하량'!AC224, "")</f>
        <v>0</v>
      </c>
      <c r="C221" s="3341"/>
    </row>
    <row r="222" spans="1:3" ht="15" thickBot="1" x14ac:dyDescent="0.3">
      <c r="A222" s="2520">
        <f>IFERROR('4층_랙별_계통 및_부하량'!AC225, "")</f>
        <v>0</v>
      </c>
      <c r="C222" s="3341"/>
    </row>
    <row r="223" spans="1:3" ht="15" thickBot="1" x14ac:dyDescent="0.3">
      <c r="A223" s="2520">
        <f>IFERROR('4층_랙별_계통 및_부하량'!AC226, "")</f>
        <v>0</v>
      </c>
      <c r="C223" s="3341"/>
    </row>
    <row r="224" spans="1:3" ht="15" thickBot="1" x14ac:dyDescent="0.3">
      <c r="A224" s="2520">
        <f>IFERROR('4층_랙별_계통 및_부하량'!AC227, "")</f>
        <v>0</v>
      </c>
      <c r="C224" s="3341"/>
    </row>
    <row r="225" spans="1:3" ht="15" thickBot="1" x14ac:dyDescent="0.3">
      <c r="A225" s="2520">
        <f>IFERROR('4층_랙별_계통 및_부하량'!AC228, "")</f>
        <v>0</v>
      </c>
      <c r="C225" s="3341"/>
    </row>
    <row r="226" spans="1:3" ht="15" thickBot="1" x14ac:dyDescent="0.3">
      <c r="A226" s="2520">
        <f>IFERROR('4층_랙별_계통 및_부하량'!AC229, "")</f>
        <v>0</v>
      </c>
      <c r="C226" s="3341"/>
    </row>
    <row r="227" spans="1:3" ht="15" thickBot="1" x14ac:dyDescent="0.3">
      <c r="A227" s="2520">
        <f>IFERROR('4층_랙별_계통 및_부하량'!AC230, "")</f>
        <v>0</v>
      </c>
      <c r="C227" s="3341"/>
    </row>
    <row r="228" spans="1:3" ht="15" thickBot="1" x14ac:dyDescent="0.3">
      <c r="A228" s="2520">
        <f>IFERROR('4층_랙별_계통 및_부하량'!AC231, "")</f>
        <v>0</v>
      </c>
      <c r="C228" s="3341"/>
    </row>
    <row r="229" spans="1:3" ht="15" thickBot="1" x14ac:dyDescent="0.3">
      <c r="A229" s="2520">
        <f>IFERROR('4층_랙별_계통 및_부하량'!AC232, "")</f>
        <v>0</v>
      </c>
      <c r="C229" s="3341"/>
    </row>
    <row r="230" spans="1:3" ht="15" thickBot="1" x14ac:dyDescent="0.3">
      <c r="A230" s="2520">
        <f>IFERROR('4층_랙별_계통 및_부하량'!AC233, "")</f>
        <v>0</v>
      </c>
      <c r="C230" s="3341"/>
    </row>
    <row r="231" spans="1:3" ht="15" thickBot="1" x14ac:dyDescent="0.3">
      <c r="A231" s="2520">
        <f>IFERROR('4층_랙별_계통 및_부하량'!AC234, "")</f>
        <v>0</v>
      </c>
      <c r="B231" s="3338" t="s">
        <v>9402</v>
      </c>
      <c r="C231" s="3342"/>
    </row>
    <row r="232" spans="1:3" ht="15" thickBot="1" x14ac:dyDescent="0.3">
      <c r="A232" s="2520">
        <f>IFERROR('4층_랙별_계통 및_부하량'!AC235, "")</f>
        <v>0</v>
      </c>
      <c r="C232" s="3342"/>
    </row>
    <row r="233" spans="1:3" ht="15" thickBot="1" x14ac:dyDescent="0.3">
      <c r="A233" s="2520">
        <f>IFERROR('4층_랙별_계통 및_부하량'!AC236, "")</f>
        <v>0</v>
      </c>
      <c r="C233" s="3342"/>
    </row>
    <row r="234" spans="1:3" ht="15" thickBot="1" x14ac:dyDescent="0.3">
      <c r="A234" s="2520">
        <f>IFERROR('4층_랙별_계통 및_부하량'!AC237, "")</f>
        <v>0</v>
      </c>
      <c r="C234" s="3342"/>
    </row>
    <row r="235" spans="1:3" ht="15" thickBot="1" x14ac:dyDescent="0.3">
      <c r="A235" s="2520">
        <f>IFERROR('4층_랙별_계통 및_부하량'!AC238, "")</f>
        <v>0</v>
      </c>
      <c r="C235" s="3342"/>
    </row>
    <row r="236" spans="1:3" ht="15" thickBot="1" x14ac:dyDescent="0.3">
      <c r="A236" s="2520">
        <f>IFERROR('4층_랙별_계통 및_부하량'!AC239, "")</f>
        <v>0</v>
      </c>
      <c r="C236" s="3342"/>
    </row>
    <row r="237" spans="1:3" ht="15" thickBot="1" x14ac:dyDescent="0.3">
      <c r="A237" s="2520">
        <f>IFERROR('4층_랙별_계통 및_부하량'!AC240, "")</f>
        <v>0</v>
      </c>
      <c r="C237" s="3342"/>
    </row>
    <row r="238" spans="1:3" ht="15" thickBot="1" x14ac:dyDescent="0.3">
      <c r="A238" s="2520">
        <f>IFERROR('4층_랙별_계통 및_부하량'!AC241, "")</f>
        <v>0</v>
      </c>
      <c r="C238" s="3342"/>
    </row>
    <row r="239" spans="1:3" ht="15" thickBot="1" x14ac:dyDescent="0.3">
      <c r="A239" s="2520">
        <f>IFERROR('4층_랙별_계통 및_부하량'!AC242, "")</f>
        <v>0</v>
      </c>
      <c r="C239" s="3342"/>
    </row>
    <row r="240" spans="1:3" ht="15" thickBot="1" x14ac:dyDescent="0.3">
      <c r="A240" s="2520">
        <f>IFERROR('4층_랙별_계통 및_부하량'!AC243, "")</f>
        <v>0</v>
      </c>
      <c r="C240" s="3342"/>
    </row>
    <row r="241" spans="1:3" ht="15" thickBot="1" x14ac:dyDescent="0.3">
      <c r="A241" s="2520">
        <f>IFERROR('4층_랙별_계통 및_부하량'!AC244, "")</f>
        <v>0</v>
      </c>
      <c r="C241" s="3342"/>
    </row>
    <row r="242" spans="1:3" ht="15" thickBot="1" x14ac:dyDescent="0.3">
      <c r="A242" s="2520">
        <f>IFERROR('4층_랙별_계통 및_부하량'!AC245, "")</f>
        <v>0</v>
      </c>
      <c r="C242" s="3342"/>
    </row>
    <row r="243" spans="1:3" ht="15" thickBot="1" x14ac:dyDescent="0.3">
      <c r="A243" s="2520">
        <f>IFERROR('4층_랙별_계통 및_부하량'!AC246, "")</f>
        <v>0</v>
      </c>
      <c r="C243" s="3342"/>
    </row>
    <row r="244" spans="1:3" ht="15" thickBot="1" x14ac:dyDescent="0.3">
      <c r="A244" s="2520">
        <f>IFERROR('4층_랙별_계통 및_부하량'!AC247, "")</f>
        <v>0</v>
      </c>
      <c r="C244" s="3342"/>
    </row>
    <row r="245" spans="1:3" ht="15" thickBot="1" x14ac:dyDescent="0.3">
      <c r="A245" s="2520">
        <f>IFERROR('4층_랙별_계통 및_부하량'!AC248, "")</f>
        <v>0</v>
      </c>
      <c r="C245" s="3342"/>
    </row>
    <row r="246" spans="1:3" ht="15" thickBot="1" x14ac:dyDescent="0.3">
      <c r="A246" s="2520">
        <f>IFERROR('4층_랙별_계통 및_부하량'!AC249, "")</f>
        <v>0</v>
      </c>
      <c r="C246" s="3342"/>
    </row>
    <row r="247" spans="1:3" ht="15" thickBot="1" x14ac:dyDescent="0.3">
      <c r="A247" s="2520">
        <f>IFERROR('4층_랙별_계통 및_부하량'!AC250, "")</f>
        <v>0</v>
      </c>
      <c r="C247" s="3342"/>
    </row>
    <row r="248" spans="1:3" ht="15" thickBot="1" x14ac:dyDescent="0.3">
      <c r="A248" s="2520">
        <f>IFERROR('4층_랙별_계통 및_부하량'!AC251, "")</f>
        <v>0</v>
      </c>
      <c r="C248" s="3342"/>
    </row>
    <row r="249" spans="1:3" ht="15" thickBot="1" x14ac:dyDescent="0.3">
      <c r="A249" s="2520">
        <f>IFERROR('4층_랙별_계통 및_부하량'!AC252, "")</f>
        <v>0</v>
      </c>
      <c r="C249" s="3342"/>
    </row>
    <row r="250" spans="1:3" ht="15" thickBot="1" x14ac:dyDescent="0.3">
      <c r="A250" s="2520">
        <f>IFERROR('4층_랙별_계통 및_부하량'!AC253, "")</f>
        <v>0</v>
      </c>
      <c r="C250" s="3342"/>
    </row>
    <row r="251" spans="1:3" ht="15" thickBot="1" x14ac:dyDescent="0.3">
      <c r="A251" s="2520">
        <f>IFERROR('4층_랙별_계통 및_부하량'!AC254, "")</f>
        <v>0</v>
      </c>
      <c r="C251" s="3342"/>
    </row>
    <row r="252" spans="1:3" ht="15" thickBot="1" x14ac:dyDescent="0.3">
      <c r="A252" s="2520">
        <f>IFERROR('4층_랙별_계통 및_부하량'!AC255, "")</f>
        <v>0</v>
      </c>
      <c r="C252" s="3342"/>
    </row>
    <row r="253" spans="1:3" ht="15" thickBot="1" x14ac:dyDescent="0.3">
      <c r="A253" s="2520">
        <f>IFERROR('4층_랙별_계통 및_부하량'!AC256, "")</f>
        <v>0</v>
      </c>
      <c r="C253" s="3342"/>
    </row>
    <row r="254" spans="1:3" ht="15" thickBot="1" x14ac:dyDescent="0.3">
      <c r="A254" s="2520">
        <f>IFERROR('4층_랙별_계통 및_부하량'!AC257, "")</f>
        <v>0</v>
      </c>
      <c r="C254" s="3342"/>
    </row>
    <row r="255" spans="1:3" ht="15" thickBot="1" x14ac:dyDescent="0.3">
      <c r="A255" s="2520">
        <f>IFERROR('4층_랙별_계통 및_부하량'!AC258, "")</f>
        <v>0</v>
      </c>
      <c r="C255" s="3342"/>
    </row>
    <row r="256" spans="1:3" ht="15" thickBot="1" x14ac:dyDescent="0.3">
      <c r="A256" s="2520">
        <f>IFERROR('4층_랙별_계통 및_부하량'!AC259, "")</f>
        <v>0</v>
      </c>
      <c r="C256" s="3342"/>
    </row>
    <row r="257" spans="1:3" ht="15" thickBot="1" x14ac:dyDescent="0.3">
      <c r="A257" s="2520">
        <f>IFERROR('4층_랙별_계통 및_부하량'!AC260, "")</f>
        <v>0</v>
      </c>
      <c r="C257" s="3342"/>
    </row>
    <row r="258" spans="1:3" ht="15" thickBot="1" x14ac:dyDescent="0.3">
      <c r="A258" s="2520">
        <f>IFERROR('4층_랙별_계통 및_부하량'!AC261, "")</f>
        <v>0</v>
      </c>
      <c r="C258" s="3342"/>
    </row>
    <row r="259" spans="1:3" ht="15" thickBot="1" x14ac:dyDescent="0.3">
      <c r="A259" s="2520">
        <f>IFERROR('4층_랙별_계통 및_부하량'!AC262, "")</f>
        <v>0</v>
      </c>
      <c r="C259" s="3342"/>
    </row>
    <row r="260" spans="1:3" ht="15" thickBot="1" x14ac:dyDescent="0.3">
      <c r="A260" s="2520">
        <f>IFERROR('4층_랙별_계통 및_부하량'!AC263, "")</f>
        <v>0</v>
      </c>
      <c r="C260" s="3342"/>
    </row>
    <row r="261" spans="1:3" ht="15" thickBot="1" x14ac:dyDescent="0.3">
      <c r="A261" s="2520">
        <f>IFERROR('4층_랙별_계통 및_부하량'!AC264, "")</f>
        <v>0</v>
      </c>
      <c r="C261" s="3342"/>
    </row>
    <row r="262" spans="1:3" ht="15" thickBot="1" x14ac:dyDescent="0.3">
      <c r="A262" s="2520">
        <f>IFERROR('4층_랙별_계통 및_부하량'!AC265, "")</f>
        <v>0</v>
      </c>
      <c r="C262" s="3342"/>
    </row>
    <row r="263" spans="1:3" ht="15" thickBot="1" x14ac:dyDescent="0.3">
      <c r="A263" s="2520">
        <f>IFERROR('4층_랙별_계통 및_부하량'!AC266, "")</f>
        <v>0</v>
      </c>
      <c r="C263" s="3342"/>
    </row>
    <row r="264" spans="1:3" ht="15" thickBot="1" x14ac:dyDescent="0.3">
      <c r="A264" s="2520">
        <f>IFERROR('4층_랙별_계통 및_부하량'!AC267, "")</f>
        <v>0</v>
      </c>
      <c r="C264" s="3342"/>
    </row>
    <row r="265" spans="1:3" ht="15" thickBot="1" x14ac:dyDescent="0.3">
      <c r="A265" s="2520">
        <f>IFERROR('4층_랙별_계통 및_부하량'!AC268, "")</f>
        <v>0</v>
      </c>
      <c r="C265" s="3342"/>
    </row>
    <row r="266" spans="1:3" ht="15" thickBot="1" x14ac:dyDescent="0.3">
      <c r="A266" s="2520">
        <f>IFERROR('4층_랙별_계통 및_부하량'!AC269, "")</f>
        <v>0</v>
      </c>
      <c r="C266" s="3342"/>
    </row>
    <row r="267" spans="1:3" ht="15" thickBot="1" x14ac:dyDescent="0.3">
      <c r="A267" s="2520">
        <f>IFERROR('4층_랙별_계통 및_부하량'!AC270, "")</f>
        <v>0</v>
      </c>
      <c r="C267" s="3342"/>
    </row>
    <row r="268" spans="1:3" ht="15" thickBot="1" x14ac:dyDescent="0.3">
      <c r="A268" s="2520">
        <f>IFERROR('4층_랙별_계통 및_부하량'!AC271, "")</f>
        <v>0</v>
      </c>
      <c r="C268" s="3342"/>
    </row>
    <row r="269" spans="1:3" ht="15" thickBot="1" x14ac:dyDescent="0.3">
      <c r="A269" s="2520">
        <f>IFERROR('4층_랙별_계통 및_부하량'!AC272, "")</f>
        <v>0</v>
      </c>
      <c r="C269" s="3342"/>
    </row>
    <row r="270" spans="1:3" ht="15" thickBot="1" x14ac:dyDescent="0.3">
      <c r="A270" s="2520">
        <f>IFERROR('4층_랙별_계통 및_부하량'!AC273, "")</f>
        <v>0</v>
      </c>
      <c r="C270" s="3342"/>
    </row>
    <row r="271" spans="1:3" ht="15" thickBot="1" x14ac:dyDescent="0.3">
      <c r="A271" s="2520">
        <f>IFERROR('4층_랙별_계통 및_부하량'!AC274, "")</f>
        <v>0</v>
      </c>
      <c r="C271" s="3342"/>
    </row>
    <row r="272" spans="1:3" ht="15" thickBot="1" x14ac:dyDescent="0.3">
      <c r="A272" s="2520">
        <f>IFERROR('4층_랙별_계통 및_부하량'!AC275, "")</f>
        <v>0</v>
      </c>
      <c r="C272" s="3342"/>
    </row>
    <row r="273" spans="1:3" ht="15" thickBot="1" x14ac:dyDescent="0.3">
      <c r="A273" s="2520">
        <f>IFERROR('4층_랙별_계통 및_부하량'!AC276, "")</f>
        <v>0</v>
      </c>
      <c r="C273" s="3342"/>
    </row>
    <row r="274" spans="1:3" ht="15" thickBot="1" x14ac:dyDescent="0.3">
      <c r="A274" s="2520">
        <f>IFERROR('4층_랙별_계통 및_부하량'!AC277, "")</f>
        <v>0</v>
      </c>
      <c r="C274" s="3342"/>
    </row>
    <row r="275" spans="1:3" ht="15" thickBot="1" x14ac:dyDescent="0.3">
      <c r="A275" s="2520">
        <f>IFERROR('4층_랙별_계통 및_부하량'!AC278, "")</f>
        <v>0</v>
      </c>
      <c r="C275" s="3342"/>
    </row>
    <row r="276" spans="1:3" ht="15" thickBot="1" x14ac:dyDescent="0.3">
      <c r="A276" s="2520">
        <f>IFERROR('4층_랙별_계통 및_부하량'!AC279, "")</f>
        <v>0</v>
      </c>
      <c r="C276" s="3342"/>
    </row>
    <row r="277" spans="1:3" ht="15" thickBot="1" x14ac:dyDescent="0.3">
      <c r="A277" s="2520">
        <f>IFERROR('4층_랙별_계통 및_부하량'!AC280, "")</f>
        <v>0</v>
      </c>
      <c r="C277" s="3342"/>
    </row>
    <row r="278" spans="1:3" ht="15" thickBot="1" x14ac:dyDescent="0.3">
      <c r="A278" s="2520">
        <f>IFERROR('4층_랙별_계통 및_부하량'!AC281, "")</f>
        <v>0</v>
      </c>
      <c r="C278" s="3342"/>
    </row>
    <row r="279" spans="1:3" ht="15" thickBot="1" x14ac:dyDescent="0.3">
      <c r="A279" s="2520">
        <f>IFERROR('4층_랙별_계통 및_부하량'!AC282, "")</f>
        <v>0</v>
      </c>
      <c r="C279" s="3342"/>
    </row>
    <row r="280" spans="1:3" ht="15" thickBot="1" x14ac:dyDescent="0.3">
      <c r="A280" s="2520">
        <f>IFERROR('4층_랙별_계통 및_부하량'!AC283, "")</f>
        <v>0</v>
      </c>
      <c r="C280" s="3342"/>
    </row>
    <row r="281" spans="1:3" ht="15" thickBot="1" x14ac:dyDescent="0.3">
      <c r="A281" s="2520">
        <f>IFERROR('4층_랙별_계통 및_부하량'!AC284, "")</f>
        <v>0</v>
      </c>
      <c r="C281" s="3342"/>
    </row>
    <row r="282" spans="1:3" ht="15" thickBot="1" x14ac:dyDescent="0.3">
      <c r="A282" s="2520">
        <f>IFERROR('4층_랙별_계통 및_부하량'!AC285, "")</f>
        <v>0</v>
      </c>
      <c r="C282" s="3342"/>
    </row>
    <row r="283" spans="1:3" ht="15" thickBot="1" x14ac:dyDescent="0.3">
      <c r="A283" s="2520">
        <f>IFERROR('4층_랙별_계통 및_부하량'!AC286, "")</f>
        <v>0</v>
      </c>
      <c r="C283" s="3342"/>
    </row>
    <row r="284" spans="1:3" ht="15" thickBot="1" x14ac:dyDescent="0.3">
      <c r="A284" s="2520">
        <f>IFERROR('4층_랙별_계통 및_부하량'!AC287, "")</f>
        <v>0</v>
      </c>
      <c r="C284" s="3342"/>
    </row>
    <row r="285" spans="1:3" ht="15" thickBot="1" x14ac:dyDescent="0.3">
      <c r="A285" s="2520">
        <f>IFERROR('4층_랙별_계통 및_부하량'!AC288, "")</f>
        <v>0</v>
      </c>
      <c r="C285" s="3342"/>
    </row>
    <row r="286" spans="1:3" ht="15" thickBot="1" x14ac:dyDescent="0.3">
      <c r="A286" s="2520">
        <f>IFERROR('4층_랙별_계통 및_부하량'!AC289, "")</f>
        <v>0</v>
      </c>
      <c r="C286" s="3342"/>
    </row>
    <row r="287" spans="1:3" ht="15" thickBot="1" x14ac:dyDescent="0.3">
      <c r="A287" s="2520">
        <f>IFERROR('4층_랙별_계통 및_부하량'!AC290, "")</f>
        <v>0</v>
      </c>
      <c r="C287" s="3342"/>
    </row>
    <row r="288" spans="1:3" ht="15" thickBot="1" x14ac:dyDescent="0.3">
      <c r="A288" s="2520">
        <f>IFERROR('4층_랙별_계통 및_부하량'!AC291, "")</f>
        <v>0</v>
      </c>
      <c r="C288" s="3342"/>
    </row>
    <row r="289" spans="1:3" ht="15" thickBot="1" x14ac:dyDescent="0.3">
      <c r="A289" s="2520">
        <f>IFERROR('4층_랙별_계통 및_부하량'!AC292, "")</f>
        <v>0</v>
      </c>
      <c r="C289" s="3342"/>
    </row>
    <row r="290" spans="1:3" ht="15" thickBot="1" x14ac:dyDescent="0.3">
      <c r="A290" s="2520">
        <f>IFERROR('4층_랙별_계통 및_부하량'!AC293, "")</f>
        <v>0</v>
      </c>
      <c r="C290" s="3342"/>
    </row>
    <row r="291" spans="1:3" ht="15" thickBot="1" x14ac:dyDescent="0.3">
      <c r="A291" s="2520">
        <f>IFERROR('4층_랙별_계통 및_부하량'!AC294, "")</f>
        <v>0</v>
      </c>
      <c r="C291" s="3342"/>
    </row>
    <row r="292" spans="1:3" ht="15" thickBot="1" x14ac:dyDescent="0.3">
      <c r="A292" s="2520">
        <f>IFERROR('4층_랙별_계통 및_부하량'!AC295, "")</f>
        <v>0</v>
      </c>
      <c r="C292" s="3342"/>
    </row>
    <row r="293" spans="1:3" ht="15" thickBot="1" x14ac:dyDescent="0.3">
      <c r="A293" s="2520">
        <f>IFERROR('4층_랙별_계통 및_부하량'!AC296, "")</f>
        <v>0</v>
      </c>
      <c r="C293" s="3342"/>
    </row>
    <row r="294" spans="1:3" ht="15" thickBot="1" x14ac:dyDescent="0.3">
      <c r="A294" s="2520">
        <f>IFERROR('4층_랙별_계통 및_부하량'!AC297, "")</f>
        <v>0</v>
      </c>
      <c r="C294" s="3342"/>
    </row>
    <row r="295" spans="1:3" ht="15" thickBot="1" x14ac:dyDescent="0.3">
      <c r="A295" s="2520">
        <f>IFERROR('4층_랙별_계통 및_부하량'!AC298, "")</f>
        <v>0</v>
      </c>
      <c r="C295" s="3342"/>
    </row>
    <row r="296" spans="1:3" ht="15" thickBot="1" x14ac:dyDescent="0.3">
      <c r="A296" s="2520">
        <f>IFERROR('4층_랙별_계통 및_부하량'!AC299, "")</f>
        <v>0</v>
      </c>
      <c r="C296" s="3342"/>
    </row>
    <row r="297" spans="1:3" ht="15" thickBot="1" x14ac:dyDescent="0.3">
      <c r="A297" s="2520">
        <f>IFERROR('4층_랙별_계통 및_부하량'!AC300, "")</f>
        <v>0</v>
      </c>
      <c r="C297" s="3342"/>
    </row>
    <row r="298" spans="1:3" ht="15" thickBot="1" x14ac:dyDescent="0.3">
      <c r="A298" s="2520">
        <f>IFERROR('4층_랙별_계통 및_부하량'!AC301, "")</f>
        <v>0</v>
      </c>
      <c r="C298" s="3342"/>
    </row>
    <row r="299" spans="1:3" ht="15" thickBot="1" x14ac:dyDescent="0.3">
      <c r="A299" s="2520">
        <f>IFERROR('4층_랙별_계통 및_부하량'!AC302, "")</f>
        <v>0</v>
      </c>
      <c r="C299" s="3342"/>
    </row>
    <row r="300" spans="1:3" ht="15" thickBot="1" x14ac:dyDescent="0.3">
      <c r="A300" s="2520">
        <f>IFERROR('4층_랙별_계통 및_부하량'!AC303, "")</f>
        <v>0</v>
      </c>
      <c r="C300" s="3342"/>
    </row>
    <row r="301" spans="1:3" ht="15" thickBot="1" x14ac:dyDescent="0.3">
      <c r="A301" s="2520">
        <f>IFERROR('4층_랙별_계통 및_부하량'!AC304, "")</f>
        <v>0</v>
      </c>
      <c r="C301" s="3342"/>
    </row>
    <row r="302" spans="1:3" ht="15" thickBot="1" x14ac:dyDescent="0.3">
      <c r="A302" s="2520">
        <f>IFERROR('4층_랙별_계통 및_부하량'!AC305, "")</f>
        <v>0</v>
      </c>
      <c r="C302" s="3342"/>
    </row>
    <row r="303" spans="1:3" ht="15" thickBot="1" x14ac:dyDescent="0.3">
      <c r="A303" s="2520">
        <f>IFERROR('4층_랙별_계통 및_부하량'!AC306, "")</f>
        <v>0</v>
      </c>
      <c r="C303" s="3342"/>
    </row>
    <row r="304" spans="1:3" ht="15" thickBot="1" x14ac:dyDescent="0.3">
      <c r="A304" s="2520">
        <f>IFERROR('4층_랙별_계통 및_부하량'!AC307, "")</f>
        <v>0</v>
      </c>
      <c r="C304" s="3342"/>
    </row>
    <row r="305" spans="1:3" ht="15" thickBot="1" x14ac:dyDescent="0.3">
      <c r="A305" s="2520">
        <f>IFERROR('4층_랙별_계통 및_부하량'!AC308, "")</f>
        <v>0</v>
      </c>
      <c r="C305" s="3342"/>
    </row>
    <row r="306" spans="1:3" ht="15" thickBot="1" x14ac:dyDescent="0.3">
      <c r="A306" s="2520">
        <f>IFERROR('4층_랙별_계통 및_부하량'!AC309, "")</f>
        <v>0</v>
      </c>
      <c r="C306" s="3342"/>
    </row>
    <row r="307" spans="1:3" ht="15" thickBot="1" x14ac:dyDescent="0.3">
      <c r="A307" s="2520">
        <f>IFERROR('4층_랙별_계통 및_부하량'!AC310, "")</f>
        <v>0</v>
      </c>
      <c r="C307" s="3342"/>
    </row>
    <row r="308" spans="1:3" ht="15" thickBot="1" x14ac:dyDescent="0.3">
      <c r="A308" s="2520">
        <f>IFERROR('4층_랙별_계통 및_부하량'!AC311, "")</f>
        <v>0</v>
      </c>
      <c r="C308" s="3342"/>
    </row>
    <row r="309" spans="1:3" ht="15" thickBot="1" x14ac:dyDescent="0.3">
      <c r="A309" s="2520">
        <f>IFERROR('4층_랙별_계통 및_부하량'!AC312, "")</f>
        <v>0</v>
      </c>
      <c r="C309" s="3342"/>
    </row>
    <row r="310" spans="1:3" ht="15" thickBot="1" x14ac:dyDescent="0.3">
      <c r="A310" s="2520">
        <f>IFERROR('4층_랙별_계통 및_부하량'!AC313, "")</f>
        <v>0</v>
      </c>
      <c r="C310" s="3342"/>
    </row>
    <row r="311" spans="1:3" ht="15" thickBot="1" x14ac:dyDescent="0.3">
      <c r="A311" s="2520">
        <f>IFERROR('4층_랙별_계통 및_부하량'!AC314, "")</f>
        <v>0</v>
      </c>
      <c r="C311" s="3342"/>
    </row>
    <row r="312" spans="1:3" ht="15" thickBot="1" x14ac:dyDescent="0.3">
      <c r="A312" s="2520">
        <f>IFERROR('4층_랙별_계통 및_부하량'!AC315, "")</f>
        <v>0</v>
      </c>
      <c r="C312" s="3342"/>
    </row>
    <row r="313" spans="1:3" ht="15" thickBot="1" x14ac:dyDescent="0.3">
      <c r="A313" s="2520">
        <f>IFERROR('4층_랙별_계통 및_부하량'!AC316, "")</f>
        <v>0</v>
      </c>
      <c r="C313" s="3342"/>
    </row>
    <row r="314" spans="1:3" ht="15" thickBot="1" x14ac:dyDescent="0.3">
      <c r="A314" s="2520">
        <f>IFERROR('4층_랙별_계통 및_부하량'!AC317, "")</f>
        <v>0</v>
      </c>
      <c r="C314" s="3342"/>
    </row>
    <row r="315" spans="1:3" ht="15" thickBot="1" x14ac:dyDescent="0.3">
      <c r="A315" s="2520">
        <f>IFERROR('4층_랙별_계통 및_부하량'!AC318, "")</f>
        <v>0</v>
      </c>
      <c r="C315" s="3342"/>
    </row>
    <row r="316" spans="1:3" ht="15" thickBot="1" x14ac:dyDescent="0.3">
      <c r="A316" s="2520">
        <f>IFERROR('4층_랙별_계통 및_부하량'!AC319, "")</f>
        <v>0</v>
      </c>
      <c r="C316" s="3342"/>
    </row>
    <row r="317" spans="1:3" ht="15" thickBot="1" x14ac:dyDescent="0.3">
      <c r="A317" s="2520">
        <f>IFERROR('4층_랙별_계통 및_부하량'!AC320, "")</f>
        <v>0</v>
      </c>
      <c r="C317" s="3342"/>
    </row>
    <row r="318" spans="1:3" ht="15" thickBot="1" x14ac:dyDescent="0.3">
      <c r="A318" s="2520">
        <f>IFERROR('4층_랙별_계통 및_부하량'!AC321, "")</f>
        <v>0</v>
      </c>
      <c r="C318" s="3342"/>
    </row>
    <row r="319" spans="1:3" ht="15" thickBot="1" x14ac:dyDescent="0.3">
      <c r="A319" s="2520">
        <f>IFERROR('4층_랙별_계통 및_부하량'!AC322, "")</f>
        <v>0</v>
      </c>
      <c r="C319" s="3342"/>
    </row>
    <row r="320" spans="1:3" ht="15" thickBot="1" x14ac:dyDescent="0.3">
      <c r="A320" s="2520">
        <f>IFERROR('4층_랙별_계통 및_부하량'!AC323, "")</f>
        <v>0</v>
      </c>
      <c r="C320" s="3342"/>
    </row>
    <row r="321" spans="1:3" ht="15" thickBot="1" x14ac:dyDescent="0.3">
      <c r="A321" s="2520">
        <f>IFERROR('4층_랙별_계통 및_부하량'!AC324, "")</f>
        <v>0</v>
      </c>
      <c r="C321" s="3342"/>
    </row>
    <row r="322" spans="1:3" ht="15" thickBot="1" x14ac:dyDescent="0.3">
      <c r="A322" s="2520">
        <f>IFERROR('4층_랙별_계통 및_부하량'!AC325, "")</f>
        <v>0</v>
      </c>
      <c r="C322" s="3342"/>
    </row>
    <row r="323" spans="1:3" ht="15" thickBot="1" x14ac:dyDescent="0.3">
      <c r="A323" s="2520">
        <f>IFERROR('4층_랙별_계통 및_부하량'!AC326, "")</f>
        <v>0</v>
      </c>
      <c r="C323" s="3342"/>
    </row>
    <row r="324" spans="1:3" ht="15" thickBot="1" x14ac:dyDescent="0.3">
      <c r="A324" s="2520">
        <f>IFERROR('4층_랙별_계통 및_부하량'!AC327, "")</f>
        <v>0</v>
      </c>
      <c r="C324" s="3342"/>
    </row>
    <row r="325" spans="1:3" ht="15" thickBot="1" x14ac:dyDescent="0.3">
      <c r="A325" s="2520">
        <f>IFERROR('4층_랙별_계통 및_부하량'!AC328, "")</f>
        <v>0</v>
      </c>
      <c r="C325" s="3342"/>
    </row>
    <row r="326" spans="1:3" ht="15" thickBot="1" x14ac:dyDescent="0.3">
      <c r="A326" s="2520">
        <f>IFERROR('4층_랙별_계통 및_부하량'!AC329, "")</f>
        <v>0</v>
      </c>
      <c r="C326" s="3342"/>
    </row>
    <row r="327" spans="1:3" ht="15" thickBot="1" x14ac:dyDescent="0.3">
      <c r="A327" s="2520">
        <f>IFERROR('4층_랙별_계통 및_부하량'!AC330, "")</f>
        <v>0</v>
      </c>
      <c r="C327" s="3342"/>
    </row>
    <row r="328" spans="1:3" ht="15" thickBot="1" x14ac:dyDescent="0.3">
      <c r="A328" s="2520">
        <f>IFERROR('4층_랙별_계통 및_부하량'!AC331, "")</f>
        <v>0</v>
      </c>
      <c r="C328" s="3342"/>
    </row>
    <row r="329" spans="1:3" ht="15" thickBot="1" x14ac:dyDescent="0.3">
      <c r="A329" s="2520">
        <f>IFERROR('4층_랙별_계통 및_부하량'!AC332, "")</f>
        <v>0</v>
      </c>
      <c r="C329" s="3342"/>
    </row>
    <row r="330" spans="1:3" ht="15" thickBot="1" x14ac:dyDescent="0.3">
      <c r="A330" s="2520">
        <f>IFERROR('4층_랙별_계통 및_부하량'!AC333, "")</f>
        <v>0</v>
      </c>
      <c r="C330" s="3342"/>
    </row>
    <row r="331" spans="1:3" ht="15" thickBot="1" x14ac:dyDescent="0.3">
      <c r="A331" s="2520">
        <f>IFERROR('4층_랙별_계통 및_부하량'!AC334, "")</f>
        <v>0</v>
      </c>
      <c r="C331" s="3342"/>
    </row>
    <row r="332" spans="1:3" ht="15" thickBot="1" x14ac:dyDescent="0.3">
      <c r="A332" s="2520">
        <f>IFERROR('4층_랙별_계통 및_부하량'!AC335, "")</f>
        <v>0</v>
      </c>
      <c r="C332" s="3342"/>
    </row>
    <row r="333" spans="1:3" ht="15" thickBot="1" x14ac:dyDescent="0.3">
      <c r="A333" s="2520">
        <f>IFERROR('4층_랙별_계통 및_부하량'!AC336, "")</f>
        <v>0</v>
      </c>
      <c r="C333" s="3342"/>
    </row>
    <row r="334" spans="1:3" ht="15" thickBot="1" x14ac:dyDescent="0.3">
      <c r="A334" s="2520">
        <f>IFERROR('4층_랙별_계통 및_부하량'!AC337, "")</f>
        <v>0</v>
      </c>
      <c r="C334" s="3342"/>
    </row>
    <row r="335" spans="1:3" ht="15" thickBot="1" x14ac:dyDescent="0.3">
      <c r="A335" s="2520">
        <f>IFERROR('4층_랙별_계통 및_부하량'!AC338, "")</f>
        <v>0</v>
      </c>
      <c r="C335" s="3342"/>
    </row>
    <row r="336" spans="1:3" ht="15" thickBot="1" x14ac:dyDescent="0.3">
      <c r="A336" s="2520">
        <f>IFERROR('4층_랙별_계통 및_부하량'!AC339, "")</f>
        <v>0</v>
      </c>
      <c r="C336" s="3342"/>
    </row>
    <row r="337" spans="1:3" ht="15" thickBot="1" x14ac:dyDescent="0.3">
      <c r="A337" s="2520">
        <f>IFERROR('4층_랙별_계통 및_부하량'!AC340, "")</f>
        <v>0</v>
      </c>
      <c r="C337" s="3342"/>
    </row>
    <row r="338" spans="1:3" ht="15" thickBot="1" x14ac:dyDescent="0.3">
      <c r="A338" s="2520">
        <f>IFERROR('4층_랙별_계통 및_부하량'!AC341, "")</f>
        <v>0</v>
      </c>
      <c r="C338" s="3342"/>
    </row>
    <row r="339" spans="1:3" ht="15" thickBot="1" x14ac:dyDescent="0.3">
      <c r="A339" s="2520">
        <f>IFERROR('4층_랙별_계통 및_부하량'!AC342, "")</f>
        <v>0</v>
      </c>
      <c r="C339" s="3342"/>
    </row>
    <row r="340" spans="1:3" ht="15" thickBot="1" x14ac:dyDescent="0.3">
      <c r="A340" s="2520">
        <f>IFERROR('4층_랙별_계통 및_부하량'!AC343, "")</f>
        <v>0</v>
      </c>
      <c r="C340" s="3342"/>
    </row>
    <row r="341" spans="1:3" ht="15" thickBot="1" x14ac:dyDescent="0.3">
      <c r="A341" s="2520">
        <f>IFERROR('4층_랙별_계통 및_부하량'!AC344, "")</f>
        <v>0</v>
      </c>
      <c r="C341" s="3342"/>
    </row>
    <row r="342" spans="1:3" ht="15" thickBot="1" x14ac:dyDescent="0.3">
      <c r="A342" s="2520">
        <f>IFERROR('4층_랙별_계통 및_부하량'!AC345, "")</f>
        <v>0</v>
      </c>
      <c r="C342" s="3342"/>
    </row>
    <row r="343" spans="1:3" ht="15" thickBot="1" x14ac:dyDescent="0.3">
      <c r="A343" s="2520">
        <f>IFERROR('4층_랙별_계통 및_부하량'!AC346, "")</f>
        <v>0</v>
      </c>
      <c r="C343" s="3342"/>
    </row>
    <row r="344" spans="1:3" ht="15" thickBot="1" x14ac:dyDescent="0.3">
      <c r="A344" s="2520">
        <f>IFERROR('4층_랙별_계통 및_부하량'!AC347, "")</f>
        <v>0</v>
      </c>
      <c r="C344" s="3342"/>
    </row>
    <row r="345" spans="1:3" ht="15" thickBot="1" x14ac:dyDescent="0.3">
      <c r="A345" s="2520">
        <f>IFERROR('4층_랙별_계통 및_부하량'!AC348, "")</f>
        <v>0</v>
      </c>
      <c r="C345" s="3342"/>
    </row>
    <row r="346" spans="1:3" ht="15" thickBot="1" x14ac:dyDescent="0.3">
      <c r="A346" s="2520">
        <f>IFERROR('4층_랙별_계통 및_부하량'!AC349, "")</f>
        <v>0</v>
      </c>
      <c r="C346" s="3342"/>
    </row>
    <row r="347" spans="1:3" ht="15" thickBot="1" x14ac:dyDescent="0.3">
      <c r="A347" s="2520">
        <f>IFERROR('4층_랙별_계통 및_부하량'!AC350, "")</f>
        <v>0</v>
      </c>
      <c r="C347" s="3342"/>
    </row>
    <row r="348" spans="1:3" ht="15" thickBot="1" x14ac:dyDescent="0.3">
      <c r="A348" s="2520">
        <f>IFERROR('4층_랙별_계통 및_부하량'!AC351, "")</f>
        <v>0</v>
      </c>
      <c r="C348" s="3342"/>
    </row>
    <row r="349" spans="1:3" ht="15" thickBot="1" x14ac:dyDescent="0.3">
      <c r="A349" s="2520">
        <f>IFERROR('4층_랙별_계통 및_부하량'!AC352, "")</f>
        <v>0</v>
      </c>
      <c r="C349" s="3342"/>
    </row>
    <row r="350" spans="1:3" ht="15" thickBot="1" x14ac:dyDescent="0.3">
      <c r="A350" s="2520">
        <f>IFERROR('4층_랙별_계통 및_부하량'!AC353, "")</f>
        <v>0</v>
      </c>
      <c r="C350" s="3342"/>
    </row>
    <row r="351" spans="1:3" ht="15" thickBot="1" x14ac:dyDescent="0.3">
      <c r="A351" s="2520">
        <f>IFERROR('4층_랙별_계통 및_부하량'!AC354, "")</f>
        <v>0</v>
      </c>
      <c r="C351" s="3342"/>
    </row>
    <row r="352" spans="1:3" ht="15" thickBot="1" x14ac:dyDescent="0.3">
      <c r="A352" s="2520">
        <f>IFERROR('4층_랙별_계통 및_부하량'!AC355, "")</f>
        <v>0</v>
      </c>
      <c r="C352" s="3342"/>
    </row>
    <row r="353" spans="1:3" ht="15" thickBot="1" x14ac:dyDescent="0.3">
      <c r="A353" s="2520">
        <f>IFERROR('4층_랙별_계통 및_부하량'!AC356, "")</f>
        <v>0</v>
      </c>
      <c r="C353" s="3342"/>
    </row>
    <row r="354" spans="1:3" ht="15" thickBot="1" x14ac:dyDescent="0.3">
      <c r="A354" s="2520">
        <f>IFERROR('4층_랙별_계통 및_부하량'!AC357, "")</f>
        <v>0</v>
      </c>
      <c r="C354" s="3342"/>
    </row>
    <row r="355" spans="1:3" ht="15" thickBot="1" x14ac:dyDescent="0.3">
      <c r="A355" s="2520">
        <f>IFERROR('4층_랙별_계통 및_부하량'!AC358, "")</f>
        <v>0</v>
      </c>
      <c r="C355" s="3342"/>
    </row>
    <row r="356" spans="1:3" ht="15" thickBot="1" x14ac:dyDescent="0.3">
      <c r="A356" s="2520">
        <f>IFERROR('4층_랙별_계통 및_부하량'!AC359, "")</f>
        <v>0</v>
      </c>
      <c r="C356" s="3342"/>
    </row>
    <row r="357" spans="1:3" ht="15" thickBot="1" x14ac:dyDescent="0.3">
      <c r="A357" s="2520">
        <f>IFERROR('4층_랙별_계통 및_부하량'!AC360, "")</f>
        <v>0</v>
      </c>
      <c r="C357" s="3342"/>
    </row>
    <row r="358" spans="1:3" ht="15" thickBot="1" x14ac:dyDescent="0.3">
      <c r="A358" s="2520">
        <f>IFERROR('4층_랙별_계통 및_부하량'!AC361, "")</f>
        <v>0</v>
      </c>
      <c r="C358" s="3342"/>
    </row>
    <row r="359" spans="1:3" ht="15" thickBot="1" x14ac:dyDescent="0.3">
      <c r="A359" s="2520">
        <f>IFERROR('4층_랙별_계통 및_부하량'!AC362, "")</f>
        <v>0</v>
      </c>
      <c r="C359" s="3342"/>
    </row>
    <row r="360" spans="1:3" ht="15" thickBot="1" x14ac:dyDescent="0.3">
      <c r="A360" s="2520">
        <f>IFERROR('4층_랙별_계통 및_부하량'!AC363, "")</f>
        <v>0</v>
      </c>
      <c r="C360" s="3342"/>
    </row>
    <row r="361" spans="1:3" ht="15" thickBot="1" x14ac:dyDescent="0.3">
      <c r="A361" s="2520">
        <f>IFERROR('4층_랙별_계통 및_부하량'!AC364, "")</f>
        <v>0</v>
      </c>
      <c r="C361" s="3342"/>
    </row>
    <row r="362" spans="1:3" ht="15" thickBot="1" x14ac:dyDescent="0.3">
      <c r="A362" s="2520">
        <f>IFERROR('4층_랙별_계통 및_부하량'!AC365, "")</f>
        <v>0</v>
      </c>
      <c r="C362" s="3342"/>
    </row>
    <row r="363" spans="1:3" ht="15" thickBot="1" x14ac:dyDescent="0.3">
      <c r="A363" s="2520">
        <f>IFERROR('4층_랙별_계통 및_부하량'!AC366, "")</f>
        <v>0</v>
      </c>
      <c r="C363" s="3342"/>
    </row>
    <row r="364" spans="1:3" ht="15" thickBot="1" x14ac:dyDescent="0.3">
      <c r="A364" s="2520">
        <f>IFERROR('4층_랙별_계통 및_부하량'!AC367, "")</f>
        <v>0</v>
      </c>
      <c r="C364" s="3342"/>
    </row>
    <row r="365" spans="1:3" ht="15" thickBot="1" x14ac:dyDescent="0.3">
      <c r="A365" s="2520">
        <f>IFERROR('4층_랙별_계통 및_부하량'!AC368, "")</f>
        <v>0</v>
      </c>
      <c r="C365" s="3342"/>
    </row>
    <row r="366" spans="1:3" ht="15" thickBot="1" x14ac:dyDescent="0.3">
      <c r="A366" s="2520">
        <f>IFERROR('4층_랙별_계통 및_부하량'!AC369, "")</f>
        <v>0</v>
      </c>
      <c r="C366" s="3342"/>
    </row>
    <row r="367" spans="1:3" ht="15" thickBot="1" x14ac:dyDescent="0.3">
      <c r="A367" s="2520">
        <f>IFERROR('4층_랙별_계통 및_부하량'!AC370, "")</f>
        <v>0</v>
      </c>
      <c r="C367" s="3342"/>
    </row>
    <row r="368" spans="1:3" ht="15" thickBot="1" x14ac:dyDescent="0.3">
      <c r="A368" s="2520">
        <f>IFERROR('4층_랙별_계통 및_부하량'!AC371, "")</f>
        <v>0</v>
      </c>
      <c r="C368" s="3342"/>
    </row>
    <row r="369" spans="1:3" ht="15" thickBot="1" x14ac:dyDescent="0.3">
      <c r="A369" s="2520">
        <f>IFERROR('4층_랙별_계통 및_부하량'!AC372, "")</f>
        <v>0</v>
      </c>
      <c r="C369" s="3342"/>
    </row>
    <row r="370" spans="1:3" ht="15" thickBot="1" x14ac:dyDescent="0.3">
      <c r="A370" s="2520">
        <f>IFERROR('4층_랙별_계통 및_부하량'!AC373, "")</f>
        <v>0</v>
      </c>
      <c r="C370" s="3342"/>
    </row>
    <row r="371" spans="1:3" ht="15" thickBot="1" x14ac:dyDescent="0.3">
      <c r="A371" s="2520">
        <f>IFERROR('4층_랙별_계통 및_부하량'!AC374, "")</f>
        <v>0</v>
      </c>
      <c r="C371" s="3342"/>
    </row>
    <row r="372" spans="1:3" ht="15" thickBot="1" x14ac:dyDescent="0.3">
      <c r="A372" s="2520">
        <f>IFERROR('4층_랙별_계통 및_부하량'!AC375, "")</f>
        <v>0</v>
      </c>
      <c r="C372" s="3342"/>
    </row>
    <row r="373" spans="1:3" ht="15" thickBot="1" x14ac:dyDescent="0.3">
      <c r="A373" s="2520">
        <f>IFERROR('4층_랙별_계통 및_부하량'!AC376, "")</f>
        <v>0</v>
      </c>
      <c r="C373" s="3342"/>
    </row>
    <row r="374" spans="1:3" ht="15" thickBot="1" x14ac:dyDescent="0.3">
      <c r="A374" s="2520">
        <f>IFERROR('4층_랙별_계통 및_부하량'!AC377, "")</f>
        <v>0</v>
      </c>
      <c r="C374" s="3342"/>
    </row>
    <row r="375" spans="1:3" ht="15" thickBot="1" x14ac:dyDescent="0.3">
      <c r="A375" s="2520">
        <f>IFERROR('4층_랙별_계통 및_부하량'!AC378, "")</f>
        <v>0</v>
      </c>
      <c r="C375" s="3342"/>
    </row>
    <row r="376" spans="1:3" ht="15" thickBot="1" x14ac:dyDescent="0.3">
      <c r="A376" s="2520">
        <f>IFERROR('4층_랙별_계통 및_부하량'!AC379, "")</f>
        <v>0</v>
      </c>
      <c r="C376" s="3342"/>
    </row>
    <row r="377" spans="1:3" ht="15" thickBot="1" x14ac:dyDescent="0.3">
      <c r="A377" s="2520">
        <f>IFERROR('4층_랙별_계통 및_부하량'!AC380, "")</f>
        <v>0</v>
      </c>
      <c r="C377" s="3342"/>
    </row>
    <row r="378" spans="1:3" ht="15" thickBot="1" x14ac:dyDescent="0.3">
      <c r="A378" s="2520">
        <f>IFERROR('4층_랙별_계통 및_부하량'!AC381, "")</f>
        <v>0</v>
      </c>
      <c r="C378" s="3342"/>
    </row>
    <row r="379" spans="1:3" ht="15" thickBot="1" x14ac:dyDescent="0.3">
      <c r="A379" s="2520">
        <f>IFERROR('4층_랙별_계통 및_부하량'!AC382, "")</f>
        <v>0</v>
      </c>
      <c r="C379" s="3342"/>
    </row>
    <row r="380" spans="1:3" ht="15" thickBot="1" x14ac:dyDescent="0.3">
      <c r="A380" s="2520">
        <f>IFERROR('4층_랙별_계통 및_부하량'!AC383, "")</f>
        <v>0</v>
      </c>
      <c r="C380" s="3342"/>
    </row>
    <row r="381" spans="1:3" ht="15" thickBot="1" x14ac:dyDescent="0.3">
      <c r="A381" s="2520">
        <f>IFERROR('4층_랙별_계통 및_부하량'!AC384, "")</f>
        <v>0</v>
      </c>
      <c r="C381" s="3342"/>
    </row>
    <row r="382" spans="1:3" ht="15" thickBot="1" x14ac:dyDescent="0.3">
      <c r="A382" s="2520">
        <f>IFERROR('4층_랙별_계통 및_부하량'!AC385, "")</f>
        <v>0</v>
      </c>
      <c r="C382" s="3342"/>
    </row>
    <row r="383" spans="1:3" ht="15" thickBot="1" x14ac:dyDescent="0.3">
      <c r="A383" s="2520">
        <f>IFERROR('4층_랙별_계통 및_부하량'!AC386, "")</f>
        <v>0</v>
      </c>
      <c r="C383" s="3342"/>
    </row>
    <row r="384" spans="1:3" ht="15" thickBot="1" x14ac:dyDescent="0.3">
      <c r="A384" s="2520">
        <f>IFERROR('4층_랙별_계통 및_부하량'!AC387, "")</f>
        <v>0</v>
      </c>
      <c r="C384" s="3342"/>
    </row>
    <row r="385" spans="1:3" ht="15" thickBot="1" x14ac:dyDescent="0.3">
      <c r="A385" s="2520">
        <f>IFERROR('4층_랙별_계통 및_부하량'!AC388, "")</f>
        <v>0</v>
      </c>
      <c r="C385" s="3342"/>
    </row>
    <row r="386" spans="1:3" ht="15" thickBot="1" x14ac:dyDescent="0.3">
      <c r="A386" s="2520">
        <f>IFERROR('4층_랙별_계통 및_부하량'!AC389, "")</f>
        <v>0</v>
      </c>
      <c r="C386" s="3342"/>
    </row>
    <row r="387" spans="1:3" ht="15" thickBot="1" x14ac:dyDescent="0.3">
      <c r="A387" s="2520">
        <f>IFERROR('4층_랙별_계통 및_부하량'!AC390, "")</f>
        <v>0</v>
      </c>
      <c r="C387" s="3342"/>
    </row>
    <row r="388" spans="1:3" ht="15" thickBot="1" x14ac:dyDescent="0.3">
      <c r="A388" s="2520">
        <f>IFERROR('4층_랙별_계통 및_부하량'!AC391, "")</f>
        <v>0</v>
      </c>
      <c r="C388" s="3342"/>
    </row>
    <row r="389" spans="1:3" ht="15" thickBot="1" x14ac:dyDescent="0.3">
      <c r="A389" s="2520">
        <f>IFERROR('4층_랙별_계통 및_부하량'!AC392, "")</f>
        <v>0</v>
      </c>
      <c r="C389" s="3342"/>
    </row>
    <row r="390" spans="1:3" ht="15" thickBot="1" x14ac:dyDescent="0.3">
      <c r="A390" s="2520">
        <f>IFERROR('4층_랙별_계통 및_부하량'!AC393, "")</f>
        <v>0</v>
      </c>
      <c r="C390" s="3342"/>
    </row>
    <row r="391" spans="1:3" ht="15" thickBot="1" x14ac:dyDescent="0.3">
      <c r="A391" s="2520">
        <f>IFERROR('4층_랙별_계통 및_부하량'!AC394, "")</f>
        <v>0</v>
      </c>
      <c r="C391" s="3342"/>
    </row>
    <row r="392" spans="1:3" ht="15" thickBot="1" x14ac:dyDescent="0.3">
      <c r="A392" s="2520">
        <f>IFERROR('4층_랙별_계통 및_부하량'!AC395, "")</f>
        <v>0</v>
      </c>
      <c r="C392" s="3342"/>
    </row>
    <row r="393" spans="1:3" ht="15" thickBot="1" x14ac:dyDescent="0.3">
      <c r="A393" s="2520">
        <f>IFERROR('4층_랙별_계통 및_부하량'!AC396, "")</f>
        <v>0</v>
      </c>
      <c r="C393" s="3342"/>
    </row>
    <row r="394" spans="1:3" ht="15" thickBot="1" x14ac:dyDescent="0.3">
      <c r="A394" s="2520">
        <f>IFERROR('4층_랙별_계통 및_부하량'!AC397, "")</f>
        <v>0</v>
      </c>
      <c r="C394" s="3342"/>
    </row>
    <row r="395" spans="1:3" ht="15" thickBot="1" x14ac:dyDescent="0.3">
      <c r="A395" s="2520">
        <f>IFERROR('4층_랙별_계통 및_부하량'!AC398, "")</f>
        <v>0</v>
      </c>
      <c r="C395" s="3342"/>
    </row>
    <row r="396" spans="1:3" ht="15" thickBot="1" x14ac:dyDescent="0.3">
      <c r="A396" s="2520">
        <f>IFERROR('4층_랙별_계통 및_부하량'!AC399, "")</f>
        <v>0</v>
      </c>
      <c r="C396" s="3342"/>
    </row>
    <row r="397" spans="1:3" ht="15" thickBot="1" x14ac:dyDescent="0.3">
      <c r="A397" s="2520">
        <f>IFERROR('4층_랙별_계통 및_부하량'!AC400, "")</f>
        <v>0</v>
      </c>
      <c r="C397" s="3342"/>
    </row>
    <row r="398" spans="1:3" ht="15" thickBot="1" x14ac:dyDescent="0.3">
      <c r="A398" s="2520">
        <f>IFERROR('4층_랙별_계통 및_부하량'!AC401, "")</f>
        <v>0</v>
      </c>
      <c r="C398" s="3342"/>
    </row>
    <row r="399" spans="1:3" ht="15" thickBot="1" x14ac:dyDescent="0.3">
      <c r="A399" s="2520">
        <f>IFERROR('4층_랙별_계통 및_부하량'!AC402, "")</f>
        <v>0</v>
      </c>
      <c r="C399" s="3342"/>
    </row>
    <row r="400" spans="1:3" ht="15" thickBot="1" x14ac:dyDescent="0.3">
      <c r="A400" s="2520">
        <f>IFERROR('4층_랙별_계통 및_부하량'!AC403, "")</f>
        <v>0</v>
      </c>
      <c r="C400" s="3342"/>
    </row>
    <row r="401" spans="1:3" ht="15" thickBot="1" x14ac:dyDescent="0.3">
      <c r="A401" s="2520">
        <f>IFERROR('4층_랙별_계통 및_부하량'!AC404, "")</f>
        <v>0</v>
      </c>
      <c r="C401" s="3342"/>
    </row>
    <row r="402" spans="1:3" ht="15" thickBot="1" x14ac:dyDescent="0.3">
      <c r="A402" s="2520">
        <f>IFERROR('4층_랙별_계통 및_부하량'!AC405, "")</f>
        <v>0</v>
      </c>
      <c r="C402" s="3342"/>
    </row>
    <row r="403" spans="1:3" ht="15" thickBot="1" x14ac:dyDescent="0.3">
      <c r="A403" s="2520">
        <f>IFERROR('4층_랙별_계통 및_부하량'!AC406, "")</f>
        <v>0</v>
      </c>
      <c r="C403" s="3342"/>
    </row>
    <row r="404" spans="1:3" ht="15" thickBot="1" x14ac:dyDescent="0.3">
      <c r="A404" s="2520">
        <f>IFERROR('4층_랙별_계통 및_부하량'!AC407, "")</f>
        <v>0</v>
      </c>
      <c r="C404" s="3342"/>
    </row>
    <row r="405" spans="1:3" ht="15" thickBot="1" x14ac:dyDescent="0.3">
      <c r="A405" s="2520">
        <f>IFERROR('4층_랙별_계통 및_부하량'!AC408, "")</f>
        <v>0</v>
      </c>
      <c r="C405" s="3342"/>
    </row>
    <row r="406" spans="1:3" ht="15" thickBot="1" x14ac:dyDescent="0.3">
      <c r="A406" s="2520">
        <f>IFERROR('4층_랙별_계통 및_부하량'!AC409, "")</f>
        <v>0</v>
      </c>
      <c r="C406" s="3342"/>
    </row>
    <row r="407" spans="1:3" ht="15" thickBot="1" x14ac:dyDescent="0.3">
      <c r="A407" s="2520">
        <f>IFERROR('4층_랙별_계통 및_부하량'!AC410, "")</f>
        <v>0</v>
      </c>
      <c r="C407" s="3342"/>
    </row>
    <row r="408" spans="1:3" ht="15" thickBot="1" x14ac:dyDescent="0.3">
      <c r="A408" s="2520">
        <f>IFERROR('4층_랙별_계통 및_부하량'!AC411, "")</f>
        <v>0</v>
      </c>
      <c r="C408" s="3342"/>
    </row>
    <row r="409" spans="1:3" ht="15" thickBot="1" x14ac:dyDescent="0.3">
      <c r="A409" s="2520">
        <f>IFERROR('4층_랙별_계통 및_부하량'!AC412, "")</f>
        <v>0</v>
      </c>
      <c r="C409" s="3342"/>
    </row>
    <row r="410" spans="1:3" ht="15" thickBot="1" x14ac:dyDescent="0.3">
      <c r="A410" s="2520">
        <f>IFERROR('4층_랙별_계통 및_부하량'!AC413, "")</f>
        <v>0</v>
      </c>
      <c r="C410" s="3342"/>
    </row>
    <row r="411" spans="1:3" ht="15" thickBot="1" x14ac:dyDescent="0.3">
      <c r="A411" s="2520">
        <f>IFERROR('4층_랙별_계통 및_부하량'!AC414, "")</f>
        <v>0</v>
      </c>
      <c r="C411" s="3342"/>
    </row>
    <row r="412" spans="1:3" ht="15" thickBot="1" x14ac:dyDescent="0.3">
      <c r="A412" s="2520">
        <f>IFERROR('4층_랙별_계통 및_부하량'!AC415, "")</f>
        <v>0</v>
      </c>
      <c r="C412" s="3342"/>
    </row>
    <row r="413" spans="1:3" ht="15" thickBot="1" x14ac:dyDescent="0.3">
      <c r="A413" s="2520">
        <f>IFERROR('4층_랙별_계통 및_부하량'!AC416, "")</f>
        <v>0</v>
      </c>
      <c r="C413" s="3342"/>
    </row>
    <row r="414" spans="1:3" ht="15" thickBot="1" x14ac:dyDescent="0.3">
      <c r="A414" s="2520">
        <f>IFERROR('4층_랙별_계통 및_부하량'!AC417, "")</f>
        <v>0</v>
      </c>
      <c r="C414" s="3342"/>
    </row>
    <row r="415" spans="1:3" ht="15" thickBot="1" x14ac:dyDescent="0.3">
      <c r="A415" s="2520">
        <f>IFERROR('4층_랙별_계통 및_부하량'!AC418, "")</f>
        <v>0</v>
      </c>
      <c r="C415" s="3342"/>
    </row>
    <row r="416" spans="1:3" ht="15" thickBot="1" x14ac:dyDescent="0.3">
      <c r="A416" s="2520">
        <f>IFERROR('4층_랙별_계통 및_부하량'!AC419, "")</f>
        <v>0</v>
      </c>
      <c r="C416" s="3342"/>
    </row>
    <row r="417" spans="1:3" ht="15" thickBot="1" x14ac:dyDescent="0.3">
      <c r="A417" s="2520">
        <f>IFERROR('4층_랙별_계통 및_부하량'!AC420, "")</f>
        <v>0</v>
      </c>
      <c r="C417" s="3342"/>
    </row>
    <row r="418" spans="1:3" ht="15" thickBot="1" x14ac:dyDescent="0.3">
      <c r="A418" s="2520">
        <f>IFERROR('4층_랙별_계통 및_부하량'!AC421, "")</f>
        <v>0</v>
      </c>
      <c r="C418" s="3342"/>
    </row>
    <row r="419" spans="1:3" ht="15" thickBot="1" x14ac:dyDescent="0.3">
      <c r="A419" s="2520">
        <f>IFERROR('4층_랙별_계통 및_부하량'!AC422, "")</f>
        <v>0</v>
      </c>
      <c r="C419" s="3342"/>
    </row>
    <row r="420" spans="1:3" ht="15" thickBot="1" x14ac:dyDescent="0.3">
      <c r="A420" s="2520">
        <f>IFERROR('4층_랙별_계통 및_부하량'!AC423, "")</f>
        <v>0</v>
      </c>
      <c r="C420" s="3342"/>
    </row>
    <row r="421" spans="1:3" ht="15" thickBot="1" x14ac:dyDescent="0.3">
      <c r="A421" s="2520">
        <f>IFERROR('4층_랙별_계통 및_부하량'!AC424, "")</f>
        <v>0</v>
      </c>
      <c r="C421" s="3342"/>
    </row>
    <row r="422" spans="1:3" ht="15" thickBot="1" x14ac:dyDescent="0.3">
      <c r="A422" s="2520">
        <f>IFERROR('4층_랙별_계통 및_부하량'!AC425, "")</f>
        <v>0</v>
      </c>
      <c r="C422" s="3342"/>
    </row>
    <row r="423" spans="1:3" ht="15" thickBot="1" x14ac:dyDescent="0.3">
      <c r="A423" s="2520">
        <f>IFERROR('4층_랙별_계통 및_부하량'!AC426, "")</f>
        <v>0</v>
      </c>
      <c r="C423" s="3342"/>
    </row>
    <row r="424" spans="1:3" ht="15" thickBot="1" x14ac:dyDescent="0.3">
      <c r="A424" s="2520">
        <f>IFERROR('4층_랙별_계통 및_부하량'!AC427, "")</f>
        <v>0</v>
      </c>
      <c r="C424" s="3342"/>
    </row>
    <row r="425" spans="1:3" ht="15" thickBot="1" x14ac:dyDescent="0.3">
      <c r="A425" s="2520">
        <f>IFERROR('4층_랙별_계통 및_부하량'!AC428, "")</f>
        <v>0</v>
      </c>
      <c r="C425" s="3342"/>
    </row>
    <row r="426" spans="1:3" ht="15" thickBot="1" x14ac:dyDescent="0.3">
      <c r="A426" s="2520">
        <f>IFERROR('4층_랙별_계통 및_부하량'!AC429, "")</f>
        <v>0</v>
      </c>
      <c r="C426" s="3342"/>
    </row>
    <row r="427" spans="1:3" ht="15" thickBot="1" x14ac:dyDescent="0.3">
      <c r="A427" s="2520">
        <f>IFERROR('4층_랙별_계통 및_부하량'!AC430, "")</f>
        <v>0</v>
      </c>
      <c r="C427" s="3342"/>
    </row>
    <row r="428" spans="1:3" ht="15" thickBot="1" x14ac:dyDescent="0.3">
      <c r="A428" s="2520">
        <f>IFERROR('4층_랙별_계통 및_부하량'!AC431, "")</f>
        <v>0</v>
      </c>
      <c r="C428" s="3342"/>
    </row>
    <row r="429" spans="1:3" ht="15" thickBot="1" x14ac:dyDescent="0.3">
      <c r="A429" s="2520">
        <f>IFERROR('4층_랙별_계통 및_부하량'!AC432, "")</f>
        <v>0</v>
      </c>
      <c r="C429" s="3342"/>
    </row>
    <row r="430" spans="1:3" ht="15" thickBot="1" x14ac:dyDescent="0.3">
      <c r="A430" s="2520">
        <f>IFERROR('4층_랙별_계통 및_부하량'!AC433, "")</f>
        <v>0</v>
      </c>
      <c r="C430" s="3342"/>
    </row>
    <row r="431" spans="1:3" ht="15" thickBot="1" x14ac:dyDescent="0.3">
      <c r="A431" s="2520">
        <f>IFERROR('4층_랙별_계통 및_부하량'!AC434, "")</f>
        <v>0</v>
      </c>
      <c r="C431" s="3342"/>
    </row>
    <row r="432" spans="1:3" ht="15" thickBot="1" x14ac:dyDescent="0.3">
      <c r="A432" s="2520">
        <f>IFERROR('4층_랙별_계통 및_부하량'!AC435, "")</f>
        <v>0</v>
      </c>
      <c r="C432" s="3342"/>
    </row>
    <row r="433" spans="1:3" ht="15" thickBot="1" x14ac:dyDescent="0.3">
      <c r="A433" s="2520">
        <f>IFERROR('4층_랙별_계통 및_부하량'!AC436, "")</f>
        <v>0</v>
      </c>
      <c r="C433" s="3342"/>
    </row>
    <row r="434" spans="1:3" ht="15" thickBot="1" x14ac:dyDescent="0.3">
      <c r="A434" s="2520">
        <f>IFERROR('4층_랙별_계통 및_부하량'!AC437, "")</f>
        <v>0</v>
      </c>
      <c r="C434" s="3342"/>
    </row>
    <row r="435" spans="1:3" ht="15" thickBot="1" x14ac:dyDescent="0.3">
      <c r="A435" s="2520">
        <f>IFERROR('4층_랙별_계통 및_부하량'!AC438, "")</f>
        <v>0</v>
      </c>
      <c r="C435" s="3342"/>
    </row>
    <row r="436" spans="1:3" ht="15" thickBot="1" x14ac:dyDescent="0.3">
      <c r="A436" s="2520">
        <f>IFERROR('4층_랙별_계통 및_부하량'!AC439, "")</f>
        <v>0</v>
      </c>
      <c r="C436" s="3342"/>
    </row>
    <row r="437" spans="1:3" ht="15" thickBot="1" x14ac:dyDescent="0.3">
      <c r="A437" s="2520">
        <f>IFERROR('4층_랙별_계통 및_부하량'!AC440, "")</f>
        <v>0</v>
      </c>
      <c r="C437" s="3342"/>
    </row>
    <row r="438" spans="1:3" ht="15" thickBot="1" x14ac:dyDescent="0.3">
      <c r="A438" s="2520">
        <f>IFERROR('4층_랙별_계통 및_부하량'!AC441, "")</f>
        <v>0</v>
      </c>
      <c r="C438" s="3342"/>
    </row>
    <row r="439" spans="1:3" ht="15" thickBot="1" x14ac:dyDescent="0.3">
      <c r="A439" s="2520">
        <f>IFERROR('4층_랙별_계통 및_부하량'!AC442, "")</f>
        <v>0</v>
      </c>
      <c r="C439" s="3342"/>
    </row>
    <row r="440" spans="1:3" ht="15" thickBot="1" x14ac:dyDescent="0.3">
      <c r="A440" s="2520">
        <f>IFERROR('4층_랙별_계통 및_부하량'!AC443, "")</f>
        <v>0</v>
      </c>
      <c r="C440" s="3342"/>
    </row>
    <row r="441" spans="1:3" ht="15" thickBot="1" x14ac:dyDescent="0.3">
      <c r="A441" s="2520">
        <f>IFERROR('4층_랙별_계통 및_부하량'!AC444, "")</f>
        <v>0</v>
      </c>
      <c r="C441" s="3342"/>
    </row>
    <row r="442" spans="1:3" ht="15" thickBot="1" x14ac:dyDescent="0.3">
      <c r="A442" s="2520">
        <f>IFERROR('4층_랙별_계통 및_부하량'!AC445, "")</f>
        <v>0</v>
      </c>
      <c r="C442" s="3342"/>
    </row>
    <row r="443" spans="1:3" ht="15" thickBot="1" x14ac:dyDescent="0.3">
      <c r="A443" s="2520">
        <f>IFERROR('4층_랙별_계통 및_부하량'!AC446, "")</f>
        <v>0</v>
      </c>
      <c r="C443" s="3342"/>
    </row>
    <row r="444" spans="1:3" ht="15" thickBot="1" x14ac:dyDescent="0.3">
      <c r="A444" s="2520">
        <f>IFERROR('4층_랙별_계통 및_부하량'!AC447, "")</f>
        <v>0</v>
      </c>
      <c r="C444" s="3342"/>
    </row>
    <row r="445" spans="1:3" ht="15" thickBot="1" x14ac:dyDescent="0.3">
      <c r="A445" s="2520">
        <f>IFERROR('4층_랙별_계통 및_부하량'!AC448, "")</f>
        <v>0</v>
      </c>
      <c r="C445" s="3342"/>
    </row>
    <row r="446" spans="1:3" ht="15" thickBot="1" x14ac:dyDescent="0.3">
      <c r="A446" s="2520">
        <f>IFERROR('4층_랙별_계통 및_부하량'!AC449, "")</f>
        <v>0</v>
      </c>
      <c r="C446" s="3342"/>
    </row>
    <row r="447" spans="1:3" ht="15" thickBot="1" x14ac:dyDescent="0.3">
      <c r="A447" s="2520">
        <f>IFERROR('4층_랙별_계통 및_부하량'!AC450, "")</f>
        <v>0</v>
      </c>
      <c r="C447" s="3342"/>
    </row>
    <row r="448" spans="1:3" ht="15" thickBot="1" x14ac:dyDescent="0.3">
      <c r="A448" s="2520">
        <f>IFERROR('4층_랙별_계통 및_부하량'!AC451, "")</f>
        <v>0</v>
      </c>
      <c r="C448" s="3342"/>
    </row>
    <row r="449" spans="1:3" ht="15" thickBot="1" x14ac:dyDescent="0.3">
      <c r="A449" s="2520">
        <f>IFERROR('4층_랙별_계통 및_부하량'!AC452, "")</f>
        <v>0</v>
      </c>
      <c r="C449" s="3342"/>
    </row>
    <row r="450" spans="1:3" ht="15" thickBot="1" x14ac:dyDescent="0.3">
      <c r="A450" s="2520">
        <f>IFERROR('4층_랙별_계통 및_부하량'!AC453, "")</f>
        <v>0</v>
      </c>
      <c r="C450" s="3342"/>
    </row>
    <row r="451" spans="1:3" ht="15" thickBot="1" x14ac:dyDescent="0.3">
      <c r="A451" s="2520">
        <f>IFERROR('4층_랙별_계통 및_부하량'!AC454, "")</f>
        <v>0</v>
      </c>
      <c r="C451" s="3342"/>
    </row>
    <row r="452" spans="1:3" ht="15" thickBot="1" x14ac:dyDescent="0.3">
      <c r="A452" s="2520">
        <f>IFERROR('4층_랙별_계통 및_부하량'!AC455, "")</f>
        <v>0</v>
      </c>
      <c r="C452" s="3342"/>
    </row>
    <row r="453" spans="1:3" ht="15" thickBot="1" x14ac:dyDescent="0.3">
      <c r="A453" s="2520">
        <f>IFERROR('4층_랙별_계통 및_부하량'!AC456, "")</f>
        <v>0</v>
      </c>
      <c r="C453" s="3342"/>
    </row>
    <row r="454" spans="1:3" ht="15" thickBot="1" x14ac:dyDescent="0.3">
      <c r="A454" s="2520">
        <f>IFERROR('4층_랙별_계통 및_부하량'!AC457, "")</f>
        <v>0</v>
      </c>
      <c r="C454" s="3342"/>
    </row>
    <row r="455" spans="1:3" ht="15" thickBot="1" x14ac:dyDescent="0.3">
      <c r="A455" s="2520">
        <f>IFERROR('4층_랙별_계통 및_부하량'!AC458, "")</f>
        <v>0</v>
      </c>
      <c r="C455" s="3342"/>
    </row>
    <row r="456" spans="1:3" ht="15" thickBot="1" x14ac:dyDescent="0.3">
      <c r="A456" s="2520">
        <f>IFERROR('4층_랙별_계통 및_부하량'!AC459, "")</f>
        <v>0</v>
      </c>
      <c r="C456" s="3342"/>
    </row>
    <row r="457" spans="1:3" ht="15" thickBot="1" x14ac:dyDescent="0.3">
      <c r="A457" s="2520">
        <f>IFERROR('4층_랙별_계통 및_부하량'!AC460, "")</f>
        <v>0</v>
      </c>
      <c r="C457" s="3342"/>
    </row>
    <row r="458" spans="1:3" ht="15" thickBot="1" x14ac:dyDescent="0.3">
      <c r="A458" s="2520">
        <f>IFERROR('4층_랙별_계통 및_부하량'!AC461, "")</f>
        <v>0</v>
      </c>
      <c r="C458" s="3342"/>
    </row>
    <row r="459" spans="1:3" ht="15" thickBot="1" x14ac:dyDescent="0.3">
      <c r="A459" s="2520">
        <f>IFERROR('4층_랙별_계통 및_부하량'!AC462, "")</f>
        <v>0</v>
      </c>
      <c r="C459" s="3342"/>
    </row>
    <row r="460" spans="1:3" ht="15" thickBot="1" x14ac:dyDescent="0.3">
      <c r="A460" s="2520">
        <f>IFERROR('4층_랙별_계통 및_부하량'!AC463, "")</f>
        <v>0</v>
      </c>
      <c r="C460" s="3342"/>
    </row>
    <row r="461" spans="1:3" ht="15" thickBot="1" x14ac:dyDescent="0.3">
      <c r="A461" s="2520">
        <f>IFERROR('4층_랙별_계통 및_부하량'!AC464, "")</f>
        <v>0</v>
      </c>
      <c r="C461" s="3342"/>
    </row>
    <row r="462" spans="1:3" ht="15" thickBot="1" x14ac:dyDescent="0.3">
      <c r="A462" s="2520">
        <f>IFERROR('4층_랙별_계통 및_부하량'!AC465, "")</f>
        <v>0</v>
      </c>
      <c r="C462" s="3342"/>
    </row>
    <row r="463" spans="1:3" ht="15" thickBot="1" x14ac:dyDescent="0.3">
      <c r="A463" s="2520">
        <f>IFERROR('4층_랙별_계통 및_부하량'!AC466, "")</f>
        <v>0</v>
      </c>
      <c r="C463" s="3342"/>
    </row>
    <row r="464" spans="1:3" ht="15" thickBot="1" x14ac:dyDescent="0.3">
      <c r="A464" s="2520">
        <f>IFERROR('4층_랙별_계통 및_부하량'!AC467, "")</f>
        <v>0</v>
      </c>
      <c r="C464" s="3342"/>
    </row>
    <row r="465" spans="1:3" ht="15" thickBot="1" x14ac:dyDescent="0.3">
      <c r="A465" s="2520">
        <f>IFERROR('4층_랙별_계통 및_부하량'!AC468, "")</f>
        <v>0</v>
      </c>
      <c r="C465" s="3342"/>
    </row>
    <row r="466" spans="1:3" ht="15" thickBot="1" x14ac:dyDescent="0.3">
      <c r="A466" s="2520">
        <f>IFERROR('4층_랙별_계통 및_부하량'!AC469, "")</f>
        <v>0</v>
      </c>
      <c r="C466" s="3342"/>
    </row>
    <row r="467" spans="1:3" ht="15" thickBot="1" x14ac:dyDescent="0.3">
      <c r="A467" s="2520">
        <f>IFERROR('4층_랙별_계통 및_부하량'!AC470, "")</f>
        <v>0</v>
      </c>
      <c r="C467" s="3342"/>
    </row>
    <row r="468" spans="1:3" ht="15" thickBot="1" x14ac:dyDescent="0.3">
      <c r="A468" s="2520">
        <f>IFERROR('4층_랙별_계통 및_부하량'!AC471, "")</f>
        <v>0</v>
      </c>
      <c r="C468" s="3342"/>
    </row>
    <row r="469" spans="1:3" ht="15" thickBot="1" x14ac:dyDescent="0.3">
      <c r="A469" s="2520">
        <f>IFERROR('4층_랙별_계통 및_부하량'!AC472, "")</f>
        <v>0</v>
      </c>
      <c r="C469" s="3342"/>
    </row>
    <row r="470" spans="1:3" ht="15" thickBot="1" x14ac:dyDescent="0.3">
      <c r="A470" s="2520">
        <f>IFERROR('4층_랙별_계통 및_부하량'!AC473, "")</f>
        <v>0</v>
      </c>
      <c r="C470" s="3342"/>
    </row>
    <row r="471" spans="1:3" ht="15" thickBot="1" x14ac:dyDescent="0.3">
      <c r="A471" s="2520">
        <f>IFERROR('4층_랙별_계통 및_부하량'!AC474, "")</f>
        <v>0</v>
      </c>
      <c r="C471" s="3342"/>
    </row>
    <row r="472" spans="1:3" ht="15" thickBot="1" x14ac:dyDescent="0.3">
      <c r="A472" s="2520">
        <f>IFERROR('4층_랙별_계통 및_부하량'!AC475, "")</f>
        <v>0</v>
      </c>
      <c r="C472" s="3342"/>
    </row>
    <row r="473" spans="1:3" ht="15" thickBot="1" x14ac:dyDescent="0.3">
      <c r="A473" s="2520">
        <f>IFERROR('4층_랙별_계통 및_부하량'!AC476, "")</f>
        <v>0</v>
      </c>
      <c r="C473" s="3342"/>
    </row>
    <row r="474" spans="1:3" ht="15" thickBot="1" x14ac:dyDescent="0.3">
      <c r="A474" s="2520">
        <f>IFERROR('4층_랙별_계통 및_부하량'!AC477, "")</f>
        <v>0</v>
      </c>
      <c r="C474" s="3342"/>
    </row>
    <row r="475" spans="1:3" ht="15" thickBot="1" x14ac:dyDescent="0.3">
      <c r="A475" s="2520">
        <f>IFERROR('4층_랙별_계통 및_부하량'!AC478, "")</f>
        <v>0</v>
      </c>
      <c r="C475" s="3342"/>
    </row>
    <row r="476" spans="1:3" ht="15" thickBot="1" x14ac:dyDescent="0.3">
      <c r="A476" s="2520">
        <f>IFERROR('4층_랙별_계통 및_부하량'!AC479, "")</f>
        <v>0</v>
      </c>
      <c r="C476" s="3342"/>
    </row>
    <row r="477" spans="1:3" ht="15" thickBot="1" x14ac:dyDescent="0.3">
      <c r="A477" s="2520">
        <f>IFERROR('4층_랙별_계통 및_부하량'!AC480, "")</f>
        <v>0</v>
      </c>
      <c r="C477" s="3342"/>
    </row>
    <row r="478" spans="1:3" ht="15" thickBot="1" x14ac:dyDescent="0.3">
      <c r="A478" s="2520">
        <f>IFERROR('4층_랙별_계통 및_부하량'!AC481, "")</f>
        <v>0</v>
      </c>
      <c r="C478" s="3342"/>
    </row>
    <row r="479" spans="1:3" ht="15" thickBot="1" x14ac:dyDescent="0.3">
      <c r="A479" s="2520">
        <f>IFERROR('4층_랙별_계통 및_부하량'!AC482, "")</f>
        <v>0</v>
      </c>
      <c r="C479" s="3342"/>
    </row>
    <row r="480" spans="1:3" ht="15" thickBot="1" x14ac:dyDescent="0.3">
      <c r="A480" s="2520">
        <f>IFERROR('4층_랙별_계통 및_부하량'!AC483, "")</f>
        <v>0</v>
      </c>
      <c r="C480" s="3342"/>
    </row>
    <row r="481" spans="1:3" ht="15" thickBot="1" x14ac:dyDescent="0.3">
      <c r="A481" s="2520">
        <f>IFERROR('4층_랙별_계통 및_부하량'!AC484, "")</f>
        <v>0</v>
      </c>
      <c r="C481" s="3342"/>
    </row>
    <row r="482" spans="1:3" ht="15" thickBot="1" x14ac:dyDescent="0.3">
      <c r="A482" s="2520">
        <f>IFERROR('4층_랙별_계통 및_부하량'!AC485, "")</f>
        <v>0</v>
      </c>
      <c r="C482" s="3342"/>
    </row>
    <row r="483" spans="1:3" ht="15" thickBot="1" x14ac:dyDescent="0.3">
      <c r="A483" s="2520">
        <f>IFERROR('4층_랙별_계통 및_부하량'!AC486, "")</f>
        <v>0</v>
      </c>
      <c r="C483" s="3342"/>
    </row>
    <row r="484" spans="1:3" ht="15" thickBot="1" x14ac:dyDescent="0.3">
      <c r="A484" s="2520">
        <f>IFERROR('4층_랙별_계통 및_부하량'!AC487, "")</f>
        <v>0</v>
      </c>
      <c r="C484" s="3342"/>
    </row>
    <row r="485" spans="1:3" ht="15" thickBot="1" x14ac:dyDescent="0.3">
      <c r="A485" s="2520">
        <f>IFERROR('4층_랙별_계통 및_부하량'!AC488, "")</f>
        <v>0</v>
      </c>
      <c r="C485" s="3342"/>
    </row>
    <row r="486" spans="1:3" ht="15" thickBot="1" x14ac:dyDescent="0.3">
      <c r="A486" s="2520">
        <f>IFERROR('4층_랙별_계통 및_부하량'!AC489, "")</f>
        <v>0</v>
      </c>
      <c r="C486" s="3342"/>
    </row>
    <row r="487" spans="1:3" ht="15" thickBot="1" x14ac:dyDescent="0.3">
      <c r="A487" s="2520">
        <f>IFERROR('4층_랙별_계통 및_부하량'!AC490, "")</f>
        <v>0</v>
      </c>
      <c r="C487" s="3342"/>
    </row>
    <row r="488" spans="1:3" ht="15" thickBot="1" x14ac:dyDescent="0.3">
      <c r="A488" s="2520">
        <f>IFERROR('4층_랙별_계통 및_부하량'!AC491, "")</f>
        <v>0</v>
      </c>
      <c r="C488" s="3342"/>
    </row>
    <row r="489" spans="1:3" ht="15" thickBot="1" x14ac:dyDescent="0.3">
      <c r="A489" s="2520">
        <f>IFERROR('4층_랙별_계통 및_부하량'!AC492, "")</f>
        <v>0</v>
      </c>
      <c r="C489" s="3342"/>
    </row>
    <row r="490" spans="1:3" ht="15" thickBot="1" x14ac:dyDescent="0.3">
      <c r="A490" s="2520">
        <f>IFERROR('4층_랙별_계통 및_부하량'!AC493, "")</f>
        <v>0</v>
      </c>
      <c r="C490" s="3342"/>
    </row>
    <row r="491" spans="1:3" ht="15" thickBot="1" x14ac:dyDescent="0.3">
      <c r="A491" s="2520">
        <f>IFERROR('4층_랙별_계통 및_부하량'!AC494, "")</f>
        <v>0</v>
      </c>
      <c r="C491" s="3342"/>
    </row>
    <row r="492" spans="1:3" ht="15" thickBot="1" x14ac:dyDescent="0.3">
      <c r="A492" s="2520">
        <f>IFERROR('4층_랙별_계통 및_부하량'!AC495, "")</f>
        <v>0</v>
      </c>
      <c r="C492" s="3342"/>
    </row>
    <row r="493" spans="1:3" ht="15" thickBot="1" x14ac:dyDescent="0.3">
      <c r="A493" s="2520">
        <f>IFERROR('4층_랙별_계통 및_부하량'!AC496, "")</f>
        <v>0</v>
      </c>
      <c r="C493" s="3342"/>
    </row>
    <row r="494" spans="1:3" ht="15" thickBot="1" x14ac:dyDescent="0.3">
      <c r="A494" s="2520">
        <f>IFERROR('4층_랙별_계통 및_부하량'!AC497, "")</f>
        <v>0</v>
      </c>
      <c r="C494" s="3342"/>
    </row>
    <row r="495" spans="1:3" ht="15" thickBot="1" x14ac:dyDescent="0.3">
      <c r="A495" s="2520">
        <f>IFERROR('4층_랙별_계통 및_부하량'!AC498, "")</f>
        <v>0</v>
      </c>
      <c r="C495" s="3342"/>
    </row>
    <row r="496" spans="1:3" ht="15" thickBot="1" x14ac:dyDescent="0.3">
      <c r="A496" s="2520">
        <f>IFERROR('4층_랙별_계통 및_부하량'!AC499, "")</f>
        <v>0</v>
      </c>
      <c r="C496" s="3342"/>
    </row>
    <row r="497" spans="1:3" ht="15" thickBot="1" x14ac:dyDescent="0.3">
      <c r="A497" s="2520">
        <f>IFERROR('4층_랙별_계통 및_부하량'!AC500, "")</f>
        <v>0</v>
      </c>
      <c r="C497" s="3342"/>
    </row>
    <row r="498" spans="1:3" ht="15" thickBot="1" x14ac:dyDescent="0.3">
      <c r="A498" s="2520">
        <f>IFERROR('4층_랙별_계통 및_부하량'!AC501, "")</f>
        <v>0</v>
      </c>
      <c r="C498" s="3342"/>
    </row>
    <row r="499" spans="1:3" ht="15" thickBot="1" x14ac:dyDescent="0.3">
      <c r="A499" s="2520">
        <f>IFERROR('4층_랙별_계통 및_부하량'!AC502, "")</f>
        <v>0</v>
      </c>
      <c r="C499" s="3342"/>
    </row>
    <row r="500" spans="1:3" ht="15" thickBot="1" x14ac:dyDescent="0.3">
      <c r="A500" s="2520">
        <f>IFERROR('4층_랙별_계통 및_부하량'!AC503, "")</f>
        <v>0</v>
      </c>
      <c r="C500" s="3342"/>
    </row>
    <row r="501" spans="1:3" ht="15" thickBot="1" x14ac:dyDescent="0.3">
      <c r="A501" s="2520">
        <f>IFERROR('4층_랙별_계통 및_부하량'!AC504, "")</f>
        <v>0</v>
      </c>
      <c r="C501" s="3342"/>
    </row>
    <row r="502" spans="1:3" ht="15" thickBot="1" x14ac:dyDescent="0.3">
      <c r="A502" s="2520">
        <f>IFERROR('4층_랙별_계통 및_부하량'!AC505, "")</f>
        <v>0</v>
      </c>
      <c r="C502" s="3342"/>
    </row>
    <row r="503" spans="1:3" ht="15" thickBot="1" x14ac:dyDescent="0.3">
      <c r="A503" s="2520">
        <f>IFERROR('4층_랙별_계통 및_부하량'!AC506, "")</f>
        <v>0</v>
      </c>
      <c r="C503" s="3342"/>
    </row>
    <row r="504" spans="1:3" ht="15" thickBot="1" x14ac:dyDescent="0.3">
      <c r="A504" s="2520">
        <f>IFERROR('4층_랙별_계통 및_부하량'!AC507, "")</f>
        <v>0</v>
      </c>
      <c r="C504" s="3342"/>
    </row>
    <row r="505" spans="1:3" ht="15" thickBot="1" x14ac:dyDescent="0.3">
      <c r="A505" s="2520">
        <f>IFERROR('4층_랙별_계통 및_부하량'!AC508, "")</f>
        <v>0</v>
      </c>
      <c r="C505" s="3342"/>
    </row>
    <row r="506" spans="1:3" ht="15" thickBot="1" x14ac:dyDescent="0.3">
      <c r="A506" s="2520">
        <f>IFERROR('4층_랙별_계통 및_부하량'!AC509, "")</f>
        <v>0</v>
      </c>
      <c r="C506" s="3342"/>
    </row>
    <row r="507" spans="1:3" ht="15" thickBot="1" x14ac:dyDescent="0.3">
      <c r="A507" s="2520">
        <f>IFERROR('4층_랙별_계통 및_부하량'!AC510, "")</f>
        <v>0</v>
      </c>
      <c r="C507" s="3342"/>
    </row>
    <row r="508" spans="1:3" ht="15" thickBot="1" x14ac:dyDescent="0.3">
      <c r="A508" s="2520">
        <f>IFERROR('4층_랙별_계통 및_부하량'!AC511, "")</f>
        <v>0</v>
      </c>
      <c r="C508" s="3342"/>
    </row>
    <row r="509" spans="1:3" ht="15" thickBot="1" x14ac:dyDescent="0.3">
      <c r="A509" s="2520">
        <f>IFERROR('4층_랙별_계통 및_부하량'!AC512, "")</f>
        <v>0</v>
      </c>
      <c r="C509" s="3342"/>
    </row>
    <row r="510" spans="1:3" ht="15" thickBot="1" x14ac:dyDescent="0.3">
      <c r="A510" s="2520">
        <f>IFERROR('4층_랙별_계통 및_부하량'!AC513, "")</f>
        <v>0</v>
      </c>
      <c r="C510" s="3342"/>
    </row>
    <row r="511" spans="1:3" ht="15" thickBot="1" x14ac:dyDescent="0.3">
      <c r="A511" s="2520">
        <f>IFERROR('4층_랙별_계통 및_부하량'!AC514, "")</f>
        <v>0</v>
      </c>
      <c r="C511" s="3342"/>
    </row>
    <row r="512" spans="1:3" ht="15" thickBot="1" x14ac:dyDescent="0.3">
      <c r="A512" s="2520">
        <f>IFERROR('4층_랙별_계통 및_부하량'!AC515, "")</f>
        <v>0</v>
      </c>
      <c r="C512" s="3342"/>
    </row>
    <row r="513" spans="1:3" ht="15" thickBot="1" x14ac:dyDescent="0.3">
      <c r="A513" s="2520">
        <f>IFERROR('4층_랙별_계통 및_부하량'!AC516, "")</f>
        <v>0</v>
      </c>
      <c r="C513" s="3342"/>
    </row>
    <row r="514" spans="1:3" ht="15" thickBot="1" x14ac:dyDescent="0.3">
      <c r="A514" s="2520">
        <f>IFERROR('4층_랙별_계통 및_부하량'!AC517, "")</f>
        <v>0</v>
      </c>
      <c r="C514" s="3342"/>
    </row>
    <row r="515" spans="1:3" ht="15" thickBot="1" x14ac:dyDescent="0.3">
      <c r="A515" s="2520">
        <f>IFERROR('4층_랙별_계통 및_부하량'!AC518, "")</f>
        <v>0</v>
      </c>
      <c r="C515" s="3342"/>
    </row>
    <row r="516" spans="1:3" ht="15" thickBot="1" x14ac:dyDescent="0.3">
      <c r="A516" s="2520">
        <f>IFERROR('4층_랙별_계통 및_부하량'!AC519, "")</f>
        <v>0</v>
      </c>
      <c r="C516" s="3342"/>
    </row>
    <row r="517" spans="1:3" ht="15" thickBot="1" x14ac:dyDescent="0.3">
      <c r="A517" s="2520">
        <f>IFERROR('4층_랙별_계통 및_부하량'!AC520, "")</f>
        <v>0</v>
      </c>
      <c r="C517" s="3342"/>
    </row>
    <row r="518" spans="1:3" ht="15" thickBot="1" x14ac:dyDescent="0.3">
      <c r="A518" s="2520">
        <f>IFERROR('4층_랙별_계통 및_부하량'!AC521, "")</f>
        <v>0</v>
      </c>
      <c r="C518" s="3342"/>
    </row>
    <row r="519" spans="1:3" ht="15" thickBot="1" x14ac:dyDescent="0.3">
      <c r="A519" s="2520">
        <f>IFERROR('4층_랙별_계통 및_부하량'!AC522, "")</f>
        <v>0</v>
      </c>
      <c r="C519" s="3342"/>
    </row>
    <row r="520" spans="1:3" ht="15" thickBot="1" x14ac:dyDescent="0.3">
      <c r="A520" s="2520">
        <f>IFERROR('4층_랙별_계통 및_부하량'!AC523, "")</f>
        <v>0</v>
      </c>
      <c r="C520" s="3342"/>
    </row>
    <row r="521" spans="1:3" ht="15" thickBot="1" x14ac:dyDescent="0.3">
      <c r="A521" s="2520">
        <f>IFERROR('4층_랙별_계통 및_부하량'!AC524, "")</f>
        <v>0</v>
      </c>
      <c r="C521" s="3342"/>
    </row>
    <row r="522" spans="1:3" ht="15" thickBot="1" x14ac:dyDescent="0.3">
      <c r="A522" s="2520">
        <f>IFERROR('4층_랙별_계통 및_부하량'!AC525, "")</f>
        <v>0</v>
      </c>
      <c r="C522" s="3342"/>
    </row>
    <row r="523" spans="1:3" ht="15" thickBot="1" x14ac:dyDescent="0.3">
      <c r="A523" s="2520">
        <f>IFERROR('4층_랙별_계통 및_부하량'!AC526, "")</f>
        <v>0</v>
      </c>
      <c r="C523" s="3342"/>
    </row>
    <row r="524" spans="1:3" ht="15" thickBot="1" x14ac:dyDescent="0.3">
      <c r="A524" s="2520">
        <f>IFERROR('4층_랙별_계통 및_부하량'!AC527, "")</f>
        <v>0</v>
      </c>
      <c r="C524" s="3342"/>
    </row>
    <row r="525" spans="1:3" ht="15" thickBot="1" x14ac:dyDescent="0.3">
      <c r="A525" s="2520">
        <f>IFERROR('4층_랙별_계통 및_부하량'!AC528, "")</f>
        <v>0</v>
      </c>
      <c r="C525" s="3342"/>
    </row>
    <row r="526" spans="1:3" ht="15" thickBot="1" x14ac:dyDescent="0.3">
      <c r="A526" s="2520">
        <f>IFERROR('4층_랙별_계통 및_부하량'!AC529, "")</f>
        <v>0</v>
      </c>
      <c r="C526" s="3342"/>
    </row>
    <row r="527" spans="1:3" ht="15" thickBot="1" x14ac:dyDescent="0.3">
      <c r="A527" s="2520">
        <f>IFERROR('4층_랙별_계통 및_부하량'!AC530, "")</f>
        <v>0</v>
      </c>
      <c r="C527" s="3342"/>
    </row>
    <row r="528" spans="1:3" ht="15" thickBot="1" x14ac:dyDescent="0.3">
      <c r="A528" s="2520">
        <f>IFERROR('4층_랙별_계통 및_부하량'!AC531, "")</f>
        <v>0</v>
      </c>
      <c r="C528" s="3342"/>
    </row>
    <row r="529" spans="1:3" ht="15" thickBot="1" x14ac:dyDescent="0.3">
      <c r="A529" s="2520">
        <f>IFERROR('4층_랙별_계통 및_부하량'!AC532, "")</f>
        <v>0</v>
      </c>
      <c r="C529" s="3342"/>
    </row>
    <row r="530" spans="1:3" ht="15" thickBot="1" x14ac:dyDescent="0.3">
      <c r="A530" s="2520">
        <f>IFERROR('4층_랙별_계통 및_부하량'!AC533, "")</f>
        <v>0</v>
      </c>
      <c r="C530" s="3342"/>
    </row>
    <row r="531" spans="1:3" ht="15" thickBot="1" x14ac:dyDescent="0.3">
      <c r="A531" s="2520">
        <f>IFERROR('4층_랙별_계통 및_부하량'!AC534, "")</f>
        <v>0</v>
      </c>
      <c r="C531" s="3342"/>
    </row>
    <row r="532" spans="1:3" ht="15" thickBot="1" x14ac:dyDescent="0.3">
      <c r="A532" s="2520">
        <f>IFERROR('4층_랙별_계통 및_부하량'!AC535, "")</f>
        <v>0</v>
      </c>
      <c r="C532" s="3342"/>
    </row>
    <row r="533" spans="1:3" ht="15" thickBot="1" x14ac:dyDescent="0.3">
      <c r="A533" s="2520">
        <f>IFERROR('4층_랙별_계통 및_부하량'!AC536, "")</f>
        <v>0</v>
      </c>
      <c r="C533" s="3342"/>
    </row>
    <row r="534" spans="1:3" ht="15" thickBot="1" x14ac:dyDescent="0.3">
      <c r="A534" s="2520">
        <f>IFERROR('4층_랙별_계통 및_부하량'!AC537, "")</f>
        <v>0</v>
      </c>
      <c r="C534" s="3342"/>
    </row>
    <row r="535" spans="1:3" ht="15" thickBot="1" x14ac:dyDescent="0.3">
      <c r="A535" s="2520">
        <f>IFERROR('4층_랙별_계통 및_부하량'!AC538, "")</f>
        <v>0</v>
      </c>
      <c r="C535" s="3342"/>
    </row>
    <row r="536" spans="1:3" ht="15" thickBot="1" x14ac:dyDescent="0.3">
      <c r="A536" s="2520">
        <f>IFERROR('4층_랙별_계통 및_부하량'!AC539, "")</f>
        <v>0</v>
      </c>
      <c r="C536" s="3342"/>
    </row>
    <row r="537" spans="1:3" ht="15" thickBot="1" x14ac:dyDescent="0.3">
      <c r="A537" s="2520">
        <f>IFERROR('4층_랙별_계통 및_부하량'!AC540, "")</f>
        <v>0</v>
      </c>
      <c r="C537" s="3342"/>
    </row>
    <row r="538" spans="1:3" ht="15" thickBot="1" x14ac:dyDescent="0.3">
      <c r="A538" s="2520">
        <f>IFERROR('4층_랙별_계통 및_부하량'!AC541, "")</f>
        <v>0</v>
      </c>
      <c r="C538" s="3342"/>
    </row>
    <row r="539" spans="1:3" ht="15" thickBot="1" x14ac:dyDescent="0.3">
      <c r="A539" s="2520">
        <f>IFERROR('4층_랙별_계통 및_부하량'!AC542, "")</f>
        <v>0</v>
      </c>
      <c r="C539" s="3342"/>
    </row>
    <row r="540" spans="1:3" ht="15" thickBot="1" x14ac:dyDescent="0.3">
      <c r="A540" s="2520">
        <f>IFERROR('4층_랙별_계통 및_부하량'!AC543, "")</f>
        <v>0</v>
      </c>
      <c r="C540" s="3342"/>
    </row>
    <row r="541" spans="1:3" ht="15" thickBot="1" x14ac:dyDescent="0.3">
      <c r="A541" s="2520">
        <f>IFERROR('4층_랙별_계통 및_부하량'!AC544, "")</f>
        <v>0</v>
      </c>
      <c r="C541" s="3342"/>
    </row>
    <row r="542" spans="1:3" ht="15" thickBot="1" x14ac:dyDescent="0.3">
      <c r="A542" s="2520">
        <f>IFERROR('4층_랙별_계통 및_부하량'!AC545, "")</f>
        <v>0</v>
      </c>
      <c r="B542" s="3338" t="s">
        <v>9404</v>
      </c>
      <c r="C542" s="3342"/>
    </row>
    <row r="543" spans="1:3" ht="15" thickBot="1" x14ac:dyDescent="0.3">
      <c r="A543" s="2520">
        <f>IFERROR('4층_랙별_계통 및_부하량'!AC546, "")</f>
        <v>0</v>
      </c>
      <c r="C543" s="3342"/>
    </row>
    <row r="544" spans="1:3" ht="15" thickBot="1" x14ac:dyDescent="0.3">
      <c r="A544" s="2520">
        <f>IFERROR('4층_랙별_계통 및_부하량'!AC547, "")</f>
        <v>0</v>
      </c>
      <c r="C544" s="3342"/>
    </row>
    <row r="545" spans="1:3" ht="15" thickBot="1" x14ac:dyDescent="0.3">
      <c r="A545" s="2520">
        <f>IFERROR('4층_랙별_계통 및_부하량'!AC548, "")</f>
        <v>0</v>
      </c>
      <c r="C545" s="3342"/>
    </row>
    <row r="546" spans="1:3" ht="15" thickBot="1" x14ac:dyDescent="0.3">
      <c r="A546" s="2520">
        <f>IFERROR('4층_랙별_계통 및_부하량'!AC549, "")</f>
        <v>0</v>
      </c>
      <c r="C546" s="3342"/>
    </row>
    <row r="547" spans="1:3" ht="15" thickBot="1" x14ac:dyDescent="0.3">
      <c r="A547" s="2520">
        <f>IFERROR('4층_랙별_계통 및_부하량'!AC550, "")</f>
        <v>0</v>
      </c>
      <c r="C547" s="3342"/>
    </row>
    <row r="548" spans="1:3" ht="15" thickBot="1" x14ac:dyDescent="0.3">
      <c r="A548" s="2520">
        <f>IFERROR('4층_랙별_계통 및_부하량'!AC551, "")</f>
        <v>0</v>
      </c>
      <c r="C548" s="3342"/>
    </row>
    <row r="549" spans="1:3" ht="15" thickBot="1" x14ac:dyDescent="0.3">
      <c r="A549" s="2520">
        <f>IFERROR('4층_랙별_계통 및_부하량'!AC552, "")</f>
        <v>0</v>
      </c>
      <c r="C549" s="3342"/>
    </row>
    <row r="550" spans="1:3" ht="15" thickBot="1" x14ac:dyDescent="0.3">
      <c r="A550" s="2520">
        <f>IFERROR('4층_랙별_계통 및_부하량'!AC553, "")</f>
        <v>0</v>
      </c>
      <c r="C550" s="3342"/>
    </row>
    <row r="551" spans="1:3" ht="15" thickBot="1" x14ac:dyDescent="0.3">
      <c r="A551" s="2520">
        <f>IFERROR('4층_랙별_계통 및_부하량'!AC554, "")</f>
        <v>0</v>
      </c>
      <c r="C551" s="3342"/>
    </row>
    <row r="552" spans="1:3" ht="15" thickBot="1" x14ac:dyDescent="0.3">
      <c r="A552" s="2520">
        <f>IFERROR('4층_랙별_계통 및_부하량'!AC555, "")</f>
        <v>0</v>
      </c>
      <c r="C552" s="3342"/>
    </row>
    <row r="553" spans="1:3" ht="15" thickBot="1" x14ac:dyDescent="0.3">
      <c r="A553" s="2520">
        <f>IFERROR('4층_랙별_계통 및_부하량'!AC556, "")</f>
        <v>0</v>
      </c>
      <c r="C553" s="3342"/>
    </row>
    <row r="554" spans="1:3" ht="15" thickBot="1" x14ac:dyDescent="0.3">
      <c r="A554" s="2520">
        <f>IFERROR('4층_랙별_계통 및_부하량'!AC557, "")</f>
        <v>0</v>
      </c>
      <c r="C554" s="3342"/>
    </row>
    <row r="555" spans="1:3" ht="15" thickBot="1" x14ac:dyDescent="0.3">
      <c r="A555" s="2520">
        <f>IFERROR('4층_랙별_계통 및_부하량'!AC558, "")</f>
        <v>0</v>
      </c>
      <c r="C555" s="3342"/>
    </row>
    <row r="556" spans="1:3" ht="15" thickBot="1" x14ac:dyDescent="0.3">
      <c r="A556" s="2520">
        <f>IFERROR('4층_랙별_계통 및_부하량'!AC559, "")</f>
        <v>0</v>
      </c>
      <c r="C556" s="3342"/>
    </row>
    <row r="557" spans="1:3" ht="15" thickBot="1" x14ac:dyDescent="0.3">
      <c r="A557" s="2520">
        <f>IFERROR('4층_랙별_계통 및_부하량'!AC560, "")</f>
        <v>0</v>
      </c>
      <c r="C557" s="3342"/>
    </row>
    <row r="558" spans="1:3" ht="15" thickBot="1" x14ac:dyDescent="0.3">
      <c r="A558" s="2520">
        <f>IFERROR('4층_랙별_계통 및_부하량'!AC561, "")</f>
        <v>0</v>
      </c>
      <c r="C558" s="3342"/>
    </row>
    <row r="559" spans="1:3" ht="15" thickBot="1" x14ac:dyDescent="0.3">
      <c r="A559" s="2520">
        <f>IFERROR('4층_랙별_계통 및_부하량'!AC562, "")</f>
        <v>0</v>
      </c>
      <c r="C559" s="3342"/>
    </row>
    <row r="560" spans="1:3" ht="15" thickBot="1" x14ac:dyDescent="0.3">
      <c r="A560" s="2520">
        <f>IFERROR('4층_랙별_계통 및_부하량'!AC563, "")</f>
        <v>0</v>
      </c>
      <c r="C560" s="3342"/>
    </row>
    <row r="561" spans="1:3" ht="15" thickBot="1" x14ac:dyDescent="0.3">
      <c r="A561" s="2520">
        <f>IFERROR('4층_랙별_계통 및_부하량'!AC564, "")</f>
        <v>0</v>
      </c>
      <c r="C561" s="3342"/>
    </row>
    <row r="562" spans="1:3" ht="15" thickBot="1" x14ac:dyDescent="0.3">
      <c r="A562" s="2520">
        <f>IFERROR('4층_랙별_계통 및_부하량'!AC565, "")</f>
        <v>0</v>
      </c>
      <c r="C562" s="3342"/>
    </row>
    <row r="563" spans="1:3" ht="15" thickBot="1" x14ac:dyDescent="0.3">
      <c r="A563" s="2520">
        <f>IFERROR('4층_랙별_계통 및_부하량'!AC566, "")</f>
        <v>0</v>
      </c>
      <c r="C563" s="3342"/>
    </row>
    <row r="564" spans="1:3" ht="15" thickBot="1" x14ac:dyDescent="0.3">
      <c r="A564" s="2520">
        <f>IFERROR('4층_랙별_계통 및_부하량'!AC567, "")</f>
        <v>0</v>
      </c>
      <c r="C564" s="3342"/>
    </row>
    <row r="565" spans="1:3" ht="15" thickBot="1" x14ac:dyDescent="0.3">
      <c r="A565" s="2520">
        <f>IFERROR('4층_랙별_계통 및_부하량'!AC568, "")</f>
        <v>0</v>
      </c>
      <c r="C565" s="3342"/>
    </row>
    <row r="566" spans="1:3" ht="15" thickBot="1" x14ac:dyDescent="0.3">
      <c r="A566" s="2520">
        <f>IFERROR('4층_랙별_계통 및_부하량'!AC569, "")</f>
        <v>0</v>
      </c>
      <c r="C566" s="3342"/>
    </row>
    <row r="567" spans="1:3" ht="15" thickBot="1" x14ac:dyDescent="0.3">
      <c r="A567" s="2520">
        <f>IFERROR('4층_랙별_계통 및_부하량'!AC570, "")</f>
        <v>0</v>
      </c>
      <c r="C567" s="3342"/>
    </row>
    <row r="568" spans="1:3" ht="15" thickBot="1" x14ac:dyDescent="0.3">
      <c r="A568" s="2520">
        <f>IFERROR('4층_랙별_계통 및_부하량'!AC571, "")</f>
        <v>0</v>
      </c>
      <c r="C568" s="3342"/>
    </row>
    <row r="569" spans="1:3" ht="15" thickBot="1" x14ac:dyDescent="0.3">
      <c r="A569" s="2520">
        <f>IFERROR('4층_랙별_계통 및_부하량'!AC572, "")</f>
        <v>0</v>
      </c>
      <c r="C569" s="3342"/>
    </row>
    <row r="570" spans="1:3" ht="15" thickBot="1" x14ac:dyDescent="0.3">
      <c r="A570" s="2520">
        <f>IFERROR('4층_랙별_계통 및_부하량'!AC573, "")</f>
        <v>0</v>
      </c>
      <c r="C570" s="3342"/>
    </row>
    <row r="571" spans="1:3" ht="15" thickBot="1" x14ac:dyDescent="0.3">
      <c r="A571" s="2520">
        <f>IFERROR('4층_랙별_계통 및_부하량'!AC574, "")</f>
        <v>0</v>
      </c>
      <c r="C571" s="3342"/>
    </row>
    <row r="572" spans="1:3" ht="15" thickBot="1" x14ac:dyDescent="0.3">
      <c r="A572" s="2520">
        <f>IFERROR('4층_랙별_계통 및_부하량'!AC575, "")</f>
        <v>0</v>
      </c>
      <c r="C572" s="3342"/>
    </row>
    <row r="573" spans="1:3" ht="15" thickBot="1" x14ac:dyDescent="0.3">
      <c r="A573" s="2520">
        <f>IFERROR('4층_랙별_계통 및_부하량'!AC576, "")</f>
        <v>0</v>
      </c>
      <c r="C573" s="3342"/>
    </row>
    <row r="574" spans="1:3" ht="15" thickBot="1" x14ac:dyDescent="0.3">
      <c r="A574" s="2520">
        <f>IFERROR('4층_랙별_계통 및_부하량'!AC577, "")</f>
        <v>0</v>
      </c>
      <c r="C574" s="3342"/>
    </row>
    <row r="575" spans="1:3" ht="15" thickBot="1" x14ac:dyDescent="0.3">
      <c r="A575" s="2520">
        <f>IFERROR('4층_랙별_계통 및_부하량'!AC578, "")</f>
        <v>0</v>
      </c>
      <c r="C575" s="3342"/>
    </row>
    <row r="576" spans="1:3" ht="15" thickBot="1" x14ac:dyDescent="0.3">
      <c r="A576" s="2520">
        <f>IFERROR('4층_랙별_계통 및_부하량'!AC579, "")</f>
        <v>0</v>
      </c>
      <c r="C576" s="3342"/>
    </row>
    <row r="577" spans="1:3" ht="15" thickBot="1" x14ac:dyDescent="0.3">
      <c r="A577" s="2520">
        <f>IFERROR('4층_랙별_계통 및_부하량'!AC580, "")</f>
        <v>0</v>
      </c>
      <c r="C577" s="3342"/>
    </row>
    <row r="578" spans="1:3" ht="15" thickBot="1" x14ac:dyDescent="0.3">
      <c r="A578" s="2520">
        <f>IFERROR('4층_랙별_계통 및_부하량'!AC581, "")</f>
        <v>0</v>
      </c>
      <c r="C578" s="3342"/>
    </row>
    <row r="579" spans="1:3" ht="15" thickBot="1" x14ac:dyDescent="0.3">
      <c r="A579" s="2520">
        <f>IFERROR('4층_랙별_계통 및_부하량'!AC582, "")</f>
        <v>0</v>
      </c>
      <c r="C579" s="3342"/>
    </row>
    <row r="580" spans="1:3" ht="15" thickBot="1" x14ac:dyDescent="0.3">
      <c r="A580" s="2520">
        <f>IFERROR('4층_랙별_계통 및_부하량'!AC583, "")</f>
        <v>0</v>
      </c>
      <c r="C580" s="3342"/>
    </row>
    <row r="581" spans="1:3" ht="15" thickBot="1" x14ac:dyDescent="0.3">
      <c r="A581" s="2520">
        <f>IFERROR('4층_랙별_계통 및_부하량'!AC584, "")</f>
        <v>0</v>
      </c>
      <c r="C581" s="3342"/>
    </row>
    <row r="582" spans="1:3" ht="15" thickBot="1" x14ac:dyDescent="0.3">
      <c r="A582" s="2520">
        <f>IFERROR('4층_랙별_계통 및_부하량'!AC585, "")</f>
        <v>0</v>
      </c>
      <c r="C582" s="3342"/>
    </row>
    <row r="583" spans="1:3" ht="15" thickBot="1" x14ac:dyDescent="0.3">
      <c r="A583" s="2520">
        <f>IFERROR('4층_랙별_계통 및_부하량'!AC586, "")</f>
        <v>0</v>
      </c>
      <c r="C583" s="3342"/>
    </row>
    <row r="584" spans="1:3" ht="15" thickBot="1" x14ac:dyDescent="0.3">
      <c r="A584" s="2520">
        <f>IFERROR('4층_랙별_계통 및_부하량'!AC587, "")</f>
        <v>0</v>
      </c>
      <c r="C584" s="3342"/>
    </row>
    <row r="585" spans="1:3" ht="15" thickBot="1" x14ac:dyDescent="0.3">
      <c r="A585" s="2520">
        <f>IFERROR('4층_랙별_계통 및_부하량'!AC588, "")</f>
        <v>0</v>
      </c>
      <c r="C585" s="3342"/>
    </row>
    <row r="586" spans="1:3" ht="15" thickBot="1" x14ac:dyDescent="0.3">
      <c r="A586" s="2520">
        <f>IFERROR('4층_랙별_계통 및_부하량'!AC589, "")</f>
        <v>0</v>
      </c>
      <c r="C586" s="3342"/>
    </row>
    <row r="587" spans="1:3" ht="15" thickBot="1" x14ac:dyDescent="0.3">
      <c r="A587" s="2520">
        <f>IFERROR('4층_랙별_계통 및_부하량'!AC590, "")</f>
        <v>0</v>
      </c>
      <c r="C587" s="3342"/>
    </row>
    <row r="588" spans="1:3" ht="15" thickBot="1" x14ac:dyDescent="0.3">
      <c r="A588" s="2520">
        <f>IFERROR('4층_랙별_계통 및_부하량'!AC591, "")</f>
        <v>0</v>
      </c>
      <c r="C588" s="3342"/>
    </row>
    <row r="589" spans="1:3" ht="15" thickBot="1" x14ac:dyDescent="0.3">
      <c r="A589" s="2520">
        <f>IFERROR('4층_랙별_계통 및_부하량'!AC592, "")</f>
        <v>0</v>
      </c>
      <c r="C589" s="3342"/>
    </row>
    <row r="590" spans="1:3" ht="15" thickBot="1" x14ac:dyDescent="0.3">
      <c r="A590" s="2520">
        <f>IFERROR('4층_랙별_계통 및_부하량'!AC593, "")</f>
        <v>0</v>
      </c>
      <c r="C590" s="3342"/>
    </row>
    <row r="591" spans="1:3" ht="15" thickBot="1" x14ac:dyDescent="0.3">
      <c r="A591" s="2520">
        <f>IFERROR('4층_랙별_계통 및_부하량'!AC594, "")</f>
        <v>0</v>
      </c>
      <c r="C591" s="3342"/>
    </row>
    <row r="592" spans="1:3" ht="15" thickBot="1" x14ac:dyDescent="0.3">
      <c r="A592" s="2520">
        <f>IFERROR('4층_랙별_계통 및_부하량'!AC595, "")</f>
        <v>0</v>
      </c>
      <c r="C592" s="3342"/>
    </row>
    <row r="593" spans="1:3" ht="15" thickBot="1" x14ac:dyDescent="0.3">
      <c r="A593" s="2520">
        <f>IFERROR('4층_랙별_계통 및_부하량'!AC596, "")</f>
        <v>0</v>
      </c>
      <c r="C593" s="3342"/>
    </row>
    <row r="594" spans="1:3" ht="15" thickBot="1" x14ac:dyDescent="0.3">
      <c r="A594" s="2520">
        <f>IFERROR('4층_랙별_계통 및_부하량'!AC597, "")</f>
        <v>0</v>
      </c>
      <c r="C594" s="3342"/>
    </row>
    <row r="595" spans="1:3" ht="15" thickBot="1" x14ac:dyDescent="0.3">
      <c r="A595" s="2520">
        <f>IFERROR('4층_랙별_계통 및_부하량'!AC598, "")</f>
        <v>0</v>
      </c>
      <c r="C595" s="3342"/>
    </row>
    <row r="596" spans="1:3" ht="15" thickBot="1" x14ac:dyDescent="0.3">
      <c r="A596" s="2520">
        <f>IFERROR('4층_랙별_계통 및_부하량'!AC599, "")</f>
        <v>0</v>
      </c>
      <c r="C596" s="3342"/>
    </row>
    <row r="597" spans="1:3" ht="15" thickBot="1" x14ac:dyDescent="0.3">
      <c r="A597" s="2520">
        <f>IFERROR('4층_랙별_계통 및_부하량'!AC600, "")</f>
        <v>0</v>
      </c>
      <c r="C597" s="3342"/>
    </row>
    <row r="598" spans="1:3" ht="15" thickBot="1" x14ac:dyDescent="0.3">
      <c r="A598" s="2520">
        <f>IFERROR('4층_랙별_계통 및_부하량'!AC601, "")</f>
        <v>0</v>
      </c>
      <c r="C598" s="3342"/>
    </row>
    <row r="599" spans="1:3" ht="15" thickBot="1" x14ac:dyDescent="0.3">
      <c r="A599" s="2520">
        <f>IFERROR('4층_랙별_계통 및_부하량'!AC602, "")</f>
        <v>0</v>
      </c>
      <c r="C599" s="3342"/>
    </row>
    <row r="600" spans="1:3" ht="15" thickBot="1" x14ac:dyDescent="0.3">
      <c r="A600" s="2520">
        <f>IFERROR('4층_랙별_계통 및_부하량'!AC603, "")</f>
        <v>0</v>
      </c>
      <c r="C600" s="3342"/>
    </row>
    <row r="601" spans="1:3" ht="15" thickBot="1" x14ac:dyDescent="0.3">
      <c r="A601" s="2520">
        <f>IFERROR('4층_랙별_계통 및_부하량'!AC604, "")</f>
        <v>0</v>
      </c>
      <c r="C601" s="3342"/>
    </row>
    <row r="602" spans="1:3" ht="15" thickBot="1" x14ac:dyDescent="0.3">
      <c r="A602" s="2520">
        <f>IFERROR('4층_랙별_계통 및_부하량'!AC605, "")</f>
        <v>0</v>
      </c>
      <c r="C602" s="3342"/>
    </row>
    <row r="603" spans="1:3" ht="15" thickBot="1" x14ac:dyDescent="0.3">
      <c r="A603" s="2520">
        <f>IFERROR('4층_랙별_계통 및_부하량'!AC606, "")</f>
        <v>0</v>
      </c>
      <c r="C603" s="3342"/>
    </row>
    <row r="604" spans="1:3" ht="15" thickBot="1" x14ac:dyDescent="0.3">
      <c r="A604" s="2520">
        <f>IFERROR('4층_랙별_계통 및_부하량'!AC607, "")</f>
        <v>0</v>
      </c>
      <c r="C604" s="3342"/>
    </row>
    <row r="605" spans="1:3" ht="15" thickBot="1" x14ac:dyDescent="0.3">
      <c r="A605" s="2520">
        <f>IFERROR('4층_랙별_계통 및_부하량'!AC608, "")</f>
        <v>0</v>
      </c>
      <c r="C605" s="3342"/>
    </row>
    <row r="606" spans="1:3" ht="15" thickBot="1" x14ac:dyDescent="0.3">
      <c r="A606" s="2520">
        <f>IFERROR('4층_랙별_계통 및_부하량'!AC609, "")</f>
        <v>0</v>
      </c>
      <c r="C606" s="3342"/>
    </row>
    <row r="607" spans="1:3" ht="15" thickBot="1" x14ac:dyDescent="0.3">
      <c r="A607" s="2520">
        <f>IFERROR('4층_랙별_계통 및_부하량'!AC610, "")</f>
        <v>0</v>
      </c>
      <c r="C607" s="3342"/>
    </row>
    <row r="608" spans="1:3" ht="15" thickBot="1" x14ac:dyDescent="0.3">
      <c r="A608" s="2520">
        <f>IFERROR('4층_랙별_계통 및_부하량'!AC611, "")</f>
        <v>0</v>
      </c>
      <c r="C608" s="3342"/>
    </row>
    <row r="609" spans="1:3" ht="15" thickBot="1" x14ac:dyDescent="0.3">
      <c r="A609" s="2520">
        <f>IFERROR('4층_랙별_계통 및_부하량'!AC612, "")</f>
        <v>0</v>
      </c>
      <c r="C609" s="3342"/>
    </row>
    <row r="610" spans="1:3" ht="15" thickBot="1" x14ac:dyDescent="0.3">
      <c r="A610" s="2520">
        <f>IFERROR('4층_랙별_계통 및_부하량'!AC613, "")</f>
        <v>0</v>
      </c>
      <c r="C610" s="3342"/>
    </row>
    <row r="611" spans="1:3" ht="15" thickBot="1" x14ac:dyDescent="0.3">
      <c r="A611" s="2520">
        <f>IFERROR('4층_랙별_계통 및_부하량'!AC614, "")</f>
        <v>0</v>
      </c>
      <c r="C611" s="3342"/>
    </row>
    <row r="612" spans="1:3" ht="15" thickBot="1" x14ac:dyDescent="0.3">
      <c r="A612" s="2520">
        <f>IFERROR('4층_랙별_계통 및_부하량'!AC615, "")</f>
        <v>0</v>
      </c>
      <c r="C612" s="3342"/>
    </row>
    <row r="613" spans="1:3" ht="15" thickBot="1" x14ac:dyDescent="0.3">
      <c r="A613" s="2520">
        <f>IFERROR('4층_랙별_계통 및_부하량'!AC616, "")</f>
        <v>0</v>
      </c>
      <c r="C613" s="3342"/>
    </row>
    <row r="614" spans="1:3" ht="15" thickBot="1" x14ac:dyDescent="0.3">
      <c r="A614" s="2520">
        <f>IFERROR('4층_랙별_계통 및_부하량'!AC617, "")</f>
        <v>0</v>
      </c>
      <c r="C614" s="3342"/>
    </row>
    <row r="615" spans="1:3" ht="15" thickBot="1" x14ac:dyDescent="0.3">
      <c r="A615" s="2520">
        <f>IFERROR('4층_랙별_계통 및_부하량'!AC618, "")</f>
        <v>0</v>
      </c>
      <c r="C615" s="3342"/>
    </row>
    <row r="616" spans="1:3" ht="15" thickBot="1" x14ac:dyDescent="0.3">
      <c r="A616" s="2520">
        <f>IFERROR('4층_랙별_계통 및_부하량'!AC619, "")</f>
        <v>0</v>
      </c>
      <c r="C616" s="3342"/>
    </row>
    <row r="617" spans="1:3" ht="15" thickBot="1" x14ac:dyDescent="0.3">
      <c r="A617" s="2520">
        <f>IFERROR('4층_랙별_계통 및_부하량'!AC620, "")</f>
        <v>0</v>
      </c>
      <c r="C617" s="3342"/>
    </row>
    <row r="618" spans="1:3" ht="15" thickBot="1" x14ac:dyDescent="0.3">
      <c r="A618" s="2520">
        <f>IFERROR('4층_랙별_계통 및_부하량'!AC621, "")</f>
        <v>0</v>
      </c>
      <c r="C618" s="3342"/>
    </row>
    <row r="619" spans="1:3" ht="15" thickBot="1" x14ac:dyDescent="0.3">
      <c r="A619" s="2520">
        <f>IFERROR('4층_랙별_계통 및_부하량'!AC622, "")</f>
        <v>0</v>
      </c>
      <c r="C619" s="3342"/>
    </row>
    <row r="620" spans="1:3" ht="15" thickBot="1" x14ac:dyDescent="0.3">
      <c r="A620" s="2520">
        <f>IFERROR('4층_랙별_계통 및_부하량'!AC623, "")</f>
        <v>0</v>
      </c>
      <c r="C620" s="3342"/>
    </row>
    <row r="621" spans="1:3" ht="15" thickBot="1" x14ac:dyDescent="0.3">
      <c r="A621" s="2520">
        <f>IFERROR('4층_랙별_계통 및_부하량'!AC624, "")</f>
        <v>0</v>
      </c>
      <c r="C621" s="3342"/>
    </row>
    <row r="622" spans="1:3" ht="15" thickBot="1" x14ac:dyDescent="0.3">
      <c r="A622" s="2520">
        <f>IFERROR('4층_랙별_계통 및_부하량'!AC625, "")</f>
        <v>0</v>
      </c>
      <c r="C622" s="3342"/>
    </row>
    <row r="623" spans="1:3" ht="15" thickBot="1" x14ac:dyDescent="0.3">
      <c r="A623" s="2520">
        <f>IFERROR('4층_랙별_계통 및_부하량'!AC626, "")</f>
        <v>0</v>
      </c>
      <c r="C623" s="3342"/>
    </row>
    <row r="624" spans="1:3" ht="15" thickBot="1" x14ac:dyDescent="0.3">
      <c r="A624" s="2520">
        <f>IFERROR('4층_랙별_계통 및_부하량'!AC627, "")</f>
        <v>0</v>
      </c>
      <c r="C624" s="3342"/>
    </row>
    <row r="625" spans="1:3" ht="15" thickBot="1" x14ac:dyDescent="0.3">
      <c r="A625" s="2520">
        <f>IFERROR('4층_랙별_계통 및_부하량'!AC628, "")</f>
        <v>0</v>
      </c>
      <c r="C625" s="3342"/>
    </row>
    <row r="626" spans="1:3" ht="15" thickBot="1" x14ac:dyDescent="0.3">
      <c r="A626" s="2520">
        <f>IFERROR('4층_랙별_계통 및_부하량'!AC629, "")</f>
        <v>0</v>
      </c>
      <c r="C626" s="3342"/>
    </row>
    <row r="627" spans="1:3" ht="15" thickBot="1" x14ac:dyDescent="0.3">
      <c r="A627" s="2520">
        <f>IFERROR('4층_랙별_계통 및_부하량'!AC630, "")</f>
        <v>0</v>
      </c>
      <c r="C627" s="3342"/>
    </row>
    <row r="628" spans="1:3" ht="15" thickBot="1" x14ac:dyDescent="0.3">
      <c r="A628" s="2520">
        <f>IFERROR('4층_랙별_계통 및_부하량'!AC631, "")</f>
        <v>0</v>
      </c>
      <c r="C628" s="3342"/>
    </row>
    <row r="629" spans="1:3" ht="15" thickBot="1" x14ac:dyDescent="0.3">
      <c r="A629" s="2520">
        <f>IFERROR('4층_랙별_계통 및_부하량'!AC632, "")</f>
        <v>0</v>
      </c>
      <c r="C629" s="3342"/>
    </row>
    <row r="630" spans="1:3" ht="15" thickBot="1" x14ac:dyDescent="0.3">
      <c r="A630" s="2520">
        <f>IFERROR('4층_랙별_계통 및_부하량'!AC633, "")</f>
        <v>0</v>
      </c>
      <c r="C630" s="3342"/>
    </row>
    <row r="631" spans="1:3" ht="15" thickBot="1" x14ac:dyDescent="0.3">
      <c r="A631" s="2520">
        <f>IFERROR('4층_랙별_계통 및_부하량'!AC634, "")</f>
        <v>0</v>
      </c>
      <c r="C631" s="3342"/>
    </row>
    <row r="632" spans="1:3" ht="15" thickBot="1" x14ac:dyDescent="0.3">
      <c r="A632" s="2520">
        <f>IFERROR('4층_랙별_계통 및_부하량'!AC635, "")</f>
        <v>0</v>
      </c>
      <c r="C632" s="3342"/>
    </row>
    <row r="633" spans="1:3" ht="15" thickBot="1" x14ac:dyDescent="0.3">
      <c r="A633" s="2520">
        <f>IFERROR('4층_랙별_계통 및_부하량'!AC636, "")</f>
        <v>0</v>
      </c>
      <c r="C633" s="3342"/>
    </row>
    <row r="634" spans="1:3" ht="15" thickBot="1" x14ac:dyDescent="0.3">
      <c r="A634" s="2520">
        <f>IFERROR('4층_랙별_계통 및_부하량'!AC637, "")</f>
        <v>0</v>
      </c>
      <c r="C634" s="3342"/>
    </row>
    <row r="635" spans="1:3" ht="15" thickBot="1" x14ac:dyDescent="0.3">
      <c r="A635" s="2520">
        <f>IFERROR('4층_랙별_계통 및_부하량'!AC638, "")</f>
        <v>0</v>
      </c>
      <c r="C635" s="3342"/>
    </row>
    <row r="636" spans="1:3" ht="15" thickBot="1" x14ac:dyDescent="0.3">
      <c r="A636" s="2520">
        <f>IFERROR('4층_랙별_계통 및_부하량'!AC639, "")</f>
        <v>0</v>
      </c>
      <c r="C636" s="3342"/>
    </row>
    <row r="637" spans="1:3" ht="15" thickBot="1" x14ac:dyDescent="0.3">
      <c r="A637" s="2520">
        <f>IFERROR('4층_랙별_계통 및_부하량'!AC640, "")</f>
        <v>0</v>
      </c>
      <c r="C637" s="3342"/>
    </row>
    <row r="638" spans="1:3" ht="15" thickBot="1" x14ac:dyDescent="0.3">
      <c r="A638" s="2520">
        <f>IFERROR('4층_랙별_계통 및_부하량'!AC641, "")</f>
        <v>0</v>
      </c>
      <c r="C638" s="3342"/>
    </row>
    <row r="639" spans="1:3" ht="15" thickBot="1" x14ac:dyDescent="0.3">
      <c r="A639" s="2520">
        <f>IFERROR('4층_랙별_계통 및_부하량'!AC642, "")</f>
        <v>0</v>
      </c>
      <c r="C639" s="3342"/>
    </row>
    <row r="640" spans="1:3" ht="15" thickBot="1" x14ac:dyDescent="0.3">
      <c r="A640" s="2520">
        <f>IFERROR('4층_랙별_계통 및_부하량'!AC643, "")</f>
        <v>0</v>
      </c>
      <c r="C640" s="3342"/>
    </row>
    <row r="641" spans="1:3" ht="15" thickBot="1" x14ac:dyDescent="0.3">
      <c r="A641" s="2520">
        <f>IFERROR('4층_랙별_계통 및_부하량'!AC644, "")</f>
        <v>0</v>
      </c>
      <c r="C641" s="3342"/>
    </row>
    <row r="642" spans="1:3" ht="15" thickBot="1" x14ac:dyDescent="0.3">
      <c r="A642" s="2520">
        <f>IFERROR('4층_랙별_계통 및_부하량'!AC645, "")</f>
        <v>0</v>
      </c>
      <c r="C642" s="3342"/>
    </row>
    <row r="643" spans="1:3" ht="15" thickBot="1" x14ac:dyDescent="0.3">
      <c r="A643" s="2520">
        <f>IFERROR('4층_랙별_계통 및_부하량'!AC646, "")</f>
        <v>0</v>
      </c>
      <c r="C643" s="3342"/>
    </row>
    <row r="644" spans="1:3" ht="15" thickBot="1" x14ac:dyDescent="0.3">
      <c r="A644" s="2520">
        <f>IFERROR('4층_랙별_계통 및_부하량'!AC647, "")</f>
        <v>0</v>
      </c>
      <c r="C644" s="3342"/>
    </row>
    <row r="645" spans="1:3" ht="15" thickBot="1" x14ac:dyDescent="0.3">
      <c r="A645" s="2520">
        <f>IFERROR('4층_랙별_계통 및_부하량'!AC648, "")</f>
        <v>0</v>
      </c>
      <c r="C645" s="3342"/>
    </row>
    <row r="646" spans="1:3" ht="15" thickBot="1" x14ac:dyDescent="0.3">
      <c r="A646" s="2520">
        <f>IFERROR('4층_랙별_계통 및_부하량'!AC649, "")</f>
        <v>0</v>
      </c>
      <c r="C646" s="3342"/>
    </row>
    <row r="647" spans="1:3" ht="15" thickBot="1" x14ac:dyDescent="0.3">
      <c r="A647" s="2520">
        <f>IFERROR('4층_랙별_계통 및_부하량'!AC650, "")</f>
        <v>0</v>
      </c>
      <c r="C647" s="3342"/>
    </row>
    <row r="648" spans="1:3" ht="15" thickBot="1" x14ac:dyDescent="0.3">
      <c r="A648" s="2520">
        <f>IFERROR('4층_랙별_계통 및_부하량'!AC651, "")</f>
        <v>0</v>
      </c>
      <c r="C648" s="3342"/>
    </row>
    <row r="649" spans="1:3" ht="15" thickBot="1" x14ac:dyDescent="0.3">
      <c r="A649" s="2520">
        <f>IFERROR('4층_랙별_계통 및_부하량'!AC652, "")</f>
        <v>0</v>
      </c>
      <c r="C649" s="3342"/>
    </row>
    <row r="650" spans="1:3" ht="15" thickBot="1" x14ac:dyDescent="0.3">
      <c r="A650" s="2520">
        <f>IFERROR('4층_랙별_계통 및_부하량'!AC653, "")</f>
        <v>0</v>
      </c>
      <c r="C650" s="3342"/>
    </row>
    <row r="651" spans="1:3" ht="15" thickBot="1" x14ac:dyDescent="0.3">
      <c r="A651" s="2520">
        <f>IFERROR('4층_랙별_계통 및_부하량'!AC654, "")</f>
        <v>0</v>
      </c>
      <c r="C651" s="3342"/>
    </row>
    <row r="652" spans="1:3" ht="15" thickBot="1" x14ac:dyDescent="0.3">
      <c r="A652" s="2520">
        <f>IFERROR('4층_랙별_계통 및_부하량'!AC655, "")</f>
        <v>0</v>
      </c>
      <c r="C652" s="3342"/>
    </row>
    <row r="653" spans="1:3" ht="15" thickBot="1" x14ac:dyDescent="0.3">
      <c r="A653" s="2520">
        <f>IFERROR('4층_랙별_계통 및_부하량'!AC656, "")</f>
        <v>0</v>
      </c>
      <c r="C653" s="3342"/>
    </row>
    <row r="654" spans="1:3" ht="15" thickBot="1" x14ac:dyDescent="0.3">
      <c r="A654" s="2520">
        <f>IFERROR('4층_랙별_계통 및_부하량'!AC657, "")</f>
        <v>0</v>
      </c>
      <c r="C654" s="3342"/>
    </row>
    <row r="655" spans="1:3" ht="15" thickBot="1" x14ac:dyDescent="0.3">
      <c r="A655" s="2520">
        <f>IFERROR('4층_랙별_계통 및_부하량'!AC658, "")</f>
        <v>0</v>
      </c>
      <c r="C655" s="3342"/>
    </row>
    <row r="656" spans="1:3" ht="15" thickBot="1" x14ac:dyDescent="0.3">
      <c r="A656" s="2520">
        <f>IFERROR('4층_랙별_계통 및_부하량'!AC659, "")</f>
        <v>0</v>
      </c>
      <c r="C656" s="3342"/>
    </row>
    <row r="657" spans="1:3" ht="15" thickBot="1" x14ac:dyDescent="0.3">
      <c r="A657" s="2520">
        <f>IFERROR('4층_랙별_계통 및_부하량'!AC660, "")</f>
        <v>0</v>
      </c>
      <c r="C657" s="3342"/>
    </row>
    <row r="658" spans="1:3" ht="15" thickBot="1" x14ac:dyDescent="0.3">
      <c r="A658" s="2520">
        <f>IFERROR('4층_랙별_계통 및_부하량'!AC661, "")</f>
        <v>0</v>
      </c>
      <c r="C658" s="3342"/>
    </row>
    <row r="659" spans="1:3" ht="15" thickBot="1" x14ac:dyDescent="0.3">
      <c r="A659" s="2520">
        <f>IFERROR('4층_랙별_계통 및_부하량'!AC662, "")</f>
        <v>0</v>
      </c>
      <c r="C659" s="3342"/>
    </row>
    <row r="660" spans="1:3" ht="15" thickBot="1" x14ac:dyDescent="0.3">
      <c r="A660" s="2520">
        <f>IFERROR('4층_랙별_계통 및_부하량'!AC663, "")</f>
        <v>0</v>
      </c>
      <c r="C660" s="3342"/>
    </row>
    <row r="661" spans="1:3" ht="15" thickBot="1" x14ac:dyDescent="0.3">
      <c r="A661" s="2520">
        <f>IFERROR('4층_랙별_계통 및_부하량'!AC664, "")</f>
        <v>0</v>
      </c>
      <c r="C661" s="3342"/>
    </row>
    <row r="662" spans="1:3" ht="15" thickBot="1" x14ac:dyDescent="0.3">
      <c r="A662" s="2520">
        <f>IFERROR('4층_랙별_계통 및_부하량'!AC665, "")</f>
        <v>0</v>
      </c>
      <c r="C662" s="3342"/>
    </row>
    <row r="663" spans="1:3" ht="15" thickBot="1" x14ac:dyDescent="0.3">
      <c r="A663" s="2520">
        <f>IFERROR('4층_랙별_계통 및_부하량'!AC666, "")</f>
        <v>0</v>
      </c>
      <c r="C663" s="3342"/>
    </row>
    <row r="664" spans="1:3" ht="15" thickBot="1" x14ac:dyDescent="0.3">
      <c r="A664" s="2520">
        <f>IFERROR('4층_랙별_계통 및_부하량'!AC667, "")</f>
        <v>0</v>
      </c>
      <c r="C664" s="3342"/>
    </row>
    <row r="665" spans="1:3" ht="15" thickBot="1" x14ac:dyDescent="0.3">
      <c r="A665" s="2520">
        <f>IFERROR('4층_랙별_계통 및_부하량'!AC668, "")</f>
        <v>0</v>
      </c>
      <c r="C665" s="3342"/>
    </row>
    <row r="666" spans="1:3" ht="15" thickBot="1" x14ac:dyDescent="0.3">
      <c r="A666" s="2520">
        <f>IFERROR('4층_랙별_계통 및_부하량'!AC669, "")</f>
        <v>0</v>
      </c>
      <c r="C666" s="3342"/>
    </row>
    <row r="667" spans="1:3" ht="15" thickBot="1" x14ac:dyDescent="0.3">
      <c r="A667" s="2520">
        <f>IFERROR('4층_랙별_계통 및_부하량'!AC670, "")</f>
        <v>0</v>
      </c>
      <c r="C667" s="3342"/>
    </row>
    <row r="668" spans="1:3" ht="15" thickBot="1" x14ac:dyDescent="0.3">
      <c r="A668" s="2520">
        <f>IFERROR('4층_랙별_계통 및_부하량'!AC671, "")</f>
        <v>0</v>
      </c>
      <c r="C668" s="3342"/>
    </row>
    <row r="669" spans="1:3" ht="15" thickBot="1" x14ac:dyDescent="0.3">
      <c r="A669" s="2520">
        <f>IFERROR('4층_랙별_계통 및_부하량'!AC672, "")</f>
        <v>0</v>
      </c>
      <c r="C669" s="3342"/>
    </row>
    <row r="670" spans="1:3" ht="15" thickBot="1" x14ac:dyDescent="0.3">
      <c r="A670" s="2520">
        <f>IFERROR('4층_랙별_계통 및_부하량'!AC673, "")</f>
        <v>0</v>
      </c>
      <c r="C670" s="3342"/>
    </row>
    <row r="671" spans="1:3" ht="15" thickBot="1" x14ac:dyDescent="0.3">
      <c r="A671" s="2520">
        <f>IFERROR('4층_랙별_계통 및_부하량'!AC674, "")</f>
        <v>0</v>
      </c>
      <c r="C671" s="3342"/>
    </row>
    <row r="672" spans="1:3" ht="15" thickBot="1" x14ac:dyDescent="0.3">
      <c r="A672" s="2520">
        <f>IFERROR('4층_랙별_계통 및_부하량'!AC675, "")</f>
        <v>0</v>
      </c>
      <c r="C672" s="3342"/>
    </row>
    <row r="673" spans="1:3" ht="15" thickBot="1" x14ac:dyDescent="0.3">
      <c r="A673" s="2520">
        <f>IFERROR('4층_랙별_계통 및_부하량'!AC676, "")</f>
        <v>0</v>
      </c>
      <c r="C673" s="3342"/>
    </row>
    <row r="674" spans="1:3" ht="15" thickBot="1" x14ac:dyDescent="0.3">
      <c r="A674" s="2520">
        <f>IFERROR('4층_랙별_계통 및_부하량'!AC677, "")</f>
        <v>0</v>
      </c>
      <c r="C674" s="3342"/>
    </row>
    <row r="675" spans="1:3" ht="15" thickBot="1" x14ac:dyDescent="0.3">
      <c r="A675" s="2520">
        <f>IFERROR('4층_랙별_계통 및_부하량'!AC678, "")</f>
        <v>0</v>
      </c>
      <c r="C675" s="3342"/>
    </row>
    <row r="676" spans="1:3" ht="15" thickBot="1" x14ac:dyDescent="0.3">
      <c r="A676" s="2520">
        <f>IFERROR('4층_랙별_계통 및_부하량'!AC679, "")</f>
        <v>0</v>
      </c>
      <c r="C676" s="3342"/>
    </row>
    <row r="677" spans="1:3" ht="15" thickBot="1" x14ac:dyDescent="0.3">
      <c r="A677" s="2520">
        <f>IFERROR('4층_랙별_계통 및_부하량'!AC680, "")</f>
        <v>0</v>
      </c>
      <c r="C677" s="3342"/>
    </row>
    <row r="678" spans="1:3" ht="15" thickBot="1" x14ac:dyDescent="0.3">
      <c r="A678" s="2520">
        <f>IFERROR('4층_랙별_계통 및_부하량'!AC681, "")</f>
        <v>0</v>
      </c>
      <c r="C678" s="3342"/>
    </row>
    <row r="679" spans="1:3" ht="15" thickBot="1" x14ac:dyDescent="0.3">
      <c r="A679" s="2520">
        <f>IFERROR('4층_랙별_계통 및_부하량'!AC682, "")</f>
        <v>0</v>
      </c>
      <c r="C679" s="3342"/>
    </row>
    <row r="680" spans="1:3" ht="15" thickBot="1" x14ac:dyDescent="0.3">
      <c r="A680" s="2520">
        <f>IFERROR('4층_랙별_계통 및_부하량'!AC683, "")</f>
        <v>0</v>
      </c>
      <c r="C680" s="3342"/>
    </row>
    <row r="681" spans="1:3" ht="15" thickBot="1" x14ac:dyDescent="0.3">
      <c r="A681" s="2520">
        <f>IFERROR('4층_랙별_계통 및_부하량'!AC684, "")</f>
        <v>0</v>
      </c>
      <c r="C681" s="3342"/>
    </row>
    <row r="682" spans="1:3" ht="15" thickBot="1" x14ac:dyDescent="0.3">
      <c r="A682" s="2520">
        <f>IFERROR('4층_랙별_계통 및_부하량'!AC685, "")</f>
        <v>0</v>
      </c>
      <c r="C682" s="3342"/>
    </row>
    <row r="683" spans="1:3" ht="15" thickBot="1" x14ac:dyDescent="0.3">
      <c r="A683" s="2520">
        <f>IFERROR('4층_랙별_계통 및_부하량'!AC686, "")</f>
        <v>0</v>
      </c>
      <c r="C683" s="3342"/>
    </row>
    <row r="684" spans="1:3" ht="15" thickBot="1" x14ac:dyDescent="0.3">
      <c r="A684" s="2520">
        <f>IFERROR('4층_랙별_계통 및_부하량'!AC687, "")</f>
        <v>0</v>
      </c>
      <c r="C684" s="3342"/>
    </row>
    <row r="685" spans="1:3" ht="15" thickBot="1" x14ac:dyDescent="0.3">
      <c r="A685" s="2520">
        <f>IFERROR('4층_랙별_계통 및_부하량'!AC688, "")</f>
        <v>0</v>
      </c>
      <c r="C685" s="3342"/>
    </row>
    <row r="686" spans="1:3" ht="15" thickBot="1" x14ac:dyDescent="0.3">
      <c r="A686" s="2520">
        <f>IFERROR('4층_랙별_계통 및_부하량'!AC689, "")</f>
        <v>0</v>
      </c>
      <c r="C686" s="3342"/>
    </row>
    <row r="687" spans="1:3" ht="15" thickBot="1" x14ac:dyDescent="0.3">
      <c r="A687" s="2520">
        <f>IFERROR('4층_랙별_계통 및_부하량'!AC690, "")</f>
        <v>0</v>
      </c>
      <c r="C687" s="3342"/>
    </row>
    <row r="688" spans="1:3" ht="15" thickBot="1" x14ac:dyDescent="0.3">
      <c r="A688" s="2520">
        <f>IFERROR('4층_랙별_계통 및_부하량'!AC691, "")</f>
        <v>0</v>
      </c>
      <c r="C688" s="3342"/>
    </row>
    <row r="689" spans="1:3" ht="15" thickBot="1" x14ac:dyDescent="0.3">
      <c r="A689" s="2520">
        <f>IFERROR('4층_랙별_계통 및_부하량'!AC692, "")</f>
        <v>0</v>
      </c>
      <c r="C689" s="3342"/>
    </row>
    <row r="690" spans="1:3" ht="15" thickBot="1" x14ac:dyDescent="0.3">
      <c r="A690" s="2520">
        <f>IFERROR('4층_랙별_계통 및_부하량'!AC693, "")</f>
        <v>0</v>
      </c>
      <c r="C690" s="3342"/>
    </row>
    <row r="691" spans="1:3" ht="15" thickBot="1" x14ac:dyDescent="0.3">
      <c r="A691" s="2520">
        <f>IFERROR('4층_랙별_계통 및_부하량'!AC694, "")</f>
        <v>0</v>
      </c>
      <c r="C691" s="3342"/>
    </row>
    <row r="692" spans="1:3" ht="15" thickBot="1" x14ac:dyDescent="0.3">
      <c r="A692" s="2520">
        <f>IFERROR('4층_랙별_계통 및_부하량'!AC695, "")</f>
        <v>0</v>
      </c>
      <c r="C692" s="3342"/>
    </row>
    <row r="693" spans="1:3" ht="15" thickBot="1" x14ac:dyDescent="0.3">
      <c r="A693" s="2520">
        <f>IFERROR('4층_랙별_계통 및_부하량'!AC696, "")</f>
        <v>0</v>
      </c>
      <c r="C693" s="3342"/>
    </row>
    <row r="694" spans="1:3" ht="15" thickBot="1" x14ac:dyDescent="0.3">
      <c r="A694" s="2520">
        <f>IFERROR('4층_랙별_계통 및_부하량'!AC697, "")</f>
        <v>0</v>
      </c>
      <c r="C694" s="3342"/>
    </row>
    <row r="695" spans="1:3" ht="15" thickBot="1" x14ac:dyDescent="0.3">
      <c r="A695" s="2520">
        <f>IFERROR('4층_랙별_계통 및_부하량'!AC698, "")</f>
        <v>0</v>
      </c>
      <c r="C695" s="3342"/>
    </row>
    <row r="696" spans="1:3" ht="15" thickBot="1" x14ac:dyDescent="0.3">
      <c r="A696" s="2520">
        <f>IFERROR('4층_랙별_계통 및_부하량'!AC699, "")</f>
        <v>0</v>
      </c>
      <c r="C696" s="3342"/>
    </row>
    <row r="697" spans="1:3" ht="15" thickBot="1" x14ac:dyDescent="0.3">
      <c r="A697" s="2520">
        <f>IFERROR('4층_랙별_계통 및_부하량'!AC700, "")</f>
        <v>0</v>
      </c>
      <c r="C697" s="3342"/>
    </row>
    <row r="698" spans="1:3" ht="15" thickBot="1" x14ac:dyDescent="0.3">
      <c r="A698" s="2520">
        <f>IFERROR('4층_랙별_계통 및_부하량'!AC701, "")</f>
        <v>0</v>
      </c>
      <c r="C698" s="3342"/>
    </row>
    <row r="699" spans="1:3" ht="15" thickBot="1" x14ac:dyDescent="0.3">
      <c r="A699" s="2520">
        <f>IFERROR('4층_랙별_계통 및_부하량'!AC702, "")</f>
        <v>0</v>
      </c>
      <c r="C699" s="3342"/>
    </row>
    <row r="700" spans="1:3" ht="15" thickBot="1" x14ac:dyDescent="0.3">
      <c r="A700" s="2520">
        <f>IFERROR('4층_랙별_계통 및_부하량'!AC703, "")</f>
        <v>0</v>
      </c>
      <c r="C700" s="3342"/>
    </row>
    <row r="701" spans="1:3" ht="15" thickBot="1" x14ac:dyDescent="0.3">
      <c r="A701" s="2520">
        <f>IFERROR('4층_랙별_계통 및_부하량'!AC704, "")</f>
        <v>0</v>
      </c>
      <c r="C701" s="3342"/>
    </row>
    <row r="702" spans="1:3" ht="15" thickBot="1" x14ac:dyDescent="0.3">
      <c r="A702" s="2520">
        <f>IFERROR('4층_랙별_계통 및_부하량'!AC705, "")</f>
        <v>0</v>
      </c>
      <c r="C702" s="3342"/>
    </row>
    <row r="703" spans="1:3" ht="15" thickBot="1" x14ac:dyDescent="0.3">
      <c r="A703" s="2520">
        <f>IFERROR('4층_랙별_계통 및_부하량'!AC706, "")</f>
        <v>0</v>
      </c>
      <c r="C703" s="3342"/>
    </row>
    <row r="704" spans="1:3" ht="15" thickBot="1" x14ac:dyDescent="0.3">
      <c r="A704" s="2520">
        <f>IFERROR('4층_랙별_계통 및_부하량'!AC707, "")</f>
        <v>0</v>
      </c>
      <c r="C704" s="3342"/>
    </row>
    <row r="705" spans="1:3" ht="15" thickBot="1" x14ac:dyDescent="0.3">
      <c r="A705" s="2520">
        <f>IFERROR('4층_랙별_계통 및_부하량'!AC708, "")</f>
        <v>0</v>
      </c>
      <c r="C705" s="3342"/>
    </row>
    <row r="706" spans="1:3" ht="15" thickBot="1" x14ac:dyDescent="0.3">
      <c r="A706" s="2520">
        <f>IFERROR('4층_랙별_계통 및_부하량'!AC709, "")</f>
        <v>0</v>
      </c>
      <c r="C706" s="3342"/>
    </row>
    <row r="707" spans="1:3" ht="15" thickBot="1" x14ac:dyDescent="0.3">
      <c r="A707" s="2520">
        <f>IFERROR('4층_랙별_계통 및_부하량'!AC710, "")</f>
        <v>0</v>
      </c>
      <c r="C707" s="3342"/>
    </row>
    <row r="708" spans="1:3" ht="15" thickBot="1" x14ac:dyDescent="0.3">
      <c r="A708" s="2520">
        <f>IFERROR('4층_랙별_계통 및_부하량'!AC711, "")</f>
        <v>0</v>
      </c>
      <c r="C708" s="3342"/>
    </row>
    <row r="709" spans="1:3" ht="15" thickBot="1" x14ac:dyDescent="0.3">
      <c r="A709" s="2520">
        <f>IFERROR('4층_랙별_계통 및_부하량'!AC712, "")</f>
        <v>0</v>
      </c>
      <c r="C709" s="3342"/>
    </row>
    <row r="710" spans="1:3" ht="15" thickBot="1" x14ac:dyDescent="0.3">
      <c r="A710" s="2520">
        <f>IFERROR('4층_랙별_계통 및_부하량'!AC713, "")</f>
        <v>0</v>
      </c>
      <c r="C710" s="3342"/>
    </row>
    <row r="711" spans="1:3" ht="15" thickBot="1" x14ac:dyDescent="0.3">
      <c r="A711" s="2520">
        <f>IFERROR('4층_랙별_계통 및_부하량'!AC714, "")</f>
        <v>0</v>
      </c>
      <c r="C711" s="3342"/>
    </row>
    <row r="712" spans="1:3" ht="15" thickBot="1" x14ac:dyDescent="0.3">
      <c r="A712" s="2520">
        <f>IFERROR('4층_랙별_계통 및_부하량'!AC715, "")</f>
        <v>0</v>
      </c>
      <c r="C712" s="3342"/>
    </row>
    <row r="713" spans="1:3" ht="15" thickBot="1" x14ac:dyDescent="0.3">
      <c r="A713" s="2520">
        <f>IFERROR('4층_랙별_계통 및_부하량'!AC716, "")</f>
        <v>0</v>
      </c>
      <c r="C713" s="3342"/>
    </row>
    <row r="714" spans="1:3" ht="15" thickBot="1" x14ac:dyDescent="0.3">
      <c r="A714" s="2520">
        <f>IFERROR('4층_랙별_계통 및_부하량'!AC717, "")</f>
        <v>0</v>
      </c>
      <c r="C714" s="3342"/>
    </row>
    <row r="715" spans="1:3" ht="15" thickBot="1" x14ac:dyDescent="0.3">
      <c r="A715" s="2520">
        <f>IFERROR('4층_랙별_계통 및_부하량'!AC718, "")</f>
        <v>0</v>
      </c>
      <c r="C715" s="3342"/>
    </row>
    <row r="716" spans="1:3" ht="15" thickBot="1" x14ac:dyDescent="0.3">
      <c r="A716" s="2520">
        <f>IFERROR('4층_랙별_계통 및_부하량'!AC719, "")</f>
        <v>0</v>
      </c>
      <c r="C716" s="3342"/>
    </row>
    <row r="717" spans="1:3" ht="15" thickBot="1" x14ac:dyDescent="0.3">
      <c r="A717" s="2520">
        <f>IFERROR('4층_랙별_계통 및_부하량'!AC720, "")</f>
        <v>0</v>
      </c>
      <c r="C717" s="3342"/>
    </row>
    <row r="718" spans="1:3" ht="15" thickBot="1" x14ac:dyDescent="0.3">
      <c r="A718" s="2520">
        <f>IFERROR('4층_랙별_계통 및_부하량'!AC721, "")</f>
        <v>0</v>
      </c>
      <c r="C718" s="3342"/>
    </row>
    <row r="719" spans="1:3" ht="15" thickBot="1" x14ac:dyDescent="0.3">
      <c r="A719" s="2520">
        <f>IFERROR('4층_랙별_계통 및_부하량'!AC722, "")</f>
        <v>0</v>
      </c>
      <c r="C719" s="3342"/>
    </row>
    <row r="720" spans="1:3" ht="15" thickBot="1" x14ac:dyDescent="0.3">
      <c r="A720" s="2520">
        <f>IFERROR('4층_랙별_계통 및_부하량'!AC723, "")</f>
        <v>0</v>
      </c>
      <c r="C720" s="3342"/>
    </row>
    <row r="721" spans="1:3" ht="15" thickBot="1" x14ac:dyDescent="0.3">
      <c r="A721" s="2520">
        <f>IFERROR('4층_랙별_계통 및_부하량'!AC724, "")</f>
        <v>0</v>
      </c>
      <c r="C721" s="3342"/>
    </row>
    <row r="722" spans="1:3" ht="15" thickBot="1" x14ac:dyDescent="0.3">
      <c r="A722" s="2520">
        <f>IFERROR('4층_랙별_계통 및_부하량'!AC725, "")</f>
        <v>0</v>
      </c>
      <c r="C722" s="3342"/>
    </row>
    <row r="723" spans="1:3" ht="15" thickBot="1" x14ac:dyDescent="0.3">
      <c r="A723" s="2520">
        <f>IFERROR('4층_랙별_계통 및_부하량'!AC726, "")</f>
        <v>0</v>
      </c>
      <c r="C723" s="3342"/>
    </row>
    <row r="724" spans="1:3" ht="15" thickBot="1" x14ac:dyDescent="0.3">
      <c r="A724" s="2520">
        <f>IFERROR('4층_랙별_계통 및_부하량'!AC727, "")</f>
        <v>0</v>
      </c>
      <c r="C724" s="3342"/>
    </row>
    <row r="725" spans="1:3" ht="15" thickBot="1" x14ac:dyDescent="0.3">
      <c r="A725" s="2520">
        <f>IFERROR('4층_랙별_계통 및_부하량'!AC728, "")</f>
        <v>0</v>
      </c>
      <c r="C725" s="3342"/>
    </row>
    <row r="726" spans="1:3" ht="15" thickBot="1" x14ac:dyDescent="0.3">
      <c r="A726" s="2520">
        <f>IFERROR('4층_랙별_계통 및_부하량'!AC729, "")</f>
        <v>0</v>
      </c>
      <c r="C726" s="3342"/>
    </row>
    <row r="727" spans="1:3" ht="15" thickBot="1" x14ac:dyDescent="0.3">
      <c r="A727" s="2520">
        <f>IFERROR('4층_랙별_계통 및_부하량'!AC730, "")</f>
        <v>0</v>
      </c>
      <c r="C727" s="3342"/>
    </row>
    <row r="728" spans="1:3" ht="15" thickBot="1" x14ac:dyDescent="0.3">
      <c r="A728" s="2520">
        <f>IFERROR('4층_랙별_계통 및_부하량'!AC731, "")</f>
        <v>0</v>
      </c>
      <c r="C728" s="3342"/>
    </row>
    <row r="729" spans="1:3" ht="15" thickBot="1" x14ac:dyDescent="0.3">
      <c r="A729" s="2520">
        <f>IFERROR('4층_랙별_계통 및_부하량'!AC732, "")</f>
        <v>0</v>
      </c>
      <c r="C729" s="3342"/>
    </row>
    <row r="730" spans="1:3" ht="15" thickBot="1" x14ac:dyDescent="0.3">
      <c r="A730" s="2520">
        <f>IFERROR('4층_랙별_계통 및_부하량'!AC733, "")</f>
        <v>0</v>
      </c>
      <c r="C730" s="3342"/>
    </row>
    <row r="731" spans="1:3" ht="15" thickBot="1" x14ac:dyDescent="0.3">
      <c r="A731" s="2520">
        <f>IFERROR('4층_랙별_계통 및_부하량'!AC734, "")</f>
        <v>0</v>
      </c>
      <c r="C731" s="3342"/>
    </row>
    <row r="732" spans="1:3" ht="15" thickBot="1" x14ac:dyDescent="0.3">
      <c r="A732" s="2520">
        <f>IFERROR('4층_랙별_계통 및_부하량'!AC735, "")</f>
        <v>0</v>
      </c>
      <c r="C732" s="3342"/>
    </row>
    <row r="733" spans="1:3" ht="15" thickBot="1" x14ac:dyDescent="0.3">
      <c r="A733" s="2520">
        <f>IFERROR('4층_랙별_계통 및_부하량'!AC736, "")</f>
        <v>0</v>
      </c>
      <c r="C733" s="3342"/>
    </row>
    <row r="734" spans="1:3" ht="15" thickBot="1" x14ac:dyDescent="0.3">
      <c r="A734" s="2520">
        <f>IFERROR('4층_랙별_계통 및_부하량'!AC737, "")</f>
        <v>0</v>
      </c>
      <c r="C734" s="3342"/>
    </row>
    <row r="735" spans="1:3" ht="15" thickBot="1" x14ac:dyDescent="0.3">
      <c r="A735" s="2520">
        <f>IFERROR('4층_랙별_계통 및_부하량'!AC738, "")</f>
        <v>0</v>
      </c>
      <c r="C735" s="3342"/>
    </row>
    <row r="736" spans="1:3" ht="15" thickBot="1" x14ac:dyDescent="0.3">
      <c r="A736" s="2520">
        <f>IFERROR('4층_랙별_계통 및_부하량'!AC739, "")</f>
        <v>0</v>
      </c>
      <c r="C736" s="3342"/>
    </row>
    <row r="737" spans="1:3" ht="15" thickBot="1" x14ac:dyDescent="0.3">
      <c r="A737" s="2520">
        <f>IFERROR('4층_랙별_계통 및_부하량'!AC740, "")</f>
        <v>0</v>
      </c>
      <c r="C737" s="3342"/>
    </row>
    <row r="738" spans="1:3" ht="15" thickBot="1" x14ac:dyDescent="0.3">
      <c r="A738" s="2520">
        <f>IFERROR('4층_랙별_계통 및_부하량'!AC741, "")</f>
        <v>0</v>
      </c>
      <c r="C738" s="3342"/>
    </row>
    <row r="739" spans="1:3" ht="15" thickBot="1" x14ac:dyDescent="0.3">
      <c r="A739" s="2520">
        <f>IFERROR('4층_랙별_계통 및_부하량'!AC742, "")</f>
        <v>0</v>
      </c>
      <c r="C739" s="3342"/>
    </row>
    <row r="740" spans="1:3" ht="15" thickBot="1" x14ac:dyDescent="0.3">
      <c r="A740" s="2520">
        <f>IFERROR('4층_랙별_계통 및_부하량'!AC743, "")</f>
        <v>0</v>
      </c>
      <c r="C740" s="3342"/>
    </row>
    <row r="741" spans="1:3" ht="15" thickBot="1" x14ac:dyDescent="0.3">
      <c r="A741" s="2520">
        <f>IFERROR('4층_랙별_계통 및_부하량'!AC744, "")</f>
        <v>0</v>
      </c>
      <c r="C741" s="3342"/>
    </row>
    <row r="742" spans="1:3" ht="15" thickBot="1" x14ac:dyDescent="0.3">
      <c r="A742" s="2520">
        <f>IFERROR('4층_랙별_계통 및_부하량'!AC745, "")</f>
        <v>0</v>
      </c>
      <c r="C742" s="3342"/>
    </row>
    <row r="743" spans="1:3" ht="15" thickBot="1" x14ac:dyDescent="0.3">
      <c r="A743" s="2520">
        <f>IFERROR('4층_랙별_계통 및_부하량'!AC746, "")</f>
        <v>0</v>
      </c>
      <c r="C743" s="3342"/>
    </row>
    <row r="744" spans="1:3" ht="15" thickBot="1" x14ac:dyDescent="0.3">
      <c r="A744" s="2520">
        <f>IFERROR('4층_랙별_계통 및_부하량'!AC747, "")</f>
        <v>0</v>
      </c>
      <c r="C744" s="3342"/>
    </row>
    <row r="745" spans="1:3" ht="15" thickBot="1" x14ac:dyDescent="0.3">
      <c r="A745" s="2520">
        <f>IFERROR('4층_랙별_계통 및_부하량'!AC748, "")</f>
        <v>0</v>
      </c>
      <c r="C745" s="3342"/>
    </row>
    <row r="746" spans="1:3" ht="15" thickBot="1" x14ac:dyDescent="0.3">
      <c r="A746" s="2520">
        <f>IFERROR('4층_랙별_계통 및_부하량'!AC749, "")</f>
        <v>0</v>
      </c>
      <c r="C746" s="3342"/>
    </row>
    <row r="747" spans="1:3" ht="15" thickBot="1" x14ac:dyDescent="0.3">
      <c r="A747" s="2520">
        <f>IFERROR('4층_랙별_계통 및_부하량'!AC750, "")</f>
        <v>0</v>
      </c>
      <c r="C747" s="3342"/>
    </row>
    <row r="748" spans="1:3" ht="15" thickBot="1" x14ac:dyDescent="0.3">
      <c r="A748" s="2520">
        <f>IFERROR('4층_랙별_계통 및_부하량'!AC751, "")</f>
        <v>0</v>
      </c>
      <c r="C748" s="3342"/>
    </row>
    <row r="749" spans="1:3" ht="15" thickBot="1" x14ac:dyDescent="0.3">
      <c r="A749" s="2520">
        <f>IFERROR('4층_랙별_계통 및_부하량'!AC752, "")</f>
        <v>0</v>
      </c>
      <c r="C749" s="3342"/>
    </row>
    <row r="750" spans="1:3" ht="15" thickBot="1" x14ac:dyDescent="0.3">
      <c r="A750" s="2520">
        <f>IFERROR('4층_랙별_계통 및_부하량'!AC753, "")</f>
        <v>0</v>
      </c>
      <c r="C750" s="3342"/>
    </row>
    <row r="751" spans="1:3" ht="15" thickBot="1" x14ac:dyDescent="0.3">
      <c r="A751" s="2520">
        <f>IFERROR('4층_랙별_계통 및_부하량'!AC754, "")</f>
        <v>0</v>
      </c>
      <c r="C751" s="3342"/>
    </row>
    <row r="752" spans="1:3" ht="15" thickBot="1" x14ac:dyDescent="0.3">
      <c r="A752" s="2520">
        <f>IFERROR('4층_랙별_계통 및_부하량'!AC755, "")</f>
        <v>0</v>
      </c>
      <c r="C752" s="3342"/>
    </row>
    <row r="753" spans="1:3" ht="15" thickBot="1" x14ac:dyDescent="0.3">
      <c r="A753" s="2520">
        <f>IFERROR('4층_랙별_계통 및_부하량'!AC756, "")</f>
        <v>0</v>
      </c>
      <c r="C753" s="3342"/>
    </row>
    <row r="754" spans="1:3" ht="15" thickBot="1" x14ac:dyDescent="0.3">
      <c r="A754" s="2520">
        <f>IFERROR('4층_랙별_계통 및_부하량'!AC757, "")</f>
        <v>0</v>
      </c>
      <c r="C754" s="3342"/>
    </row>
    <row r="755" spans="1:3" ht="15" thickBot="1" x14ac:dyDescent="0.3">
      <c r="A755" s="2520">
        <f>IFERROR('4층_랙별_계통 및_부하량'!AC758, "")</f>
        <v>0</v>
      </c>
      <c r="C755" s="3342"/>
    </row>
    <row r="756" spans="1:3" ht="15" thickBot="1" x14ac:dyDescent="0.3">
      <c r="A756" s="2520">
        <f>IFERROR('4층_랙별_계통 및_부하량'!AC759, "")</f>
        <v>0</v>
      </c>
      <c r="C756" s="3342"/>
    </row>
    <row r="757" spans="1:3" ht="15" thickBot="1" x14ac:dyDescent="0.3">
      <c r="A757" s="2520">
        <f>IFERROR('4층_랙별_계통 및_부하량'!AC760, "")</f>
        <v>0</v>
      </c>
      <c r="C757" s="3342"/>
    </row>
    <row r="758" spans="1:3" ht="15" thickBot="1" x14ac:dyDescent="0.3">
      <c r="A758" s="2520">
        <f>IFERROR('4층_랙별_계통 및_부하량'!AC761, "")</f>
        <v>0</v>
      </c>
      <c r="C758" s="3342"/>
    </row>
    <row r="759" spans="1:3" ht="15" thickBot="1" x14ac:dyDescent="0.3">
      <c r="A759" s="2520">
        <f>IFERROR('4층_랙별_계통 및_부하량'!AC762, "")</f>
        <v>0</v>
      </c>
      <c r="C759" s="3342"/>
    </row>
    <row r="760" spans="1:3" ht="15" thickBot="1" x14ac:dyDescent="0.3">
      <c r="A760" s="2520">
        <f>IFERROR('4층_랙별_계통 및_부하량'!AC763, "")</f>
        <v>0</v>
      </c>
      <c r="C760" s="3342"/>
    </row>
    <row r="761" spans="1:3" ht="15" thickBot="1" x14ac:dyDescent="0.3">
      <c r="A761" s="2520">
        <f>IFERROR('4층_랙별_계통 및_부하량'!AC764, "")</f>
        <v>0</v>
      </c>
      <c r="C761" s="3342"/>
    </row>
    <row r="762" spans="1:3" ht="15" thickBot="1" x14ac:dyDescent="0.3">
      <c r="A762" s="2520">
        <f>IFERROR('4층_랙별_계통 및_부하량'!AC765, "")</f>
        <v>0</v>
      </c>
      <c r="C762" s="3342"/>
    </row>
    <row r="763" spans="1:3" ht="15" thickBot="1" x14ac:dyDescent="0.3">
      <c r="A763" s="2520">
        <f>IFERROR('4층_랙별_계통 및_부하량'!AC766, "")</f>
        <v>0</v>
      </c>
      <c r="C763" s="3342"/>
    </row>
    <row r="764" spans="1:3" ht="15" thickBot="1" x14ac:dyDescent="0.3">
      <c r="A764" s="2520">
        <f>IFERROR('4층_랙별_계통 및_부하량'!AC767, "")</f>
        <v>0</v>
      </c>
      <c r="C764" s="3342"/>
    </row>
    <row r="765" spans="1:3" ht="15" thickBot="1" x14ac:dyDescent="0.3">
      <c r="A765" s="2520">
        <f>IFERROR('4층_랙별_계통 및_부하량'!AC768, "")</f>
        <v>0</v>
      </c>
      <c r="C765" s="3342"/>
    </row>
    <row r="766" spans="1:3" ht="15" thickBot="1" x14ac:dyDescent="0.3">
      <c r="A766" s="2520">
        <f>IFERROR('4층_랙별_계통 및_부하량'!AC769, "")</f>
        <v>0</v>
      </c>
      <c r="C766" s="3342"/>
    </row>
    <row r="767" spans="1:3" ht="15" thickBot="1" x14ac:dyDescent="0.3">
      <c r="A767" s="2520">
        <f>IFERROR('4층_랙별_계통 및_부하량'!AC770, "")</f>
        <v>0</v>
      </c>
      <c r="C767" s="3342"/>
    </row>
    <row r="768" spans="1:3" ht="15" thickBot="1" x14ac:dyDescent="0.3">
      <c r="A768" s="2520">
        <f>IFERROR('4층_랙별_계통 및_부하량'!AC771, "")</f>
        <v>0</v>
      </c>
      <c r="C768" s="3342"/>
    </row>
    <row r="769" spans="1:3" ht="15" thickBot="1" x14ac:dyDescent="0.3">
      <c r="A769" s="2520">
        <f>IFERROR('4층_랙별_계통 및_부하량'!AC772, "")</f>
        <v>0</v>
      </c>
      <c r="C769" s="3342"/>
    </row>
    <row r="770" spans="1:3" ht="15" thickBot="1" x14ac:dyDescent="0.3">
      <c r="A770" s="2520">
        <f>IFERROR('4층_랙별_계통 및_부하량'!AC773, "")</f>
        <v>0</v>
      </c>
      <c r="C770" s="3342"/>
    </row>
    <row r="771" spans="1:3" ht="15" thickBot="1" x14ac:dyDescent="0.3">
      <c r="A771" s="2520">
        <f>IFERROR('4층_랙별_계통 및_부하량'!AC774, "")</f>
        <v>0</v>
      </c>
      <c r="C771" s="3342"/>
    </row>
    <row r="772" spans="1:3" ht="15" thickBot="1" x14ac:dyDescent="0.3">
      <c r="A772" s="2520">
        <f>IFERROR('4층_랙별_계통 및_부하량'!AC775, "")</f>
        <v>0</v>
      </c>
      <c r="C772" s="3342"/>
    </row>
    <row r="773" spans="1:3" ht="15" thickBot="1" x14ac:dyDescent="0.3">
      <c r="A773" s="2520">
        <f>IFERROR('4층_랙별_계통 및_부하량'!AC776, "")</f>
        <v>0</v>
      </c>
      <c r="C773" s="3342"/>
    </row>
    <row r="774" spans="1:3" ht="15" thickBot="1" x14ac:dyDescent="0.3">
      <c r="A774" s="2520">
        <f>IFERROR('4층_랙별_계통 및_부하량'!AC777, "")</f>
        <v>0</v>
      </c>
      <c r="C774" s="3342"/>
    </row>
    <row r="775" spans="1:3" ht="15" thickBot="1" x14ac:dyDescent="0.3">
      <c r="A775" s="2520">
        <f>IFERROR('4층_랙별_계통 및_부하량'!AC778, "")</f>
        <v>0</v>
      </c>
      <c r="C775" s="3342"/>
    </row>
    <row r="776" spans="1:3" ht="15" thickBot="1" x14ac:dyDescent="0.3">
      <c r="A776" s="2520">
        <f>IFERROR('4층_랙별_계통 및_부하량'!AC779, "")</f>
        <v>0</v>
      </c>
      <c r="C776" s="3342"/>
    </row>
    <row r="777" spans="1:3" ht="15" thickBot="1" x14ac:dyDescent="0.3">
      <c r="A777" s="2520">
        <f>IFERROR('4층_랙별_계통 및_부하량'!AC780, "")</f>
        <v>0</v>
      </c>
      <c r="C777" s="3342"/>
    </row>
    <row r="778" spans="1:3" ht="15" thickBot="1" x14ac:dyDescent="0.3">
      <c r="A778" s="2520">
        <f>IFERROR('4층_랙별_계통 및_부하량'!AC781, "")</f>
        <v>0</v>
      </c>
      <c r="C778" s="3342"/>
    </row>
    <row r="779" spans="1:3" ht="15" thickBot="1" x14ac:dyDescent="0.3">
      <c r="A779" s="2520">
        <f>IFERROR('4층_랙별_계통 및_부하량'!AC782, "")</f>
        <v>0</v>
      </c>
      <c r="C779" s="3342"/>
    </row>
    <row r="780" spans="1:3" ht="15" thickBot="1" x14ac:dyDescent="0.3">
      <c r="A780" s="2520">
        <f>IFERROR('4층_랙별_계통 및_부하량'!AC783, "")</f>
        <v>0</v>
      </c>
      <c r="C780" s="3342"/>
    </row>
    <row r="781" spans="1:3" ht="15" thickBot="1" x14ac:dyDescent="0.3">
      <c r="A781" s="2520">
        <f>IFERROR('4층_랙별_계통 및_부하량'!AC784, "")</f>
        <v>0</v>
      </c>
      <c r="C781" s="3342"/>
    </row>
    <row r="782" spans="1:3" ht="15" thickBot="1" x14ac:dyDescent="0.3">
      <c r="A782" s="2520">
        <f>IFERROR('4층_랙별_계통 및_부하량'!AC785, "")</f>
        <v>0</v>
      </c>
      <c r="C782" s="3342"/>
    </row>
    <row r="783" spans="1:3" ht="15" thickBot="1" x14ac:dyDescent="0.3">
      <c r="A783" s="2520">
        <f>IFERROR('4층_랙별_계통 및_부하량'!AC786, "")</f>
        <v>0</v>
      </c>
      <c r="C783" s="3342"/>
    </row>
    <row r="784" spans="1:3" ht="15" thickBot="1" x14ac:dyDescent="0.3">
      <c r="A784" s="2520">
        <f>IFERROR('4층_랙별_계통 및_부하량'!AC787, "")</f>
        <v>0</v>
      </c>
      <c r="C784" s="3342"/>
    </row>
    <row r="785" spans="1:3" ht="15" thickBot="1" x14ac:dyDescent="0.3">
      <c r="A785" s="2520">
        <f>IFERROR('4층_랙별_계통 및_부하량'!AC788, "")</f>
        <v>0</v>
      </c>
      <c r="C785" s="3342"/>
    </row>
    <row r="786" spans="1:3" ht="15" thickBot="1" x14ac:dyDescent="0.3">
      <c r="A786" s="2520">
        <f>IFERROR('4층_랙별_계통 및_부하량'!AC789, "")</f>
        <v>0</v>
      </c>
      <c r="C786" s="3342"/>
    </row>
    <row r="787" spans="1:3" ht="15" thickBot="1" x14ac:dyDescent="0.3">
      <c r="A787" s="2520">
        <f>IFERROR('4층_랙별_계통 및_부하량'!AC790, "")</f>
        <v>0</v>
      </c>
      <c r="C787" s="3342"/>
    </row>
    <row r="788" spans="1:3" ht="15" thickBot="1" x14ac:dyDescent="0.3">
      <c r="A788" s="2520">
        <f>IFERROR('4층_랙별_계통 및_부하량'!AC791, "")</f>
        <v>0</v>
      </c>
      <c r="B788" s="3338" t="s">
        <v>9405</v>
      </c>
      <c r="C788" s="3342"/>
    </row>
    <row r="789" spans="1:3" ht="15" thickBot="1" x14ac:dyDescent="0.3">
      <c r="A789" s="2520">
        <f>IFERROR('4층_랙별_계통 및_부하량'!AC792, "")</f>
        <v>0</v>
      </c>
      <c r="C789" s="3342"/>
    </row>
    <row r="790" spans="1:3" ht="15" thickBot="1" x14ac:dyDescent="0.3">
      <c r="A790" s="2520">
        <f>IFERROR('4층_랙별_계통 및_부하량'!AC793, "")</f>
        <v>0</v>
      </c>
      <c r="C790" s="3342"/>
    </row>
    <row r="791" spans="1:3" ht="15" thickBot="1" x14ac:dyDescent="0.3">
      <c r="A791" s="2520">
        <f>IFERROR('4층_랙별_계통 및_부하량'!AC794, "")</f>
        <v>0</v>
      </c>
      <c r="C791" s="3342"/>
    </row>
    <row r="792" spans="1:3" ht="15" thickBot="1" x14ac:dyDescent="0.3">
      <c r="A792" s="2520">
        <f>IFERROR('4층_랙별_계통 및_부하량'!AC795, "")</f>
        <v>0</v>
      </c>
      <c r="C792" s="3342"/>
    </row>
    <row r="793" spans="1:3" ht="15" thickBot="1" x14ac:dyDescent="0.3">
      <c r="A793" s="2520">
        <f>IFERROR('4층_랙별_계통 및_부하량'!AC796, "")</f>
        <v>0</v>
      </c>
      <c r="C793" s="3342"/>
    </row>
    <row r="794" spans="1:3" ht="15" thickBot="1" x14ac:dyDescent="0.3">
      <c r="A794" s="2520">
        <f>IFERROR('4층_랙별_계통 및_부하량'!AC797, "")</f>
        <v>0</v>
      </c>
      <c r="C794" s="3342"/>
    </row>
    <row r="795" spans="1:3" ht="15" thickBot="1" x14ac:dyDescent="0.3">
      <c r="A795" s="2520">
        <f>IFERROR('4층_랙별_계통 및_부하량'!AC798, "")</f>
        <v>0</v>
      </c>
      <c r="C795" s="3342"/>
    </row>
    <row r="796" spans="1:3" ht="15" thickBot="1" x14ac:dyDescent="0.3">
      <c r="A796" s="2520">
        <f>IFERROR('4층_랙별_계통 및_부하량'!AC799, "")</f>
        <v>0</v>
      </c>
      <c r="C796" s="3342"/>
    </row>
    <row r="797" spans="1:3" ht="15" thickBot="1" x14ac:dyDescent="0.3">
      <c r="A797" s="2520">
        <f>IFERROR('4층_랙별_계통 및_부하량'!AC800, "")</f>
        <v>0</v>
      </c>
      <c r="C797" s="3342"/>
    </row>
    <row r="798" spans="1:3" ht="15" thickBot="1" x14ac:dyDescent="0.3">
      <c r="A798" s="2520">
        <f>IFERROR('4층_랙별_계통 및_부하량'!AC801, "")</f>
        <v>0</v>
      </c>
      <c r="C798" s="3342"/>
    </row>
    <row r="799" spans="1:3" ht="15" thickBot="1" x14ac:dyDescent="0.3">
      <c r="A799" s="2520">
        <f>IFERROR('4층_랙별_계통 및_부하량'!AC802, "")</f>
        <v>0</v>
      </c>
      <c r="C799" s="3342"/>
    </row>
    <row r="800" spans="1:3" ht="15" thickBot="1" x14ac:dyDescent="0.3">
      <c r="A800" s="2520">
        <f>IFERROR('4층_랙별_계통 및_부하량'!AC803, "")</f>
        <v>0</v>
      </c>
      <c r="C800" s="3342"/>
    </row>
    <row r="801" spans="1:3" ht="15" thickBot="1" x14ac:dyDescent="0.3">
      <c r="A801" s="2520">
        <f>IFERROR('4층_랙별_계통 및_부하량'!AC804, "")</f>
        <v>0</v>
      </c>
      <c r="C801" s="3342"/>
    </row>
    <row r="802" spans="1:3" ht="15" thickBot="1" x14ac:dyDescent="0.3">
      <c r="A802" s="2520">
        <f>IFERROR('4층_랙별_계통 및_부하량'!AC805, "")</f>
        <v>0</v>
      </c>
      <c r="C802" s="3342"/>
    </row>
    <row r="803" spans="1:3" ht="15" thickBot="1" x14ac:dyDescent="0.3">
      <c r="A803" s="2520">
        <f>IFERROR('4층_랙별_계통 및_부하량'!AC806, "")</f>
        <v>0</v>
      </c>
      <c r="C803" s="3342"/>
    </row>
    <row r="804" spans="1:3" ht="15" thickBot="1" x14ac:dyDescent="0.3">
      <c r="A804" s="2520">
        <f>IFERROR('4층_랙별_계통 및_부하량'!AC807, "")</f>
        <v>0</v>
      </c>
      <c r="C804" s="3342"/>
    </row>
    <row r="805" spans="1:3" ht="15" thickBot="1" x14ac:dyDescent="0.3">
      <c r="A805" s="2520">
        <f>IFERROR('4층_랙별_계통 및_부하량'!AC808, "")</f>
        <v>0</v>
      </c>
      <c r="C805" s="3342"/>
    </row>
    <row r="806" spans="1:3" ht="15" thickBot="1" x14ac:dyDescent="0.3">
      <c r="A806" s="2520">
        <f>IFERROR('4층_랙별_계통 및_부하량'!AC809, "")</f>
        <v>0</v>
      </c>
      <c r="C806" s="3342"/>
    </row>
    <row r="807" spans="1:3" ht="15" thickBot="1" x14ac:dyDescent="0.3">
      <c r="A807" s="2520">
        <f>IFERROR('4층_랙별_계통 및_부하량'!AC810, "")</f>
        <v>0</v>
      </c>
      <c r="C807" s="3342"/>
    </row>
    <row r="808" spans="1:3" ht="15" thickBot="1" x14ac:dyDescent="0.3">
      <c r="A808" s="2520">
        <f>IFERROR('4층_랙별_계통 및_부하량'!AC811, "")</f>
        <v>0</v>
      </c>
      <c r="C808" s="3342"/>
    </row>
    <row r="809" spans="1:3" ht="15" thickBot="1" x14ac:dyDescent="0.3">
      <c r="A809" s="2520">
        <f>IFERROR('4층_랙별_계통 및_부하량'!AC812, "")</f>
        <v>0</v>
      </c>
      <c r="C809" s="3342"/>
    </row>
    <row r="810" spans="1:3" ht="15" thickBot="1" x14ac:dyDescent="0.3">
      <c r="A810" s="2520">
        <f>IFERROR('4층_랙별_계통 및_부하량'!AC813, "")</f>
        <v>0</v>
      </c>
      <c r="C810" s="3342"/>
    </row>
    <row r="811" spans="1:3" ht="15" thickBot="1" x14ac:dyDescent="0.3">
      <c r="A811" s="2520">
        <f>IFERROR('4층_랙별_계통 및_부하량'!AC814, "")</f>
        <v>0</v>
      </c>
      <c r="C811" s="3342"/>
    </row>
    <row r="812" spans="1:3" ht="15" thickBot="1" x14ac:dyDescent="0.3">
      <c r="A812" s="2520">
        <f>IFERROR('4층_랙별_계통 및_부하량'!AC815, "")</f>
        <v>0</v>
      </c>
      <c r="C812" s="3342"/>
    </row>
    <row r="813" spans="1:3" ht="15" thickBot="1" x14ac:dyDescent="0.3">
      <c r="A813" s="2520">
        <f>IFERROR('4층_랙별_계통 및_부하량'!AC816, "")</f>
        <v>0</v>
      </c>
      <c r="C813" s="3342"/>
    </row>
    <row r="814" spans="1:3" ht="15" thickBot="1" x14ac:dyDescent="0.3">
      <c r="A814" s="2520">
        <f>IFERROR('4층_랙별_계통 및_부하량'!AC817, "")</f>
        <v>0</v>
      </c>
      <c r="C814" s="3342"/>
    </row>
    <row r="815" spans="1:3" ht="15" thickBot="1" x14ac:dyDescent="0.3">
      <c r="A815" s="2520">
        <f>IFERROR('4층_랙별_계통 및_부하량'!AC818, "")</f>
        <v>0</v>
      </c>
      <c r="C815" s="3342"/>
    </row>
    <row r="816" spans="1:3" ht="15" thickBot="1" x14ac:dyDescent="0.3">
      <c r="A816" s="2520">
        <f>IFERROR('4층_랙별_계통 및_부하량'!AC819, "")</f>
        <v>0</v>
      </c>
      <c r="C816" s="3342"/>
    </row>
    <row r="817" spans="1:3" ht="15" thickBot="1" x14ac:dyDescent="0.3">
      <c r="A817" s="2520">
        <f>IFERROR('4층_랙별_계통 및_부하량'!AC820, "")</f>
        <v>0</v>
      </c>
      <c r="C817" s="3342"/>
    </row>
    <row r="818" spans="1:3" ht="15" thickBot="1" x14ac:dyDescent="0.3">
      <c r="A818" s="2520">
        <f>IFERROR('4층_랙별_계통 및_부하량'!AC821, "")</f>
        <v>0</v>
      </c>
      <c r="C818" s="3342"/>
    </row>
    <row r="819" spans="1:3" ht="15" thickBot="1" x14ac:dyDescent="0.3">
      <c r="A819" s="2520">
        <f>IFERROR('4층_랙별_계통 및_부하량'!AC822, "")</f>
        <v>0</v>
      </c>
      <c r="C819" s="3342"/>
    </row>
    <row r="820" spans="1:3" ht="15" thickBot="1" x14ac:dyDescent="0.3">
      <c r="A820" s="2520">
        <f>IFERROR('4층_랙별_계통 및_부하량'!AC823, "")</f>
        <v>0</v>
      </c>
      <c r="C820" s="3342"/>
    </row>
    <row r="821" spans="1:3" ht="15" thickBot="1" x14ac:dyDescent="0.3">
      <c r="A821" s="2520">
        <f>IFERROR('4층_랙별_계통 및_부하량'!AC824, "")</f>
        <v>0</v>
      </c>
      <c r="C821" s="3342"/>
    </row>
    <row r="822" spans="1:3" ht="15" thickBot="1" x14ac:dyDescent="0.3">
      <c r="A822" s="2520">
        <f>IFERROR('4층_랙별_계통 및_부하량'!AC825, "")</f>
        <v>0</v>
      </c>
      <c r="C822" s="3342"/>
    </row>
    <row r="823" spans="1:3" ht="15" thickBot="1" x14ac:dyDescent="0.3">
      <c r="A823" s="2520">
        <f>IFERROR('4층_랙별_계통 및_부하량'!AC826, "")</f>
        <v>0</v>
      </c>
      <c r="C823" s="3342"/>
    </row>
    <row r="824" spans="1:3" ht="15" thickBot="1" x14ac:dyDescent="0.3">
      <c r="A824" s="2520">
        <f>IFERROR('4층_랙별_계통 및_부하량'!AC827, "")</f>
        <v>0</v>
      </c>
      <c r="C824" s="3342"/>
    </row>
    <row r="825" spans="1:3" ht="15" thickBot="1" x14ac:dyDescent="0.3">
      <c r="A825" s="2520">
        <f>IFERROR('4층_랙별_계통 및_부하량'!AC828, "")</f>
        <v>0</v>
      </c>
      <c r="C825" s="3342"/>
    </row>
    <row r="826" spans="1:3" ht="15" thickBot="1" x14ac:dyDescent="0.3">
      <c r="A826" s="2520">
        <f>IFERROR('4층_랙별_계통 및_부하량'!AC829, "")</f>
        <v>0</v>
      </c>
      <c r="C826" s="3342"/>
    </row>
    <row r="827" spans="1:3" ht="15" thickBot="1" x14ac:dyDescent="0.3">
      <c r="A827" s="2520">
        <f>IFERROR('4층_랙별_계통 및_부하량'!AC830, "")</f>
        <v>0</v>
      </c>
      <c r="C827" s="3342"/>
    </row>
    <row r="828" spans="1:3" ht="15" thickBot="1" x14ac:dyDescent="0.3">
      <c r="A828" s="2520">
        <f>IFERROR('4층_랙별_계통 및_부하량'!AC831, "")</f>
        <v>0</v>
      </c>
      <c r="C828" s="3342"/>
    </row>
    <row r="829" spans="1:3" ht="15" thickBot="1" x14ac:dyDescent="0.3">
      <c r="A829" s="2520">
        <f>IFERROR('4층_랙별_계통 및_부하량'!AC832, "")</f>
        <v>0</v>
      </c>
      <c r="C829" s="3342"/>
    </row>
    <row r="830" spans="1:3" ht="15" thickBot="1" x14ac:dyDescent="0.3">
      <c r="A830" s="2520">
        <f>IFERROR('4층_랙별_계통 및_부하량'!AC833, "")</f>
        <v>0</v>
      </c>
      <c r="C830" s="3342"/>
    </row>
    <row r="831" spans="1:3" ht="15" thickBot="1" x14ac:dyDescent="0.3">
      <c r="A831" s="2520">
        <f>IFERROR('4층_랙별_계통 및_부하량'!AC834, "")</f>
        <v>0</v>
      </c>
      <c r="C831" s="3342"/>
    </row>
    <row r="832" spans="1:3" ht="15" thickBot="1" x14ac:dyDescent="0.3">
      <c r="A832" s="2520">
        <f>IFERROR('4층_랙별_계통 및_부하량'!AC835, "")</f>
        <v>0</v>
      </c>
      <c r="C832" s="3342"/>
    </row>
    <row r="833" spans="1:3" ht="15" thickBot="1" x14ac:dyDescent="0.3">
      <c r="A833" s="2520">
        <f>IFERROR('4층_랙별_계통 및_부하량'!AC836, "")</f>
        <v>0</v>
      </c>
      <c r="C833" s="3342"/>
    </row>
    <row r="834" spans="1:3" ht="15" thickBot="1" x14ac:dyDescent="0.3">
      <c r="A834" s="2520">
        <f>IFERROR('4층_랙별_계통 및_부하량'!AC837, "")</f>
        <v>0</v>
      </c>
      <c r="C834" s="3342"/>
    </row>
    <row r="835" spans="1:3" ht="15" thickBot="1" x14ac:dyDescent="0.3">
      <c r="A835" s="2520">
        <f>IFERROR('4층_랙별_계통 및_부하량'!AC838, "")</f>
        <v>0</v>
      </c>
      <c r="C835" s="3342"/>
    </row>
    <row r="836" spans="1:3" ht="15" thickBot="1" x14ac:dyDescent="0.3">
      <c r="A836" s="2520">
        <f>IFERROR('4층_랙별_계통 및_부하량'!AC839, "")</f>
        <v>0</v>
      </c>
      <c r="C836" s="3342"/>
    </row>
    <row r="837" spans="1:3" ht="15" thickBot="1" x14ac:dyDescent="0.3">
      <c r="A837" s="2520">
        <f>IFERROR('4층_랙별_계통 및_부하량'!AC840, "")</f>
        <v>0</v>
      </c>
      <c r="C837" s="3342"/>
    </row>
    <row r="838" spans="1:3" ht="15" thickBot="1" x14ac:dyDescent="0.3">
      <c r="A838" s="2520">
        <f>IFERROR('4층_랙별_계통 및_부하량'!AC841, "")</f>
        <v>0</v>
      </c>
      <c r="C838" s="3342"/>
    </row>
    <row r="839" spans="1:3" ht="15" thickBot="1" x14ac:dyDescent="0.3">
      <c r="A839" s="2520">
        <f>IFERROR('4층_랙별_계통 및_부하량'!AC842, "")</f>
        <v>0</v>
      </c>
      <c r="C839" s="3342"/>
    </row>
    <row r="840" spans="1:3" ht="15" thickBot="1" x14ac:dyDescent="0.3">
      <c r="A840" s="2520">
        <f>IFERROR('4층_랙별_계통 및_부하량'!AC843, "")</f>
        <v>0</v>
      </c>
      <c r="C840" s="3342"/>
    </row>
    <row r="841" spans="1:3" ht="15" thickBot="1" x14ac:dyDescent="0.3">
      <c r="A841" s="2520">
        <f>IFERROR('4층_랙별_계통 및_부하량'!AC844, "")</f>
        <v>0</v>
      </c>
      <c r="C841" s="3342"/>
    </row>
    <row r="842" spans="1:3" ht="15" thickBot="1" x14ac:dyDescent="0.3">
      <c r="A842" s="2520">
        <f>IFERROR('4층_랙별_계통 및_부하량'!AC845, "")</f>
        <v>0</v>
      </c>
      <c r="C842" s="3342"/>
    </row>
    <row r="843" spans="1:3" ht="15" thickBot="1" x14ac:dyDescent="0.3">
      <c r="A843" s="2520">
        <f>IFERROR('4층_랙별_계통 및_부하량'!AC846, "")</f>
        <v>0</v>
      </c>
      <c r="C843" s="3342"/>
    </row>
    <row r="844" spans="1:3" ht="15" thickBot="1" x14ac:dyDescent="0.3">
      <c r="A844" s="2520">
        <f>IFERROR('4층_랙별_계통 및_부하량'!AC847, "")</f>
        <v>0</v>
      </c>
      <c r="C844" s="3342"/>
    </row>
    <row r="845" spans="1:3" ht="15" thickBot="1" x14ac:dyDescent="0.3">
      <c r="A845" s="2520">
        <f>IFERROR('4층_랙별_계통 및_부하량'!AC848, "")</f>
        <v>0</v>
      </c>
      <c r="C845" s="3342"/>
    </row>
    <row r="846" spans="1:3" ht="15" thickBot="1" x14ac:dyDescent="0.3">
      <c r="A846" s="2520">
        <f>IFERROR('4층_랙별_계통 및_부하량'!AC849, "")</f>
        <v>0</v>
      </c>
      <c r="C846" s="3342"/>
    </row>
    <row r="847" spans="1:3" ht="15" thickBot="1" x14ac:dyDescent="0.3">
      <c r="A847" s="2520">
        <f>IFERROR('4층_랙별_계통 및_부하량'!AC850, "")</f>
        <v>0</v>
      </c>
      <c r="C847" s="3342"/>
    </row>
    <row r="848" spans="1:3" ht="15" thickBot="1" x14ac:dyDescent="0.3">
      <c r="A848" s="2520">
        <f>IFERROR('4층_랙별_계통 및_부하량'!AC851, "")</f>
        <v>0</v>
      </c>
      <c r="C848" s="3342"/>
    </row>
    <row r="849" spans="1:3" ht="15" thickBot="1" x14ac:dyDescent="0.3">
      <c r="A849" s="2520">
        <f>IFERROR('4층_랙별_계통 및_부하량'!AC852, "")</f>
        <v>0</v>
      </c>
      <c r="C849" s="3342"/>
    </row>
    <row r="850" spans="1:3" ht="15" thickBot="1" x14ac:dyDescent="0.3">
      <c r="A850" s="2520">
        <f>IFERROR('4층_랙별_계통 및_부하량'!AC853, "")</f>
        <v>0</v>
      </c>
      <c r="C850" s="3342"/>
    </row>
    <row r="851" spans="1:3" ht="15" thickBot="1" x14ac:dyDescent="0.3">
      <c r="A851" s="2520">
        <f>IFERROR('4층_랙별_계통 및_부하량'!AC854, "")</f>
        <v>0</v>
      </c>
      <c r="C851" s="3342"/>
    </row>
    <row r="852" spans="1:3" ht="15" thickBot="1" x14ac:dyDescent="0.3">
      <c r="A852" s="2520">
        <f>IFERROR('4층_랙별_계통 및_부하량'!AC855, "")</f>
        <v>0</v>
      </c>
      <c r="C852" s="3342"/>
    </row>
    <row r="853" spans="1:3" ht="15" thickBot="1" x14ac:dyDescent="0.3">
      <c r="A853" s="2520">
        <f>IFERROR('4층_랙별_계통 및_부하량'!AC856, "")</f>
        <v>0</v>
      </c>
      <c r="C853" s="3342"/>
    </row>
    <row r="854" spans="1:3" ht="15" thickBot="1" x14ac:dyDescent="0.3">
      <c r="A854" s="2520">
        <f>IFERROR('4층_랙별_계통 및_부하량'!AC857, "")</f>
        <v>0</v>
      </c>
      <c r="C854" s="3342"/>
    </row>
    <row r="855" spans="1:3" ht="15" thickBot="1" x14ac:dyDescent="0.3">
      <c r="A855" s="2520">
        <f>IFERROR('4층_랙별_계통 및_부하량'!AC858, "")</f>
        <v>0</v>
      </c>
      <c r="C855" s="3342"/>
    </row>
    <row r="856" spans="1:3" ht="15" thickBot="1" x14ac:dyDescent="0.3">
      <c r="A856" s="2520">
        <f>IFERROR('4층_랙별_계통 및_부하량'!AC859, "")</f>
        <v>0</v>
      </c>
      <c r="C856" s="3342"/>
    </row>
    <row r="857" spans="1:3" ht="15" thickBot="1" x14ac:dyDescent="0.3">
      <c r="A857" s="2520">
        <f>IFERROR('4층_랙별_계통 및_부하량'!AC860, "")</f>
        <v>0</v>
      </c>
      <c r="C857" s="3342"/>
    </row>
    <row r="858" spans="1:3" ht="15" thickBot="1" x14ac:dyDescent="0.3">
      <c r="A858" s="2520">
        <f>IFERROR('4층_랙별_계통 및_부하량'!AC861, "")</f>
        <v>0</v>
      </c>
      <c r="C858" s="3342"/>
    </row>
    <row r="859" spans="1:3" ht="15" thickBot="1" x14ac:dyDescent="0.3">
      <c r="A859" s="2520">
        <f>IFERROR('4층_랙별_계통 및_부하량'!AC862, "")</f>
        <v>0</v>
      </c>
      <c r="C859" s="3342"/>
    </row>
    <row r="860" spans="1:3" ht="15" thickBot="1" x14ac:dyDescent="0.3">
      <c r="A860" s="2520">
        <f>IFERROR('4층_랙별_계통 및_부하량'!AC863, "")</f>
        <v>0</v>
      </c>
      <c r="C860" s="3342"/>
    </row>
    <row r="861" spans="1:3" ht="15" thickBot="1" x14ac:dyDescent="0.3">
      <c r="A861" s="2520">
        <f>IFERROR('4층_랙별_계통 및_부하량'!AC864, "")</f>
        <v>0</v>
      </c>
      <c r="C861" s="3342"/>
    </row>
    <row r="862" spans="1:3" ht="15" thickBot="1" x14ac:dyDescent="0.3">
      <c r="A862" s="2520">
        <f>IFERROR('4층_랙별_계통 및_부하량'!AC865, "")</f>
        <v>0</v>
      </c>
      <c r="C862" s="3342"/>
    </row>
    <row r="863" spans="1:3" ht="15" thickBot="1" x14ac:dyDescent="0.3">
      <c r="A863" s="2520">
        <f>IFERROR('4층_랙별_계통 및_부하량'!AC866, "")</f>
        <v>0</v>
      </c>
      <c r="C863" s="3342"/>
    </row>
    <row r="864" spans="1:3" ht="15" thickBot="1" x14ac:dyDescent="0.3">
      <c r="A864" s="2520">
        <f>IFERROR('4층_랙별_계통 및_부하량'!AC867, "")</f>
        <v>0</v>
      </c>
      <c r="C864" s="3342"/>
    </row>
    <row r="865" spans="1:3" ht="15" thickBot="1" x14ac:dyDescent="0.3">
      <c r="A865" s="2520">
        <f>IFERROR('4층_랙별_계통 및_부하량'!AC868, "")</f>
        <v>0</v>
      </c>
      <c r="C865" s="3342"/>
    </row>
    <row r="866" spans="1:3" ht="15" thickBot="1" x14ac:dyDescent="0.3">
      <c r="A866" s="2520">
        <f>IFERROR('4층_랙별_계통 및_부하량'!AC869, "")</f>
        <v>0</v>
      </c>
      <c r="C866" s="3342"/>
    </row>
    <row r="867" spans="1:3" ht="15" thickBot="1" x14ac:dyDescent="0.3">
      <c r="A867" s="2520">
        <f>IFERROR('4층_랙별_계통 및_부하량'!AC870, "")</f>
        <v>0</v>
      </c>
      <c r="C867" s="3342"/>
    </row>
    <row r="868" spans="1:3" ht="15" thickBot="1" x14ac:dyDescent="0.3">
      <c r="A868" s="2520">
        <f>IFERROR('4층_랙별_계통 및_부하량'!AC871, "")</f>
        <v>0</v>
      </c>
      <c r="C868" s="3342"/>
    </row>
    <row r="869" spans="1:3" ht="15" thickBot="1" x14ac:dyDescent="0.3">
      <c r="A869" s="2520">
        <f>IFERROR('4층_랙별_계통 및_부하량'!AC872, "")</f>
        <v>0</v>
      </c>
      <c r="C869" s="3342"/>
    </row>
    <row r="870" spans="1:3" ht="15" thickBot="1" x14ac:dyDescent="0.3">
      <c r="A870" s="2520">
        <f>IFERROR('4층_랙별_계통 및_부하량'!AC873, "")</f>
        <v>0</v>
      </c>
      <c r="C870" s="3342"/>
    </row>
    <row r="871" spans="1:3" ht="15" thickBot="1" x14ac:dyDescent="0.3">
      <c r="A871" s="2520">
        <f>IFERROR('4층_랙별_계통 및_부하량'!AC874, "")</f>
        <v>0</v>
      </c>
      <c r="C871" s="3342"/>
    </row>
    <row r="872" spans="1:3" ht="15" thickBot="1" x14ac:dyDescent="0.3">
      <c r="A872" s="2520">
        <f>IFERROR('4층_랙별_계통 및_부하량'!AC875, "")</f>
        <v>0</v>
      </c>
      <c r="C872" s="3342"/>
    </row>
    <row r="873" spans="1:3" ht="15" thickBot="1" x14ac:dyDescent="0.3">
      <c r="A873" s="2520">
        <f>IFERROR('4층_랙별_계통 및_부하량'!AC876, "")</f>
        <v>0</v>
      </c>
      <c r="C873" s="3342"/>
    </row>
    <row r="874" spans="1:3" ht="15" thickBot="1" x14ac:dyDescent="0.3">
      <c r="A874" s="2520">
        <f>IFERROR('4층_랙별_계통 및_부하량'!AC877, "")</f>
        <v>0</v>
      </c>
      <c r="C874" s="3342"/>
    </row>
    <row r="875" spans="1:3" ht="15" thickBot="1" x14ac:dyDescent="0.3">
      <c r="A875" s="2520">
        <f>IFERROR('4층_랙별_계통 및_부하량'!AC878, "")</f>
        <v>0</v>
      </c>
      <c r="C875" s="3342"/>
    </row>
    <row r="876" spans="1:3" ht="15" thickBot="1" x14ac:dyDescent="0.3">
      <c r="A876" s="2520">
        <f>IFERROR('4층_랙별_계통 및_부하량'!AC879, "")</f>
        <v>0</v>
      </c>
      <c r="C876" s="3342"/>
    </row>
    <row r="877" spans="1:3" ht="15" thickBot="1" x14ac:dyDescent="0.3">
      <c r="A877" s="2520">
        <f>IFERROR('4층_랙별_계통 및_부하량'!AC880, "")</f>
        <v>0</v>
      </c>
      <c r="C877" s="3342"/>
    </row>
    <row r="878" spans="1:3" ht="15" thickBot="1" x14ac:dyDescent="0.3">
      <c r="A878" s="2520">
        <f>IFERROR('4층_랙별_계통 및_부하량'!AC881, "")</f>
        <v>0</v>
      </c>
      <c r="C878" s="3342"/>
    </row>
    <row r="879" spans="1:3" ht="15" thickBot="1" x14ac:dyDescent="0.3">
      <c r="A879" s="2520">
        <f>IFERROR('4층_랙별_계통 및_부하량'!AC882, "")</f>
        <v>0</v>
      </c>
      <c r="C879" s="3342"/>
    </row>
    <row r="880" spans="1:3" ht="15" thickBot="1" x14ac:dyDescent="0.3">
      <c r="A880" s="2520">
        <f>IFERROR('4층_랙별_계통 및_부하량'!AC883, "")</f>
        <v>0</v>
      </c>
      <c r="C880" s="3342"/>
    </row>
    <row r="881" spans="1:3" ht="15" thickBot="1" x14ac:dyDescent="0.3">
      <c r="A881" s="2520">
        <f>IFERROR('4층_랙별_계통 및_부하량'!AC884, "")</f>
        <v>0</v>
      </c>
      <c r="C881" s="3342"/>
    </row>
    <row r="882" spans="1:3" ht="15" thickBot="1" x14ac:dyDescent="0.3">
      <c r="A882" s="2520">
        <f>IFERROR('4층_랙별_계통 및_부하량'!AC885, "")</f>
        <v>0</v>
      </c>
      <c r="C882" s="3342"/>
    </row>
    <row r="883" spans="1:3" ht="15" thickBot="1" x14ac:dyDescent="0.3">
      <c r="A883" s="2520">
        <f>IFERROR('4층_랙별_계통 및_부하량'!AC886, "")</f>
        <v>0</v>
      </c>
      <c r="C883" s="3342"/>
    </row>
    <row r="884" spans="1:3" ht="15" thickBot="1" x14ac:dyDescent="0.3">
      <c r="A884" s="2520">
        <f>IFERROR('4층_랙별_계통 및_부하량'!AC887, "")</f>
        <v>0</v>
      </c>
      <c r="C884" s="3342"/>
    </row>
    <row r="885" spans="1:3" ht="15" thickBot="1" x14ac:dyDescent="0.3">
      <c r="A885" s="2520">
        <f>IFERROR('4층_랙별_계통 및_부하량'!AC888, "")</f>
        <v>0</v>
      </c>
      <c r="C885" s="3342"/>
    </row>
    <row r="886" spans="1:3" ht="15" thickBot="1" x14ac:dyDescent="0.3">
      <c r="A886" s="2520">
        <f>IFERROR('4층_랙별_계통 및_부하량'!AC889, "")</f>
        <v>0</v>
      </c>
      <c r="C886" s="3342"/>
    </row>
    <row r="887" spans="1:3" ht="15" thickBot="1" x14ac:dyDescent="0.3">
      <c r="A887" s="2520">
        <f>IFERROR('4층_랙별_계통 및_부하량'!AC890, "")</f>
        <v>0</v>
      </c>
      <c r="C887" s="3342"/>
    </row>
    <row r="888" spans="1:3" ht="15" thickBot="1" x14ac:dyDescent="0.3">
      <c r="A888" s="2520">
        <f>IFERROR('4층_랙별_계통 및_부하량'!AC891, "")</f>
        <v>0</v>
      </c>
      <c r="C888" s="3342"/>
    </row>
    <row r="889" spans="1:3" ht="15" thickBot="1" x14ac:dyDescent="0.3">
      <c r="A889" s="2520">
        <f>IFERROR('4층_랙별_계통 및_부하량'!AC892, "")</f>
        <v>0</v>
      </c>
      <c r="C889" s="3342"/>
    </row>
    <row r="890" spans="1:3" ht="15" thickBot="1" x14ac:dyDescent="0.3">
      <c r="A890" s="2520">
        <f>IFERROR('4층_랙별_계통 및_부하량'!AC893, "")</f>
        <v>0</v>
      </c>
      <c r="C890" s="3342"/>
    </row>
    <row r="891" spans="1:3" ht="15" thickBot="1" x14ac:dyDescent="0.3">
      <c r="A891" s="2520">
        <f>IFERROR('4층_랙별_계통 및_부하량'!AC894, "")</f>
        <v>0</v>
      </c>
      <c r="C891" s="3342"/>
    </row>
    <row r="892" spans="1:3" ht="15" thickBot="1" x14ac:dyDescent="0.3">
      <c r="A892" s="2520">
        <f>IFERROR('4층_랙별_계통 및_부하량'!AC895, "")</f>
        <v>0</v>
      </c>
      <c r="C892" s="3342"/>
    </row>
    <row r="893" spans="1:3" ht="15" thickBot="1" x14ac:dyDescent="0.3">
      <c r="A893" s="2520">
        <f>IFERROR('4층_랙별_계통 및_부하량'!AC896, "")</f>
        <v>0</v>
      </c>
      <c r="C893" s="3342"/>
    </row>
    <row r="894" spans="1:3" ht="15" thickBot="1" x14ac:dyDescent="0.3">
      <c r="A894" s="2520">
        <f>IFERROR('4층_랙별_계통 및_부하량'!AC897, "")</f>
        <v>0</v>
      </c>
      <c r="C894" s="3342"/>
    </row>
    <row r="895" spans="1:3" ht="15" thickBot="1" x14ac:dyDescent="0.3">
      <c r="A895" s="2520">
        <f>IFERROR('4층_랙별_계통 및_부하량'!AC898, "")</f>
        <v>0</v>
      </c>
      <c r="C895" s="3342"/>
    </row>
    <row r="896" spans="1:3" ht="15" thickBot="1" x14ac:dyDescent="0.3">
      <c r="A896" s="2520">
        <f>IFERROR('4층_랙별_계통 및_부하량'!AC899, "")</f>
        <v>0</v>
      </c>
      <c r="C896" s="3342"/>
    </row>
    <row r="897" spans="1:3" ht="15" thickBot="1" x14ac:dyDescent="0.3">
      <c r="A897" s="2520">
        <f>IFERROR('4층_랙별_계통 및_부하량'!AC900, "")</f>
        <v>0</v>
      </c>
      <c r="C897" s="3342"/>
    </row>
    <row r="898" spans="1:3" ht="15" thickBot="1" x14ac:dyDescent="0.3">
      <c r="A898" s="2520">
        <f>IFERROR('4층_랙별_계통 및_부하량'!AC901, "")</f>
        <v>0</v>
      </c>
      <c r="C898" s="3342"/>
    </row>
    <row r="899" spans="1:3" ht="15" thickBot="1" x14ac:dyDescent="0.3">
      <c r="A899" s="2520">
        <f>IFERROR('4층_랙별_계통 및_부하량'!AC902, "")</f>
        <v>0</v>
      </c>
      <c r="C899" s="3342"/>
    </row>
    <row r="900" spans="1:3" ht="15" thickBot="1" x14ac:dyDescent="0.3">
      <c r="A900" s="2520">
        <f>IFERROR('4층_랙별_계통 및_부하량'!AC903, "")</f>
        <v>0</v>
      </c>
      <c r="C900" s="3342"/>
    </row>
    <row r="901" spans="1:3" ht="15" thickBot="1" x14ac:dyDescent="0.3">
      <c r="A901" s="2520">
        <f>IFERROR('4층_랙별_계통 및_부하량'!AC904, "")</f>
        <v>0</v>
      </c>
      <c r="C901" s="3342"/>
    </row>
    <row r="902" spans="1:3" ht="15" thickBot="1" x14ac:dyDescent="0.3">
      <c r="A902" s="2520">
        <f>IFERROR('4층_랙별_계통 및_부하량'!AC905, "")</f>
        <v>0</v>
      </c>
      <c r="C902" s="3342"/>
    </row>
    <row r="903" spans="1:3" ht="15" thickBot="1" x14ac:dyDescent="0.3">
      <c r="A903" s="2520">
        <f>IFERROR('4층_랙별_계통 및_부하량'!AC906, "")</f>
        <v>0</v>
      </c>
      <c r="C903" s="3342"/>
    </row>
    <row r="904" spans="1:3" ht="15" thickBot="1" x14ac:dyDescent="0.3">
      <c r="A904" s="2520">
        <f>IFERROR('4층_랙별_계통 및_부하량'!AC907, "")</f>
        <v>0</v>
      </c>
      <c r="C904" s="3342"/>
    </row>
    <row r="905" spans="1:3" ht="15" thickBot="1" x14ac:dyDescent="0.3">
      <c r="A905" s="2520">
        <f>IFERROR('4층_랙별_계통 및_부하량'!AC908, "")</f>
        <v>0</v>
      </c>
      <c r="C905" s="3342"/>
    </row>
    <row r="906" spans="1:3" ht="15" thickBot="1" x14ac:dyDescent="0.3">
      <c r="A906" s="2520">
        <f>IFERROR('4층_랙별_계통 및_부하량'!AC909, "")</f>
        <v>0</v>
      </c>
      <c r="C906" s="3342"/>
    </row>
    <row r="907" spans="1:3" ht="15" thickBot="1" x14ac:dyDescent="0.3">
      <c r="A907" s="2520">
        <f>IFERROR('4층_랙별_계통 및_부하량'!AC910, "")</f>
        <v>0</v>
      </c>
      <c r="C907" s="3342"/>
    </row>
    <row r="908" spans="1:3" ht="15" thickBot="1" x14ac:dyDescent="0.3">
      <c r="A908" s="2520">
        <f>IFERROR('4층_랙별_계통 및_부하량'!AC911, "")</f>
        <v>0</v>
      </c>
      <c r="C908" s="3342"/>
    </row>
    <row r="909" spans="1:3" ht="15" thickBot="1" x14ac:dyDescent="0.3">
      <c r="A909" s="2520">
        <f>IFERROR('4층_랙별_계통 및_부하량'!AC912, "")</f>
        <v>0</v>
      </c>
      <c r="C909" s="3342"/>
    </row>
    <row r="910" spans="1:3" ht="15" thickBot="1" x14ac:dyDescent="0.3">
      <c r="A910" s="2520">
        <f>IFERROR('4층_랙별_계통 및_부하량'!AC913, "")</f>
        <v>0</v>
      </c>
      <c r="C910" s="3342"/>
    </row>
    <row r="911" spans="1:3" ht="15" thickBot="1" x14ac:dyDescent="0.3">
      <c r="A911" s="2520">
        <f>IFERROR('4층_랙별_계통 및_부하량'!AC914, "")</f>
        <v>0</v>
      </c>
      <c r="C911" s="3342"/>
    </row>
    <row r="912" spans="1:3" ht="15" thickBot="1" x14ac:dyDescent="0.3">
      <c r="A912" s="2520">
        <f>IFERROR('4층_랙별_계통 및_부하량'!AC915, "")</f>
        <v>0</v>
      </c>
      <c r="C912" s="3342"/>
    </row>
    <row r="913" spans="1:3" ht="15" thickBot="1" x14ac:dyDescent="0.3">
      <c r="A913" s="2520">
        <f>IFERROR('4층_랙별_계통 및_부하량'!AC916, "")</f>
        <v>0</v>
      </c>
      <c r="C913" s="3342"/>
    </row>
    <row r="914" spans="1:3" ht="15" thickBot="1" x14ac:dyDescent="0.3">
      <c r="A914" s="2520">
        <f>IFERROR('4층_랙별_계통 및_부하량'!AC917, "")</f>
        <v>0</v>
      </c>
      <c r="C914" s="3342"/>
    </row>
    <row r="915" spans="1:3" ht="15" thickBot="1" x14ac:dyDescent="0.3">
      <c r="A915" s="2520">
        <f>IFERROR('4층_랙별_계통 및_부하량'!AC918, "")</f>
        <v>0</v>
      </c>
      <c r="C915" s="3342"/>
    </row>
    <row r="916" spans="1:3" ht="15" thickBot="1" x14ac:dyDescent="0.3">
      <c r="A916" s="2520">
        <f>IFERROR('4층_랙별_계통 및_부하량'!AC919, "")</f>
        <v>0</v>
      </c>
      <c r="C916" s="3342"/>
    </row>
    <row r="917" spans="1:3" ht="15" thickBot="1" x14ac:dyDescent="0.3">
      <c r="A917" s="2520">
        <f>IFERROR('4층_랙별_계통 및_부하량'!AC920, "")</f>
        <v>0</v>
      </c>
      <c r="C917" s="3342"/>
    </row>
    <row r="918" spans="1:3" ht="15" thickBot="1" x14ac:dyDescent="0.3">
      <c r="A918" s="2520">
        <f>IFERROR('4층_랙별_계통 및_부하량'!AC921, "")</f>
        <v>0</v>
      </c>
      <c r="C918" s="3342"/>
    </row>
    <row r="919" spans="1:3" ht="15" thickBot="1" x14ac:dyDescent="0.3">
      <c r="A919" s="2520">
        <f>IFERROR('4층_랙별_계통 및_부하량'!AC922, "")</f>
        <v>0</v>
      </c>
      <c r="C919" s="3342"/>
    </row>
    <row r="920" spans="1:3" ht="15" thickBot="1" x14ac:dyDescent="0.3">
      <c r="A920" s="2520">
        <f>IFERROR('4층_랙별_계통 및_부하량'!AC923, "")</f>
        <v>0</v>
      </c>
      <c r="C920" s="3342"/>
    </row>
    <row r="921" spans="1:3" ht="15" thickBot="1" x14ac:dyDescent="0.3">
      <c r="A921" s="2520">
        <f>IFERROR('4층_랙별_계통 및_부하량'!AC924, "")</f>
        <v>0</v>
      </c>
      <c r="C921" s="3342"/>
    </row>
    <row r="922" spans="1:3" ht="15" thickBot="1" x14ac:dyDescent="0.3">
      <c r="A922" s="2520">
        <f>IFERROR('4층_랙별_계통 및_부하량'!AC925, "")</f>
        <v>0</v>
      </c>
      <c r="C922" s="3342"/>
    </row>
    <row r="923" spans="1:3" ht="15" thickBot="1" x14ac:dyDescent="0.3">
      <c r="A923" s="2520">
        <f>IFERROR('4층_랙별_계통 및_부하량'!AC926, "")</f>
        <v>0</v>
      </c>
      <c r="C923" s="3342"/>
    </row>
    <row r="924" spans="1:3" ht="15" thickBot="1" x14ac:dyDescent="0.3">
      <c r="A924" s="2520">
        <f>IFERROR('4층_랙별_계통 및_부하량'!AC927, "")</f>
        <v>0</v>
      </c>
      <c r="C924" s="3342"/>
    </row>
    <row r="925" spans="1:3" ht="15" thickBot="1" x14ac:dyDescent="0.3">
      <c r="A925" s="2520">
        <f>IFERROR('4층_랙별_계통 및_부하량'!AC928, "")</f>
        <v>0</v>
      </c>
      <c r="C925" s="3342"/>
    </row>
    <row r="926" spans="1:3" ht="15" thickBot="1" x14ac:dyDescent="0.3">
      <c r="A926" s="2520">
        <f>IFERROR('4층_랙별_계통 및_부하량'!AC929, "")</f>
        <v>0</v>
      </c>
      <c r="C926" s="3342"/>
    </row>
    <row r="927" spans="1:3" ht="15" thickBot="1" x14ac:dyDescent="0.3">
      <c r="A927" s="2520">
        <f>IFERROR('4층_랙별_계통 및_부하량'!AC930, "")</f>
        <v>0</v>
      </c>
      <c r="C927" s="3342"/>
    </row>
    <row r="928" spans="1:3" ht="15" thickBot="1" x14ac:dyDescent="0.3">
      <c r="A928" s="2520">
        <f>IFERROR('4층_랙별_계통 및_부하량'!AC931, "")</f>
        <v>0</v>
      </c>
      <c r="C928" s="3342"/>
    </row>
    <row r="929" spans="1:3" ht="15" thickBot="1" x14ac:dyDescent="0.3">
      <c r="A929" s="2520">
        <f>IFERROR('4층_랙별_계통 및_부하량'!AC932, "")</f>
        <v>0</v>
      </c>
      <c r="C929" s="3342"/>
    </row>
    <row r="930" spans="1:3" ht="15" thickBot="1" x14ac:dyDescent="0.3">
      <c r="A930" s="2520">
        <f>IFERROR('4층_랙별_계통 및_부하량'!AC933, "")</f>
        <v>0</v>
      </c>
      <c r="C930" s="3342"/>
    </row>
    <row r="931" spans="1:3" ht="15" thickBot="1" x14ac:dyDescent="0.3">
      <c r="A931" s="2520">
        <f>IFERROR('4층_랙별_계통 및_부하량'!AC934, "")</f>
        <v>0</v>
      </c>
      <c r="C931" s="3342"/>
    </row>
    <row r="932" spans="1:3" ht="15" thickBot="1" x14ac:dyDescent="0.3">
      <c r="A932" s="2520">
        <f>IFERROR('4층_랙별_계통 및_부하량'!AC935, "")</f>
        <v>0</v>
      </c>
      <c r="C932" s="3342"/>
    </row>
    <row r="933" spans="1:3" ht="15" thickBot="1" x14ac:dyDescent="0.3">
      <c r="A933" s="2520">
        <f>IFERROR('4층_랙별_계통 및_부하량'!AC936, "")</f>
        <v>0</v>
      </c>
      <c r="C933" s="3342"/>
    </row>
    <row r="934" spans="1:3" ht="15" thickBot="1" x14ac:dyDescent="0.3">
      <c r="A934" s="2520">
        <f>IFERROR('4층_랙별_계통 및_부하량'!AC937, "")</f>
        <v>0</v>
      </c>
      <c r="C934" s="3342"/>
    </row>
    <row r="935" spans="1:3" ht="15" thickBot="1" x14ac:dyDescent="0.3">
      <c r="A935" s="2520">
        <f>IFERROR('4층_랙별_계통 및_부하량'!AC938, "")</f>
        <v>0</v>
      </c>
      <c r="C935" s="3342"/>
    </row>
    <row r="936" spans="1:3" ht="15" thickBot="1" x14ac:dyDescent="0.3">
      <c r="A936" s="2520">
        <f>IFERROR('4층_랙별_계통 및_부하량'!AC939, "")</f>
        <v>0</v>
      </c>
      <c r="C936" s="3342"/>
    </row>
    <row r="937" spans="1:3" ht="15" thickBot="1" x14ac:dyDescent="0.3">
      <c r="A937" s="2520">
        <f>IFERROR('4층_랙별_계통 및_부하량'!AC940, "")</f>
        <v>0</v>
      </c>
      <c r="C937" s="3342"/>
    </row>
    <row r="938" spans="1:3" ht="15" thickBot="1" x14ac:dyDescent="0.3">
      <c r="A938" s="2520">
        <f>IFERROR('4층_랙별_계통 및_부하량'!AC941, "")</f>
        <v>0</v>
      </c>
      <c r="C938" s="3342"/>
    </row>
    <row r="939" spans="1:3" ht="15" thickBot="1" x14ac:dyDescent="0.3">
      <c r="A939" s="2520">
        <f>IFERROR('4층_랙별_계통 및_부하량'!AC942, "")</f>
        <v>0</v>
      </c>
      <c r="C939" s="3342"/>
    </row>
    <row r="940" spans="1:3" ht="15" thickBot="1" x14ac:dyDescent="0.3">
      <c r="A940" s="2520">
        <f>IFERROR('4층_랙별_계통 및_부하량'!AC943, "")</f>
        <v>0</v>
      </c>
      <c r="C940" s="3342"/>
    </row>
    <row r="941" spans="1:3" ht="15" thickBot="1" x14ac:dyDescent="0.3">
      <c r="A941" s="2520">
        <f>IFERROR('4층_랙별_계통 및_부하량'!AC944, "")</f>
        <v>0</v>
      </c>
      <c r="C941" s="3342"/>
    </row>
    <row r="942" spans="1:3" ht="15" thickBot="1" x14ac:dyDescent="0.3">
      <c r="A942" s="2520">
        <f>IFERROR('4층_랙별_계통 및_부하량'!AC945, "")</f>
        <v>0</v>
      </c>
      <c r="C942" s="3342"/>
    </row>
    <row r="943" spans="1:3" ht="15" thickBot="1" x14ac:dyDescent="0.3">
      <c r="A943" s="2520">
        <f>IFERROR('4층_랙별_계통 및_부하량'!AC946, "")</f>
        <v>0</v>
      </c>
      <c r="C943" s="3342"/>
    </row>
    <row r="944" spans="1:3" ht="15" thickBot="1" x14ac:dyDescent="0.3">
      <c r="A944" s="2520">
        <f>IFERROR('4층_랙별_계통 및_부하량'!AC947, "")</f>
        <v>0</v>
      </c>
      <c r="C944" s="3342"/>
    </row>
    <row r="945" spans="1:3" ht="15" thickBot="1" x14ac:dyDescent="0.3">
      <c r="A945" s="2520">
        <f>IFERROR('4층_랙별_계통 및_부하량'!AC948, "")</f>
        <v>0</v>
      </c>
      <c r="C945" s="3342"/>
    </row>
    <row r="946" spans="1:3" ht="15" thickBot="1" x14ac:dyDescent="0.3">
      <c r="A946" s="2520">
        <f>IFERROR('4층_랙별_계통 및_부하량'!AC949, "")</f>
        <v>0</v>
      </c>
      <c r="C946" s="3342"/>
    </row>
    <row r="947" spans="1:3" ht="15" thickBot="1" x14ac:dyDescent="0.3">
      <c r="A947" s="2520">
        <f>IFERROR('4층_랙별_계통 및_부하량'!AC950, "")</f>
        <v>0</v>
      </c>
      <c r="C947" s="3342"/>
    </row>
    <row r="948" spans="1:3" ht="15" thickBot="1" x14ac:dyDescent="0.3">
      <c r="A948" s="2520">
        <f>IFERROR('4층_랙별_계통 및_부하량'!AC951, "")</f>
        <v>0</v>
      </c>
      <c r="C948" s="3342"/>
    </row>
    <row r="949" spans="1:3" ht="15" thickBot="1" x14ac:dyDescent="0.3">
      <c r="A949" s="2520">
        <f>IFERROR('4층_랙별_계통 및_부하량'!AC952, "")</f>
        <v>0</v>
      </c>
      <c r="C949" s="3342"/>
    </row>
    <row r="950" spans="1:3" ht="15" thickBot="1" x14ac:dyDescent="0.3">
      <c r="A950" s="2520">
        <f>IFERROR('4층_랙별_계통 및_부하량'!AC953, "")</f>
        <v>0</v>
      </c>
      <c r="C950" s="3342"/>
    </row>
    <row r="951" spans="1:3" ht="15" thickBot="1" x14ac:dyDescent="0.3">
      <c r="A951" s="2520">
        <f>IFERROR('4층_랙별_계통 및_부하량'!AC954, "")</f>
        <v>0</v>
      </c>
      <c r="C951" s="3342"/>
    </row>
    <row r="952" spans="1:3" ht="15" thickBot="1" x14ac:dyDescent="0.3">
      <c r="A952" s="2520">
        <f>IFERROR('4층_랙별_계통 및_부하량'!AC955, "")</f>
        <v>0</v>
      </c>
      <c r="C952" s="3342"/>
    </row>
    <row r="953" spans="1:3" ht="15" thickBot="1" x14ac:dyDescent="0.3">
      <c r="A953" s="2520">
        <f>IFERROR('4층_랙별_계통 및_부하량'!AC956, "")</f>
        <v>0</v>
      </c>
      <c r="C953" s="3342"/>
    </row>
    <row r="954" spans="1:3" ht="15" thickBot="1" x14ac:dyDescent="0.3">
      <c r="A954" s="2520">
        <f>IFERROR('4층_랙별_계통 및_부하량'!AC957, "")</f>
        <v>0</v>
      </c>
      <c r="C954" s="3342"/>
    </row>
    <row r="955" spans="1:3" ht="15" thickBot="1" x14ac:dyDescent="0.3">
      <c r="A955" s="2520">
        <f>IFERROR('4층_랙별_계통 및_부하량'!AC958, "")</f>
        <v>0</v>
      </c>
      <c r="C955" s="3342"/>
    </row>
    <row r="956" spans="1:3" ht="15" thickBot="1" x14ac:dyDescent="0.3">
      <c r="A956" s="2520">
        <f>IFERROR('4층_랙별_계통 및_부하량'!AC959, "")</f>
        <v>0</v>
      </c>
      <c r="C956" s="3342"/>
    </row>
    <row r="957" spans="1:3" ht="15" thickBot="1" x14ac:dyDescent="0.3">
      <c r="A957" s="2520">
        <f>IFERROR('4층_랙별_계통 및_부하량'!AC960, "")</f>
        <v>0</v>
      </c>
      <c r="C957" s="3342"/>
    </row>
    <row r="958" spans="1:3" ht="15" thickBot="1" x14ac:dyDescent="0.3">
      <c r="A958" s="2520">
        <f>IFERROR('4층_랙별_계통 및_부하량'!AC961, "")</f>
        <v>0</v>
      </c>
      <c r="C958" s="3342"/>
    </row>
    <row r="959" spans="1:3" ht="15" thickBot="1" x14ac:dyDescent="0.3">
      <c r="A959" s="2520">
        <f>IFERROR('4층_랙별_계통 및_부하량'!AC962, "")</f>
        <v>0</v>
      </c>
      <c r="C959" s="3342"/>
    </row>
    <row r="960" spans="1:3" ht="15" thickBot="1" x14ac:dyDescent="0.3">
      <c r="A960" s="2520">
        <f>IFERROR('4층_랙별_계통 및_부하량'!AC963, "")</f>
        <v>0</v>
      </c>
      <c r="C960" s="3342"/>
    </row>
    <row r="961" spans="1:3" ht="15" thickBot="1" x14ac:dyDescent="0.3">
      <c r="A961" s="2520">
        <f>IFERROR('4층_랙별_계통 및_부하량'!AC964, "")</f>
        <v>0</v>
      </c>
      <c r="C961" s="3342"/>
    </row>
    <row r="962" spans="1:3" ht="15" thickBot="1" x14ac:dyDescent="0.3">
      <c r="A962" s="2520">
        <f>IFERROR('4층_랙별_계통 및_부하량'!AC965, "")</f>
        <v>0</v>
      </c>
      <c r="C962" s="3342"/>
    </row>
    <row r="963" spans="1:3" ht="15" thickBot="1" x14ac:dyDescent="0.3">
      <c r="A963" s="2520">
        <f>IFERROR('4층_랙별_계통 및_부하량'!AC966, "")</f>
        <v>0</v>
      </c>
      <c r="C963" s="3342"/>
    </row>
    <row r="964" spans="1:3" ht="15" thickBot="1" x14ac:dyDescent="0.3">
      <c r="A964" s="2520">
        <f>IFERROR('4층_랙별_계통 및_부하량'!AC967, "")</f>
        <v>0</v>
      </c>
      <c r="C964" s="3342"/>
    </row>
    <row r="965" spans="1:3" ht="15" thickBot="1" x14ac:dyDescent="0.3">
      <c r="A965" s="2520">
        <f>IFERROR('4층_랙별_계통 및_부하량'!AC968, "")</f>
        <v>0</v>
      </c>
      <c r="C965" s="3342"/>
    </row>
    <row r="966" spans="1:3" ht="15" thickBot="1" x14ac:dyDescent="0.3">
      <c r="A966" s="2520">
        <f>IFERROR('4층_랙별_계통 및_부하량'!AC969, "")</f>
        <v>0</v>
      </c>
      <c r="C966" s="3342"/>
    </row>
    <row r="967" spans="1:3" ht="15" thickBot="1" x14ac:dyDescent="0.3">
      <c r="A967" s="2520">
        <f>IFERROR('4층_랙별_계통 및_부하량'!AC970, "")</f>
        <v>0</v>
      </c>
      <c r="C967" s="3342"/>
    </row>
    <row r="968" spans="1:3" ht="15" thickBot="1" x14ac:dyDescent="0.3">
      <c r="A968" s="2520">
        <f>IFERROR('4층_랙별_계통 및_부하량'!AC971, "")</f>
        <v>0</v>
      </c>
      <c r="C968" s="3342"/>
    </row>
    <row r="969" spans="1:3" ht="15" thickBot="1" x14ac:dyDescent="0.3">
      <c r="A969" s="2520">
        <f>IFERROR('4층_랙별_계통 및_부하량'!AC972, "")</f>
        <v>0</v>
      </c>
      <c r="C969" s="3342"/>
    </row>
    <row r="970" spans="1:3" ht="15" thickBot="1" x14ac:dyDescent="0.3">
      <c r="A970" s="2520">
        <f>IFERROR('4층_랙별_계통 및_부하량'!AC973, "")</f>
        <v>0</v>
      </c>
      <c r="C970" s="3342"/>
    </row>
    <row r="971" spans="1:3" ht="15" thickBot="1" x14ac:dyDescent="0.3">
      <c r="A971" s="2520">
        <f>IFERROR('4층_랙별_계통 및_부하량'!AC974, "")</f>
        <v>0</v>
      </c>
      <c r="C971" s="3342"/>
    </row>
    <row r="972" spans="1:3" ht="15" thickBot="1" x14ac:dyDescent="0.3">
      <c r="A972" s="2520">
        <f>IFERROR('4층_랙별_계통 및_부하량'!AC975, "")</f>
        <v>0</v>
      </c>
      <c r="C972" s="3342"/>
    </row>
    <row r="973" spans="1:3" ht="15" thickBot="1" x14ac:dyDescent="0.3">
      <c r="A973" s="2520">
        <f>IFERROR('4층_랙별_계통 및_부하량'!AC976, "")</f>
        <v>0</v>
      </c>
      <c r="C973" s="3342"/>
    </row>
    <row r="974" spans="1:3" ht="15" thickBot="1" x14ac:dyDescent="0.3">
      <c r="A974" s="2520">
        <f>IFERROR('4층_랙별_계통 및_부하량'!AC977, "")</f>
        <v>0</v>
      </c>
      <c r="C974" s="3342"/>
    </row>
    <row r="975" spans="1:3" ht="15" thickBot="1" x14ac:dyDescent="0.3">
      <c r="A975" s="2520">
        <f>IFERROR('4층_랙별_계통 및_부하량'!AC978, "")</f>
        <v>0</v>
      </c>
      <c r="C975" s="3342"/>
    </row>
    <row r="976" spans="1:3" ht="15" thickBot="1" x14ac:dyDescent="0.3">
      <c r="A976" s="2520">
        <f>IFERROR('4층_랙별_계통 및_부하량'!AC979, "")</f>
        <v>0</v>
      </c>
      <c r="C976" s="3342"/>
    </row>
    <row r="977" spans="1:3" ht="15" thickBot="1" x14ac:dyDescent="0.3">
      <c r="A977" s="2520">
        <f>IFERROR('4층_랙별_계통 및_부하량'!AC980, "")</f>
        <v>0</v>
      </c>
      <c r="C977" s="3342"/>
    </row>
    <row r="978" spans="1:3" ht="15" thickBot="1" x14ac:dyDescent="0.3">
      <c r="A978" s="2520">
        <f>IFERROR('4층_랙별_계통 및_부하량'!AC981, "")</f>
        <v>0</v>
      </c>
      <c r="C978" s="3342"/>
    </row>
    <row r="979" spans="1:3" ht="15" thickBot="1" x14ac:dyDescent="0.3">
      <c r="A979" s="2520">
        <f>IFERROR('4층_랙별_계통 및_부하량'!AC982, "")</f>
        <v>0</v>
      </c>
      <c r="C979" s="3342"/>
    </row>
    <row r="980" spans="1:3" ht="15" thickBot="1" x14ac:dyDescent="0.3">
      <c r="A980" s="2520">
        <f>IFERROR('4층_랙별_계통 및_부하량'!AC983, "")</f>
        <v>0</v>
      </c>
      <c r="C980" s="3342"/>
    </row>
    <row r="981" spans="1:3" ht="15" thickBot="1" x14ac:dyDescent="0.3">
      <c r="A981" s="2520">
        <f>IFERROR('4층_랙별_계통 및_부하량'!AC984, "")</f>
        <v>0</v>
      </c>
      <c r="C981" s="3342"/>
    </row>
    <row r="982" spans="1:3" ht="15" thickBot="1" x14ac:dyDescent="0.3">
      <c r="A982" s="2520">
        <f>IFERROR('4층_랙별_계통 및_부하량'!AC985, "")</f>
        <v>0</v>
      </c>
      <c r="C982" s="3342"/>
    </row>
    <row r="983" spans="1:3" ht="15" thickBot="1" x14ac:dyDescent="0.3">
      <c r="A983" s="2520">
        <f>IFERROR('4층_랙별_계통 및_부하량'!AC986, "")</f>
        <v>0</v>
      </c>
      <c r="C983" s="3342"/>
    </row>
    <row r="984" spans="1:3" ht="15" thickBot="1" x14ac:dyDescent="0.3">
      <c r="A984" s="2520">
        <f>IFERROR('4층_랙별_계통 및_부하량'!AC987, "")</f>
        <v>0</v>
      </c>
      <c r="C984" s="3342"/>
    </row>
    <row r="985" spans="1:3" ht="15" thickBot="1" x14ac:dyDescent="0.3">
      <c r="A985" s="2520">
        <f>IFERROR('4층_랙별_계통 및_부하량'!AC988, "")</f>
        <v>0</v>
      </c>
      <c r="C985" s="3342"/>
    </row>
    <row r="986" spans="1:3" ht="15" thickBot="1" x14ac:dyDescent="0.3">
      <c r="A986" s="2520">
        <f>IFERROR('4층_랙별_계통 및_부하량'!AC989, "")</f>
        <v>0</v>
      </c>
      <c r="C986" s="3342"/>
    </row>
    <row r="987" spans="1:3" ht="15" thickBot="1" x14ac:dyDescent="0.3">
      <c r="A987" s="2520">
        <f>IFERROR('4층_랙별_계통 및_부하량'!AC990, "")</f>
        <v>0</v>
      </c>
      <c r="C987" s="3342"/>
    </row>
    <row r="988" spans="1:3" ht="15" thickBot="1" x14ac:dyDescent="0.3">
      <c r="A988" s="2520">
        <f>IFERROR('4층_랙별_계통 및_부하량'!AC991, "")</f>
        <v>0</v>
      </c>
      <c r="C988" s="3342"/>
    </row>
    <row r="989" spans="1:3" ht="15" thickBot="1" x14ac:dyDescent="0.3">
      <c r="A989" s="2520">
        <f>IFERROR('4층_랙별_계통 및_부하량'!AC992, "")</f>
        <v>0</v>
      </c>
      <c r="C989" s="3342"/>
    </row>
    <row r="990" spans="1:3" ht="15" thickBot="1" x14ac:dyDescent="0.3">
      <c r="A990" s="2520">
        <f>IFERROR('4층_랙별_계통 및_부하량'!AC993, "")</f>
        <v>0</v>
      </c>
      <c r="C990" s="3342"/>
    </row>
    <row r="991" spans="1:3" ht="15" thickBot="1" x14ac:dyDescent="0.3">
      <c r="A991" s="2520">
        <f>IFERROR('4층_랙별_계통 및_부하량'!AC994, "")</f>
        <v>0</v>
      </c>
      <c r="C991" s="3342"/>
    </row>
    <row r="992" spans="1:3" ht="15" thickBot="1" x14ac:dyDescent="0.3">
      <c r="A992" s="2520">
        <f>IFERROR('4층_랙별_계통 및_부하량'!AC995, "")</f>
        <v>0</v>
      </c>
      <c r="C992" s="3342"/>
    </row>
    <row r="993" spans="1:3" ht="15" thickBot="1" x14ac:dyDescent="0.3">
      <c r="A993" s="2520">
        <f>IFERROR('4층_랙별_계통 및_부하량'!AC996, "")</f>
        <v>0</v>
      </c>
      <c r="C993" s="3342"/>
    </row>
    <row r="994" spans="1:3" ht="15" thickBot="1" x14ac:dyDescent="0.3">
      <c r="A994" s="2520">
        <f>IFERROR('4층_랙별_계통 및_부하량'!AC997, "")</f>
        <v>0</v>
      </c>
      <c r="C994" s="3342"/>
    </row>
    <row r="995" spans="1:3" ht="15" thickBot="1" x14ac:dyDescent="0.3">
      <c r="A995" s="2520">
        <f>IFERROR('4층_랙별_계통 및_부하량'!AC998, "")</f>
        <v>0</v>
      </c>
      <c r="C995" s="3342"/>
    </row>
    <row r="996" spans="1:3" ht="15" thickBot="1" x14ac:dyDescent="0.3">
      <c r="A996" s="2520">
        <f>IFERROR('4층_랙별_계통 및_부하량'!AC999, "")</f>
        <v>0</v>
      </c>
      <c r="C996" s="3342"/>
    </row>
    <row r="997" spans="1:3" ht="15" thickBot="1" x14ac:dyDescent="0.3">
      <c r="A997" s="2520">
        <f>IFERROR('4층_랙별_계통 및_부하량'!AC1000, "")</f>
        <v>0</v>
      </c>
      <c r="C997" s="3342"/>
    </row>
    <row r="998" spans="1:3" ht="15" thickBot="1" x14ac:dyDescent="0.3">
      <c r="A998" s="2520">
        <f>IFERROR('4층_랙별_계통 및_부하량'!AC1001, "")</f>
        <v>0</v>
      </c>
      <c r="C998" s="3342"/>
    </row>
    <row r="999" spans="1:3" ht="15" thickBot="1" x14ac:dyDescent="0.3">
      <c r="A999" s="2520">
        <f>IFERROR('4층_랙별_계통 및_부하량'!AC1002, "")</f>
        <v>0</v>
      </c>
      <c r="C999" s="3342"/>
    </row>
    <row r="1000" spans="1:3" ht="15" thickBot="1" x14ac:dyDescent="0.3">
      <c r="A1000" s="2520">
        <f>IFERROR('4층_랙별_계통 및_부하량'!AC1003, "")</f>
        <v>0</v>
      </c>
      <c r="C1000" s="3342"/>
    </row>
    <row r="1001" spans="1:3" ht="15" thickBot="1" x14ac:dyDescent="0.3">
      <c r="A1001" s="2520">
        <f>IFERROR('4층_랙별_계통 및_부하량'!AC1004, "")</f>
        <v>0</v>
      </c>
      <c r="C1001" s="3342"/>
    </row>
    <row r="1002" spans="1:3" ht="15" thickBot="1" x14ac:dyDescent="0.3">
      <c r="A1002" s="2520">
        <f>IFERROR('4층_랙별_계통 및_부하량'!AC1005, "")</f>
        <v>0</v>
      </c>
      <c r="C1002" s="3342"/>
    </row>
    <row r="1003" spans="1:3" ht="15" thickBot="1" x14ac:dyDescent="0.3">
      <c r="A1003" s="2520">
        <f>IFERROR('4층_랙별_계통 및_부하량'!AC1006, "")</f>
        <v>0</v>
      </c>
      <c r="C1003" s="3342"/>
    </row>
    <row r="1004" spans="1:3" ht="15" thickBot="1" x14ac:dyDescent="0.3">
      <c r="A1004" s="2520">
        <f>IFERROR('4층_랙별_계통 및_부하량'!AC1007, "")</f>
        <v>0</v>
      </c>
      <c r="C1004" s="3342"/>
    </row>
    <row r="1005" spans="1:3" ht="15" thickBot="1" x14ac:dyDescent="0.3">
      <c r="A1005" s="2520">
        <f>IFERROR('4층_랙별_계통 및_부하량'!AC1008, "")</f>
        <v>0</v>
      </c>
      <c r="C1005" s="3342"/>
    </row>
    <row r="1006" spans="1:3" ht="15" thickBot="1" x14ac:dyDescent="0.3">
      <c r="A1006" s="2520">
        <f>IFERROR('4층_랙별_계통 및_부하량'!AC1009, "")</f>
        <v>0</v>
      </c>
      <c r="C1006" s="3342"/>
    </row>
    <row r="1007" spans="1:3" ht="15" thickBot="1" x14ac:dyDescent="0.3">
      <c r="A1007" s="2520">
        <f>IFERROR('4층_랙별_계통 및_부하량'!AC1010, "")</f>
        <v>0</v>
      </c>
      <c r="C1007" s="3342"/>
    </row>
    <row r="1008" spans="1:3" ht="15" thickBot="1" x14ac:dyDescent="0.3">
      <c r="A1008" s="2520">
        <f>IFERROR('4층_랙별_계통 및_부하량'!AC1011, "")</f>
        <v>0</v>
      </c>
      <c r="C1008" s="3342"/>
    </row>
    <row r="1009" spans="1:3" ht="15" thickBot="1" x14ac:dyDescent="0.3">
      <c r="A1009" s="2520">
        <f>IFERROR('4층_랙별_계통 및_부하량'!AC1012, "")</f>
        <v>0</v>
      </c>
      <c r="C1009" s="3342"/>
    </row>
    <row r="1010" spans="1:3" ht="15" thickBot="1" x14ac:dyDescent="0.3">
      <c r="A1010" s="2520">
        <f>IFERROR('4층_랙별_계통 및_부하량'!AC1013, "")</f>
        <v>0</v>
      </c>
      <c r="C1010" s="3342"/>
    </row>
    <row r="1011" spans="1:3" ht="15" thickBot="1" x14ac:dyDescent="0.3">
      <c r="A1011" s="2520">
        <f>IFERROR('4층_랙별_계통 및_부하량'!AC1014, "")</f>
        <v>0</v>
      </c>
      <c r="C1011" s="3342"/>
    </row>
    <row r="1012" spans="1:3" ht="15" thickBot="1" x14ac:dyDescent="0.3">
      <c r="A1012" s="2520">
        <f>IFERROR('4층_랙별_계통 및_부하량'!AC1015, "")</f>
        <v>0</v>
      </c>
      <c r="C1012" s="3342"/>
    </row>
    <row r="1013" spans="1:3" ht="15" thickBot="1" x14ac:dyDescent="0.3">
      <c r="A1013" s="2520">
        <f>IFERROR('4층_랙별_계통 및_부하량'!AC1016, "")</f>
        <v>0</v>
      </c>
      <c r="C1013" s="3342"/>
    </row>
    <row r="1014" spans="1:3" ht="15" thickBot="1" x14ac:dyDescent="0.3">
      <c r="A1014" s="2520">
        <f>IFERROR('4층_랙별_계통 및_부하량'!AC1017, "")</f>
        <v>0</v>
      </c>
      <c r="C1014" s="3342"/>
    </row>
    <row r="1015" spans="1:3" ht="15" thickBot="1" x14ac:dyDescent="0.3">
      <c r="A1015" s="2520">
        <f>IFERROR('4층_랙별_계통 및_부하량'!AC1018, "")</f>
        <v>0</v>
      </c>
      <c r="C1015" s="3342"/>
    </row>
    <row r="1016" spans="1:3" ht="15" thickBot="1" x14ac:dyDescent="0.3">
      <c r="A1016" s="2520">
        <f>IFERROR('4층_랙별_계통 및_부하량'!AC1019, "")</f>
        <v>0</v>
      </c>
      <c r="C1016" s="3342"/>
    </row>
    <row r="1017" spans="1:3" ht="15" thickBot="1" x14ac:dyDescent="0.3">
      <c r="A1017" s="2520">
        <f>IFERROR('4층_랙별_계통 및_부하량'!AC1020, "")</f>
        <v>0</v>
      </c>
      <c r="C1017" s="3342"/>
    </row>
    <row r="1018" spans="1:3" ht="15" thickBot="1" x14ac:dyDescent="0.3">
      <c r="A1018" s="2520">
        <f>IFERROR('4층_랙별_계통 및_부하량'!AC1021, "")</f>
        <v>0</v>
      </c>
      <c r="C1018" s="3342"/>
    </row>
    <row r="1019" spans="1:3" ht="15" thickBot="1" x14ac:dyDescent="0.3">
      <c r="A1019" s="2520">
        <f>IFERROR('4층_랙별_계통 및_부하량'!AC1022, "")</f>
        <v>0</v>
      </c>
      <c r="C1019" s="3342"/>
    </row>
    <row r="1020" spans="1:3" ht="15" thickBot="1" x14ac:dyDescent="0.3">
      <c r="A1020" s="2520">
        <f>IFERROR('4층_랙별_계통 및_부하량'!AC1023, "")</f>
        <v>0</v>
      </c>
      <c r="C1020" s="3342"/>
    </row>
    <row r="1021" spans="1:3" ht="15" thickBot="1" x14ac:dyDescent="0.3">
      <c r="A1021" s="2520">
        <f>IFERROR('4층_랙별_계통 및_부하량'!AC1024, "")</f>
        <v>0</v>
      </c>
      <c r="C1021" s="3342"/>
    </row>
    <row r="1022" spans="1:3" ht="15" thickBot="1" x14ac:dyDescent="0.3">
      <c r="A1022" s="2520">
        <f>IFERROR('4층_랙별_계통 및_부하량'!AC1025, "")</f>
        <v>0</v>
      </c>
      <c r="C1022" s="3342"/>
    </row>
    <row r="1023" spans="1:3" ht="15" thickBot="1" x14ac:dyDescent="0.3">
      <c r="A1023" s="2520">
        <f>IFERROR('4층_랙별_계통 및_부하량'!AC1026, "")</f>
        <v>0</v>
      </c>
      <c r="C1023" s="3342"/>
    </row>
    <row r="1024" spans="1:3" ht="15" thickBot="1" x14ac:dyDescent="0.3">
      <c r="A1024" s="2520">
        <f>IFERROR('4층_랙별_계통 및_부하량'!AC1027, "")</f>
        <v>0</v>
      </c>
      <c r="C1024" s="3342"/>
    </row>
    <row r="1025" spans="1:3" ht="15" thickBot="1" x14ac:dyDescent="0.3">
      <c r="A1025" s="2520">
        <f>IFERROR('4층_랙별_계통 및_부하량'!AC1028, "")</f>
        <v>0</v>
      </c>
      <c r="C1025" s="3342"/>
    </row>
    <row r="1026" spans="1:3" ht="15" thickBot="1" x14ac:dyDescent="0.3">
      <c r="A1026" s="2520">
        <f>IFERROR('4층_랙별_계통 및_부하량'!AC1029, "")</f>
        <v>0</v>
      </c>
      <c r="C1026" s="3342"/>
    </row>
    <row r="1027" spans="1:3" ht="15" thickBot="1" x14ac:dyDescent="0.3">
      <c r="A1027" s="2520">
        <f>IFERROR('4층_랙별_계통 및_부하량'!AC1030, "")</f>
        <v>0</v>
      </c>
      <c r="C1027" s="3342"/>
    </row>
    <row r="1028" spans="1:3" ht="15" thickBot="1" x14ac:dyDescent="0.3">
      <c r="A1028" s="2520">
        <f>IFERROR('4층_랙별_계통 및_부하량'!AC1031, "")</f>
        <v>0</v>
      </c>
      <c r="C1028" s="3342"/>
    </row>
    <row r="1029" spans="1:3" ht="15" thickBot="1" x14ac:dyDescent="0.3">
      <c r="A1029" s="2520">
        <f>IFERROR('4층_랙별_계통 및_부하량'!AC1032, "")</f>
        <v>0</v>
      </c>
      <c r="C1029" s="3342"/>
    </row>
    <row r="1030" spans="1:3" ht="15" thickBot="1" x14ac:dyDescent="0.3">
      <c r="A1030" s="2520">
        <f>IFERROR('4층_랙별_계통 및_부하량'!AC1033, "")</f>
        <v>0</v>
      </c>
      <c r="C1030" s="3342"/>
    </row>
    <row r="1031" spans="1:3" ht="15" thickBot="1" x14ac:dyDescent="0.3">
      <c r="A1031" s="2520">
        <f>IFERROR('4층_랙별_계통 및_부하량'!AC1034, "")</f>
        <v>0</v>
      </c>
      <c r="C1031" s="3342"/>
    </row>
    <row r="1032" spans="1:3" ht="15" thickBot="1" x14ac:dyDescent="0.3">
      <c r="A1032" s="2520">
        <f>IFERROR('4층_랙별_계통 및_부하량'!AC1035, "")</f>
        <v>0</v>
      </c>
      <c r="C1032" s="3342"/>
    </row>
    <row r="1033" spans="1:3" ht="15" thickBot="1" x14ac:dyDescent="0.3">
      <c r="A1033" s="2520">
        <f>IFERROR('4층_랙별_계통 및_부하량'!AC1036, "")</f>
        <v>0</v>
      </c>
      <c r="C1033" s="3342"/>
    </row>
    <row r="1034" spans="1:3" ht="15" thickBot="1" x14ac:dyDescent="0.3">
      <c r="A1034" s="2520">
        <f>IFERROR('4층_랙별_계통 및_부하량'!AC1037, "")</f>
        <v>0</v>
      </c>
      <c r="C1034" s="3342"/>
    </row>
    <row r="1035" spans="1:3" ht="15" thickBot="1" x14ac:dyDescent="0.3">
      <c r="A1035" s="2520">
        <f>IFERROR('4층_랙별_계통 및_부하량'!AC1038, "")</f>
        <v>0</v>
      </c>
      <c r="C1035" s="3342"/>
    </row>
    <row r="1036" spans="1:3" ht="15" thickBot="1" x14ac:dyDescent="0.3">
      <c r="A1036" s="2520">
        <f>IFERROR('4층_랙별_계통 및_부하량'!AC1039, "")</f>
        <v>0</v>
      </c>
      <c r="C1036" s="3342"/>
    </row>
    <row r="1037" spans="1:3" ht="15" thickBot="1" x14ac:dyDescent="0.3">
      <c r="A1037" s="2520">
        <f>IFERROR('4층_랙별_계통 및_부하량'!AC1040, "")</f>
        <v>0</v>
      </c>
      <c r="C1037" s="3342"/>
    </row>
    <row r="1038" spans="1:3" ht="15" thickBot="1" x14ac:dyDescent="0.3">
      <c r="A1038" s="2520">
        <f>IFERROR('4층_랙별_계통 및_부하량'!AC1041, "")</f>
        <v>0</v>
      </c>
      <c r="C1038" s="3342"/>
    </row>
    <row r="1039" spans="1:3" ht="15" thickBot="1" x14ac:dyDescent="0.3">
      <c r="A1039" s="2520">
        <f>IFERROR('4층_랙별_계통 및_부하량'!AC1042, "")</f>
        <v>0</v>
      </c>
      <c r="C1039" s="3342"/>
    </row>
    <row r="1040" spans="1:3" ht="15" thickBot="1" x14ac:dyDescent="0.3">
      <c r="A1040" s="2520">
        <f>IFERROR('4층_랙별_계통 및_부하량'!AC1043, "")</f>
        <v>0</v>
      </c>
      <c r="C1040" s="3342"/>
    </row>
    <row r="1041" spans="1:3" ht="15" thickBot="1" x14ac:dyDescent="0.3">
      <c r="A1041" s="2520">
        <f>IFERROR('4층_랙별_계통 및_부하량'!AC1044, "")</f>
        <v>0</v>
      </c>
      <c r="C1041" s="3342"/>
    </row>
    <row r="1042" spans="1:3" ht="15" thickBot="1" x14ac:dyDescent="0.3">
      <c r="A1042" s="2520">
        <f>IFERROR('4층_랙별_계통 및_부하량'!AC1045, "")</f>
        <v>0</v>
      </c>
      <c r="C1042" s="3342"/>
    </row>
    <row r="1043" spans="1:3" ht="15" thickBot="1" x14ac:dyDescent="0.3">
      <c r="A1043" s="2520">
        <f>IFERROR('4층_랙별_계통 및_부하량'!AC1046, "")</f>
        <v>0</v>
      </c>
      <c r="C1043" s="3342"/>
    </row>
    <row r="1044" spans="1:3" ht="15" thickBot="1" x14ac:dyDescent="0.3">
      <c r="A1044" s="2520">
        <f>IFERROR('4층_랙별_계통 및_부하량'!AC1047, "")</f>
        <v>0</v>
      </c>
      <c r="C1044" s="3342"/>
    </row>
    <row r="1045" spans="1:3" ht="15" thickBot="1" x14ac:dyDescent="0.3">
      <c r="A1045" s="2520">
        <f>IFERROR('4층_랙별_계통 및_부하량'!AC1048, "")</f>
        <v>0</v>
      </c>
      <c r="C1045" s="3342"/>
    </row>
    <row r="1046" spans="1:3" ht="15" thickBot="1" x14ac:dyDescent="0.3">
      <c r="A1046" s="2520">
        <f>IFERROR('4층_랙별_계통 및_부하량'!AC1049, "")</f>
        <v>0</v>
      </c>
      <c r="C1046" s="3342"/>
    </row>
    <row r="1047" spans="1:3" ht="15" thickBot="1" x14ac:dyDescent="0.3">
      <c r="A1047" s="2520">
        <f>IFERROR('4층_랙별_계통 및_부하량'!AC1050, "")</f>
        <v>0</v>
      </c>
      <c r="C1047" s="3342"/>
    </row>
    <row r="1048" spans="1:3" ht="15" thickBot="1" x14ac:dyDescent="0.3">
      <c r="A1048" s="2520">
        <f>IFERROR('4층_랙별_계통 및_부하량'!AC1051, "")</f>
        <v>0</v>
      </c>
      <c r="C1048" s="3342"/>
    </row>
    <row r="1049" spans="1:3" ht="15" thickBot="1" x14ac:dyDescent="0.3">
      <c r="A1049" s="2520">
        <f>IFERROR('4층_랙별_계통 및_부하량'!AC1052, "")</f>
        <v>0</v>
      </c>
      <c r="C1049" s="3342"/>
    </row>
    <row r="1050" spans="1:3" ht="15" thickBot="1" x14ac:dyDescent="0.3">
      <c r="A1050" s="2520">
        <f>IFERROR('4층_랙별_계통 및_부하량'!AC1053, "")</f>
        <v>0</v>
      </c>
      <c r="C1050" s="3342"/>
    </row>
    <row r="1051" spans="1:3" ht="15" thickBot="1" x14ac:dyDescent="0.3">
      <c r="A1051" s="2520">
        <f>IFERROR('4층_랙별_계통 및_부하량'!AC1054, "")</f>
        <v>0</v>
      </c>
      <c r="C1051" s="3342"/>
    </row>
    <row r="1052" spans="1:3" ht="15" thickBot="1" x14ac:dyDescent="0.3">
      <c r="A1052" s="2520">
        <f>IFERROR('4층_랙별_계통 및_부하량'!AC1055, "")</f>
        <v>0</v>
      </c>
      <c r="C1052" s="3342"/>
    </row>
    <row r="1053" spans="1:3" ht="15" thickBot="1" x14ac:dyDescent="0.3">
      <c r="A1053" s="2520">
        <f>IFERROR('4층_랙별_계통 및_부하량'!AC1056, "")</f>
        <v>0</v>
      </c>
      <c r="C1053" s="3342"/>
    </row>
    <row r="1054" spans="1:3" ht="15" thickBot="1" x14ac:dyDescent="0.3">
      <c r="A1054" s="2520">
        <f>IFERROR('4층_랙별_계통 및_부하량'!AC1057, "")</f>
        <v>0</v>
      </c>
      <c r="C1054" s="3342"/>
    </row>
    <row r="1055" spans="1:3" ht="15" thickBot="1" x14ac:dyDescent="0.3">
      <c r="A1055" s="2520">
        <f>IFERROR('4층_랙별_계통 및_부하량'!AC1058, "")</f>
        <v>0</v>
      </c>
      <c r="C1055" s="3342"/>
    </row>
    <row r="1056" spans="1:3" ht="15" thickBot="1" x14ac:dyDescent="0.3">
      <c r="A1056" s="2520">
        <f>IFERROR('4층_랙별_계통 및_부하량'!AC1059, "")</f>
        <v>0</v>
      </c>
      <c r="C1056" s="3342"/>
    </row>
    <row r="1057" spans="1:3" ht="15" thickBot="1" x14ac:dyDescent="0.3">
      <c r="A1057" s="2520">
        <f>IFERROR('4층_랙별_계통 및_부하량'!AC1060, "")</f>
        <v>0</v>
      </c>
      <c r="C1057" s="3342"/>
    </row>
    <row r="1058" spans="1:3" ht="15" thickBot="1" x14ac:dyDescent="0.3">
      <c r="A1058" s="2520">
        <f>IFERROR('4층_랙별_계통 및_부하량'!AC1061, "")</f>
        <v>0</v>
      </c>
      <c r="C1058" s="3342"/>
    </row>
    <row r="1059" spans="1:3" ht="15" thickBot="1" x14ac:dyDescent="0.3">
      <c r="A1059" s="2520">
        <f>IFERROR('4층_랙별_계통 및_부하량'!AC1062, "")</f>
        <v>0</v>
      </c>
      <c r="C1059" s="3342"/>
    </row>
    <row r="1060" spans="1:3" ht="15" thickBot="1" x14ac:dyDescent="0.3">
      <c r="A1060" s="2520">
        <f>IFERROR('4층_랙별_계통 및_부하량'!AC1063, "")</f>
        <v>0</v>
      </c>
      <c r="C1060" s="3342"/>
    </row>
    <row r="1061" spans="1:3" x14ac:dyDescent="0.25">
      <c r="A1061" s="2520">
        <f>IFERROR('4층_랙별_계통 및_부하량'!AC1064, "")</f>
        <v>0</v>
      </c>
      <c r="C1061" s="3342"/>
    </row>
  </sheetData>
  <autoFilter ref="A1:C1061" xr:uid="{AD8639E0-34BD-4C7D-A5CB-B92C63BC33E3}"/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A33" sqref="A33:B33"/>
    </sheetView>
  </sheetViews>
  <sheetFormatPr defaultRowHeight="14.4" x14ac:dyDescent="0.25"/>
  <cols>
    <col min="1" max="1" width="20.3984375" bestFit="1" customWidth="1"/>
    <col min="2" max="3" width="29.796875" style="2591" customWidth="1"/>
    <col min="4" max="4" width="20.3984375" bestFit="1" customWidth="1"/>
    <col min="5" max="6" width="31.8984375" style="2591" customWidth="1"/>
    <col min="7" max="7" width="20.3984375" bestFit="1" customWidth="1"/>
    <col min="8" max="9" width="28.09765625" style="2591" customWidth="1"/>
    <col min="10" max="10" width="20.3984375" bestFit="1" customWidth="1"/>
    <col min="11" max="11" width="27.8984375" style="2591" customWidth="1"/>
    <col min="12" max="12" width="28.09765625" style="2591" customWidth="1"/>
  </cols>
  <sheetData>
    <row r="1" spans="1:14" x14ac:dyDescent="0.25">
      <c r="A1" s="2592" t="s">
        <v>9274</v>
      </c>
      <c r="B1" s="2590"/>
      <c r="C1" s="2590"/>
    </row>
    <row r="2" spans="1:14" x14ac:dyDescent="0.25">
      <c r="A2" s="3695" t="s">
        <v>6640</v>
      </c>
      <c r="B2" s="3696" t="s">
        <v>8722</v>
      </c>
      <c r="C2" s="3696" t="s">
        <v>6639</v>
      </c>
      <c r="D2" s="3695" t="s">
        <v>6641</v>
      </c>
      <c r="E2" s="3696" t="s">
        <v>8722</v>
      </c>
      <c r="F2" s="3696" t="s">
        <v>6639</v>
      </c>
      <c r="G2" s="3695" t="s">
        <v>7545</v>
      </c>
      <c r="H2" s="3696" t="s">
        <v>8722</v>
      </c>
      <c r="I2" s="3696" t="s">
        <v>6639</v>
      </c>
      <c r="J2" s="3695" t="s">
        <v>7546</v>
      </c>
      <c r="K2" s="3696" t="s">
        <v>8722</v>
      </c>
      <c r="L2" s="3696" t="s">
        <v>6639</v>
      </c>
    </row>
    <row r="3" spans="1:14" x14ac:dyDescent="0.25">
      <c r="A3" s="3695"/>
      <c r="B3" s="3696"/>
      <c r="C3" s="3696"/>
      <c r="D3" s="3695"/>
      <c r="E3" s="3696"/>
      <c r="F3" s="3696"/>
      <c r="G3" s="3695"/>
      <c r="H3" s="3696"/>
      <c r="I3" s="3696"/>
      <c r="J3" s="3695"/>
      <c r="K3" s="3696"/>
      <c r="L3" s="3696"/>
    </row>
    <row r="4" spans="1:14" x14ac:dyDescent="0.25">
      <c r="A4" s="2686" t="s">
        <v>9275</v>
      </c>
      <c r="B4" s="2686" t="s">
        <v>9276</v>
      </c>
      <c r="C4" s="2686">
        <v>0</v>
      </c>
      <c r="D4" s="2686" t="s">
        <v>9303</v>
      </c>
      <c r="E4" s="2686" t="s">
        <v>9276</v>
      </c>
      <c r="F4" s="2686">
        <v>19.399999999999999</v>
      </c>
      <c r="G4" s="2686" t="s">
        <v>6557</v>
      </c>
      <c r="H4" s="2686" t="s">
        <v>9290</v>
      </c>
      <c r="I4" s="2686">
        <v>204.7</v>
      </c>
      <c r="J4" s="2686" t="s">
        <v>6599</v>
      </c>
      <c r="K4" s="2686" t="s">
        <v>9290</v>
      </c>
      <c r="L4" s="2686">
        <v>0</v>
      </c>
      <c r="M4" s="2686"/>
      <c r="N4" s="2686"/>
    </row>
    <row r="5" spans="1:14" ht="13.5" customHeight="1" x14ac:dyDescent="0.25">
      <c r="A5" s="2686" t="s">
        <v>9275</v>
      </c>
      <c r="B5" s="2686" t="s">
        <v>9277</v>
      </c>
      <c r="C5" s="2686">
        <v>13849.5</v>
      </c>
      <c r="D5" s="2686" t="s">
        <v>9303</v>
      </c>
      <c r="E5" s="2686" t="s">
        <v>9277</v>
      </c>
      <c r="F5" s="2686">
        <v>13299.8</v>
      </c>
      <c r="G5" s="2686" t="s">
        <v>6557</v>
      </c>
      <c r="H5" s="2686" t="s">
        <v>9291</v>
      </c>
      <c r="I5" s="2686">
        <v>1.8</v>
      </c>
      <c r="J5" s="2686" t="s">
        <v>6599</v>
      </c>
      <c r="K5" s="2686" t="s">
        <v>9291</v>
      </c>
      <c r="L5" s="2686">
        <v>0</v>
      </c>
      <c r="M5" s="2686"/>
      <c r="N5" s="2686"/>
    </row>
    <row r="6" spans="1:14" ht="13.5" customHeight="1" x14ac:dyDescent="0.25">
      <c r="A6" s="2686" t="s">
        <v>9275</v>
      </c>
      <c r="B6" s="2686" t="s">
        <v>9278</v>
      </c>
      <c r="C6" s="2686">
        <v>11.9</v>
      </c>
      <c r="D6" s="2686" t="s">
        <v>9303</v>
      </c>
      <c r="E6" s="2686" t="s">
        <v>9278</v>
      </c>
      <c r="F6" s="2686">
        <v>17.899999999999999</v>
      </c>
      <c r="G6" s="2686" t="s">
        <v>6557</v>
      </c>
      <c r="H6" s="2686" t="s">
        <v>9292</v>
      </c>
      <c r="I6" s="2686">
        <v>0</v>
      </c>
      <c r="J6" s="2686" t="s">
        <v>6599</v>
      </c>
      <c r="K6" s="2686" t="s">
        <v>9292</v>
      </c>
      <c r="L6" s="2686">
        <v>329.6</v>
      </c>
      <c r="M6" s="2686"/>
      <c r="N6" s="2686"/>
    </row>
    <row r="7" spans="1:14" ht="13.5" customHeight="1" x14ac:dyDescent="0.25">
      <c r="A7" s="2686" t="s">
        <v>9275</v>
      </c>
      <c r="B7" s="2686" t="s">
        <v>9279</v>
      </c>
      <c r="C7" s="2686">
        <v>7639.7</v>
      </c>
      <c r="D7" s="2686" t="s">
        <v>9303</v>
      </c>
      <c r="E7" s="2686" t="s">
        <v>9279</v>
      </c>
      <c r="F7" s="2686">
        <v>13614.9</v>
      </c>
      <c r="G7" s="2686" t="s">
        <v>6557</v>
      </c>
      <c r="H7" s="2686" t="s">
        <v>9293</v>
      </c>
      <c r="I7" s="2686">
        <v>0</v>
      </c>
      <c r="J7" s="2686" t="s">
        <v>6599</v>
      </c>
      <c r="K7" s="2686" t="s">
        <v>9293</v>
      </c>
      <c r="L7" s="2686">
        <v>0</v>
      </c>
      <c r="M7" s="2686"/>
      <c r="N7" s="2686"/>
    </row>
    <row r="8" spans="1:14" ht="13.5" customHeight="1" x14ac:dyDescent="0.25">
      <c r="A8" s="2686" t="s">
        <v>9280</v>
      </c>
      <c r="B8" s="2686" t="s">
        <v>9276</v>
      </c>
      <c r="C8" s="2686">
        <v>15972.7</v>
      </c>
      <c r="D8" s="2686" t="s">
        <v>9304</v>
      </c>
      <c r="E8" s="2686" t="s">
        <v>9276</v>
      </c>
      <c r="F8" s="2686">
        <v>4258.6000000000004</v>
      </c>
      <c r="G8" s="2686" t="s">
        <v>6557</v>
      </c>
      <c r="H8" s="2686" t="s">
        <v>9294</v>
      </c>
      <c r="I8" s="2686">
        <v>0</v>
      </c>
      <c r="J8" s="2686" t="s">
        <v>6599</v>
      </c>
      <c r="K8" s="2686" t="s">
        <v>9294</v>
      </c>
      <c r="L8" s="2686">
        <v>744.6</v>
      </c>
      <c r="M8" s="2686"/>
      <c r="N8" s="2686"/>
    </row>
    <row r="9" spans="1:14" ht="13.5" customHeight="1" x14ac:dyDescent="0.25">
      <c r="A9" s="2686" t="s">
        <v>9280</v>
      </c>
      <c r="B9" s="2686" t="s">
        <v>9277</v>
      </c>
      <c r="C9" s="2686">
        <v>18.899999999999999</v>
      </c>
      <c r="D9" s="2686" t="s">
        <v>9304</v>
      </c>
      <c r="E9" s="2686" t="s">
        <v>9277</v>
      </c>
      <c r="F9" s="2686">
        <v>18.7</v>
      </c>
      <c r="G9" s="2686" t="s">
        <v>6557</v>
      </c>
      <c r="H9" s="2686" t="s">
        <v>9295</v>
      </c>
      <c r="I9" s="2686">
        <v>0</v>
      </c>
      <c r="J9" s="2686" t="s">
        <v>6599</v>
      </c>
      <c r="K9" s="2686" t="s">
        <v>9295</v>
      </c>
      <c r="L9" s="2686">
        <v>0</v>
      </c>
      <c r="M9" s="2686"/>
      <c r="N9" s="2686"/>
    </row>
    <row r="10" spans="1:14" ht="13.5" customHeight="1" x14ac:dyDescent="0.25">
      <c r="A10" s="2686" t="s">
        <v>9280</v>
      </c>
      <c r="B10" s="2686" t="s">
        <v>9278</v>
      </c>
      <c r="C10" s="2686">
        <v>13938.9</v>
      </c>
      <c r="D10" s="2686" t="s">
        <v>9304</v>
      </c>
      <c r="E10" s="2686" t="s">
        <v>9278</v>
      </c>
      <c r="F10" s="2686">
        <v>25399.8</v>
      </c>
      <c r="G10" s="2686" t="s">
        <v>6557</v>
      </c>
      <c r="H10" s="2686" t="s">
        <v>9296</v>
      </c>
      <c r="I10" s="2686">
        <v>0</v>
      </c>
      <c r="J10" s="2686" t="s">
        <v>6599</v>
      </c>
      <c r="K10" s="2686" t="s">
        <v>9296</v>
      </c>
      <c r="L10" s="2686">
        <v>920.5</v>
      </c>
      <c r="M10" s="2686"/>
      <c r="N10" s="2686"/>
    </row>
    <row r="11" spans="1:14" ht="13.5" customHeight="1" x14ac:dyDescent="0.25">
      <c r="A11" s="2686" t="s">
        <v>9280</v>
      </c>
      <c r="B11" s="2686" t="s">
        <v>9279</v>
      </c>
      <c r="C11" s="2686">
        <v>16.3</v>
      </c>
      <c r="D11" s="2686" t="s">
        <v>9304</v>
      </c>
      <c r="E11" s="2686" t="s">
        <v>9279</v>
      </c>
      <c r="F11" s="2686">
        <v>14.7</v>
      </c>
      <c r="G11" s="2686" t="s">
        <v>6557</v>
      </c>
      <c r="H11" s="2686" t="s">
        <v>9297</v>
      </c>
      <c r="I11" s="2686">
        <v>0</v>
      </c>
      <c r="J11" s="2686" t="s">
        <v>6599</v>
      </c>
      <c r="K11" s="2686" t="s">
        <v>9297</v>
      </c>
      <c r="L11" s="2686">
        <v>261.8</v>
      </c>
      <c r="M11" s="2686"/>
      <c r="N11" s="2686"/>
    </row>
    <row r="12" spans="1:14" ht="13.5" customHeight="1" x14ac:dyDescent="0.25">
      <c r="A12" s="2686" t="s">
        <v>9281</v>
      </c>
      <c r="B12" s="2686" t="s">
        <v>9276</v>
      </c>
      <c r="C12" s="2686">
        <v>0</v>
      </c>
      <c r="D12" s="2686" t="s">
        <v>6522</v>
      </c>
      <c r="E12" s="2686" t="s">
        <v>9290</v>
      </c>
      <c r="F12" s="2686">
        <v>25.1</v>
      </c>
      <c r="G12" s="2686" t="s">
        <v>6557</v>
      </c>
      <c r="H12" s="2686" t="s">
        <v>9298</v>
      </c>
      <c r="I12" s="2686">
        <v>0</v>
      </c>
      <c r="J12" s="2686" t="s">
        <v>6599</v>
      </c>
      <c r="K12" s="2686" t="s">
        <v>9298</v>
      </c>
      <c r="L12" s="2686">
        <v>957.7</v>
      </c>
      <c r="M12" s="2686"/>
      <c r="N12" s="2686"/>
    </row>
    <row r="13" spans="1:14" ht="13.5" customHeight="1" x14ac:dyDescent="0.25">
      <c r="A13" s="2686" t="s">
        <v>9281</v>
      </c>
      <c r="B13" s="2686" t="s">
        <v>9277</v>
      </c>
      <c r="C13" s="2686">
        <v>0</v>
      </c>
      <c r="D13" s="2686" t="s">
        <v>6522</v>
      </c>
      <c r="E13" s="2686" t="s">
        <v>9291</v>
      </c>
      <c r="F13" s="2686">
        <v>51.4</v>
      </c>
      <c r="G13" s="2686" t="s">
        <v>6557</v>
      </c>
      <c r="H13" s="2686" t="s">
        <v>9299</v>
      </c>
      <c r="I13" s="2686">
        <v>0</v>
      </c>
      <c r="J13" s="2686" t="s">
        <v>6599</v>
      </c>
      <c r="K13" s="2686" t="s">
        <v>9299</v>
      </c>
      <c r="L13" s="2686">
        <v>359.3</v>
      </c>
      <c r="M13" s="2686"/>
      <c r="N13" s="2686"/>
    </row>
    <row r="14" spans="1:14" ht="13.5" customHeight="1" x14ac:dyDescent="0.25">
      <c r="A14" s="2686" t="s">
        <v>9281</v>
      </c>
      <c r="B14" s="2686" t="s">
        <v>9278</v>
      </c>
      <c r="C14" s="2686">
        <v>0</v>
      </c>
      <c r="D14" s="2686" t="s">
        <v>6522</v>
      </c>
      <c r="E14" s="2686" t="s">
        <v>9292</v>
      </c>
      <c r="F14" s="2686">
        <v>69.8</v>
      </c>
      <c r="G14" s="2686" t="s">
        <v>6557</v>
      </c>
      <c r="H14" s="2686" t="s">
        <v>9300</v>
      </c>
      <c r="I14" s="2686">
        <v>1777.9</v>
      </c>
      <c r="J14" s="2686" t="s">
        <v>6599</v>
      </c>
      <c r="K14" s="2686" t="s">
        <v>9300</v>
      </c>
      <c r="L14" s="2686">
        <v>963.8</v>
      </c>
      <c r="M14" s="2686"/>
      <c r="N14" s="2686"/>
    </row>
    <row r="15" spans="1:14" ht="13.5" customHeight="1" x14ac:dyDescent="0.25">
      <c r="A15" s="2686" t="s">
        <v>9281</v>
      </c>
      <c r="B15" s="2686" t="s">
        <v>9279</v>
      </c>
      <c r="C15" s="2686">
        <v>0</v>
      </c>
      <c r="D15" s="2686" t="s">
        <v>6522</v>
      </c>
      <c r="E15" s="2686" t="s">
        <v>9293</v>
      </c>
      <c r="F15" s="2686">
        <v>8201.7000000000007</v>
      </c>
      <c r="G15" s="2686" t="s">
        <v>6557</v>
      </c>
      <c r="H15" s="2686" t="s">
        <v>9301</v>
      </c>
      <c r="I15" s="2686">
        <v>0</v>
      </c>
      <c r="J15" s="2686" t="s">
        <v>6599</v>
      </c>
      <c r="K15" s="2686" t="s">
        <v>9301</v>
      </c>
      <c r="L15" s="2686">
        <v>0</v>
      </c>
      <c r="M15" s="2686"/>
      <c r="N15" s="2686"/>
    </row>
    <row r="16" spans="1:14" ht="13.5" customHeight="1" x14ac:dyDescent="0.25">
      <c r="A16" s="2686" t="s">
        <v>9281</v>
      </c>
      <c r="B16" s="2686" t="s">
        <v>9282</v>
      </c>
      <c r="C16" s="2686">
        <v>0</v>
      </c>
      <c r="D16" s="2686" t="s">
        <v>6522</v>
      </c>
      <c r="E16" s="2686" t="s">
        <v>9294</v>
      </c>
      <c r="F16" s="2686">
        <v>69.8</v>
      </c>
      <c r="G16" s="2686" t="s">
        <v>6557</v>
      </c>
      <c r="H16" s="2686" t="s">
        <v>9305</v>
      </c>
      <c r="I16" s="2686">
        <v>0</v>
      </c>
      <c r="J16" s="2686" t="s">
        <v>6599</v>
      </c>
      <c r="K16" s="2686" t="s">
        <v>9305</v>
      </c>
      <c r="L16" s="2686">
        <v>1006.3</v>
      </c>
      <c r="M16" s="2686"/>
      <c r="N16" s="2686"/>
    </row>
    <row r="17" spans="1:14" ht="13.5" customHeight="1" x14ac:dyDescent="0.25">
      <c r="A17" s="2686" t="s">
        <v>9281</v>
      </c>
      <c r="B17" s="2686" t="s">
        <v>9283</v>
      </c>
      <c r="C17" s="2686">
        <v>0</v>
      </c>
      <c r="D17" s="2686" t="s">
        <v>6522</v>
      </c>
      <c r="E17" s="2686" t="s">
        <v>9295</v>
      </c>
      <c r="F17" s="2686">
        <v>8771.7999999999993</v>
      </c>
      <c r="G17" s="2686" t="s">
        <v>6557</v>
      </c>
      <c r="H17" s="2686" t="s">
        <v>9306</v>
      </c>
      <c r="I17" s="2686">
        <v>0</v>
      </c>
      <c r="J17" s="2686" t="s">
        <v>6599</v>
      </c>
      <c r="K17" s="2686" t="s">
        <v>9306</v>
      </c>
      <c r="L17" s="2686">
        <v>644.4</v>
      </c>
      <c r="M17" s="2686"/>
      <c r="N17" s="2686"/>
    </row>
    <row r="18" spans="1:14" ht="13.5" customHeight="1" x14ac:dyDescent="0.25">
      <c r="A18" s="2686" t="s">
        <v>9281</v>
      </c>
      <c r="B18" s="2686" t="s">
        <v>9284</v>
      </c>
      <c r="C18" s="2686">
        <v>0</v>
      </c>
      <c r="D18" s="2686" t="s">
        <v>6522</v>
      </c>
      <c r="E18" s="2686" t="s">
        <v>9296</v>
      </c>
      <c r="F18" s="2686">
        <v>6667</v>
      </c>
      <c r="G18" s="2686" t="s">
        <v>6557</v>
      </c>
      <c r="H18" s="2686" t="s">
        <v>9307</v>
      </c>
      <c r="I18" s="2686">
        <v>1419</v>
      </c>
      <c r="J18" s="2686" t="s">
        <v>6599</v>
      </c>
      <c r="K18" s="2686" t="s">
        <v>9307</v>
      </c>
      <c r="L18" s="2686">
        <v>68.3</v>
      </c>
      <c r="M18" s="2686"/>
      <c r="N18" s="2686"/>
    </row>
    <row r="19" spans="1:14" ht="13.5" customHeight="1" x14ac:dyDescent="0.25">
      <c r="A19" s="2686" t="s">
        <v>9281</v>
      </c>
      <c r="B19" s="2686" t="s">
        <v>9285</v>
      </c>
      <c r="C19" s="2686">
        <v>0</v>
      </c>
      <c r="D19" s="2686" t="s">
        <v>6522</v>
      </c>
      <c r="E19" s="2686" t="s">
        <v>9297</v>
      </c>
      <c r="F19" s="2686">
        <v>4809.7</v>
      </c>
      <c r="G19" s="2686" t="s">
        <v>6557</v>
      </c>
      <c r="H19" s="2686" t="s">
        <v>9308</v>
      </c>
      <c r="I19" s="2686">
        <v>0</v>
      </c>
      <c r="J19" s="2686" t="s">
        <v>6599</v>
      </c>
      <c r="K19" s="2686" t="s">
        <v>9308</v>
      </c>
      <c r="L19" s="2686">
        <v>320.2</v>
      </c>
      <c r="M19" s="2686"/>
      <c r="N19" s="2686"/>
    </row>
    <row r="20" spans="1:14" ht="13.5" customHeight="1" x14ac:dyDescent="0.25">
      <c r="A20" s="2686" t="s">
        <v>9281</v>
      </c>
      <c r="B20" s="2686" t="s">
        <v>9286</v>
      </c>
      <c r="C20" s="2686">
        <v>0</v>
      </c>
      <c r="D20" s="2686" t="s">
        <v>6522</v>
      </c>
      <c r="E20" s="2686" t="s">
        <v>9298</v>
      </c>
      <c r="F20" s="2686">
        <v>69.400000000000006</v>
      </c>
      <c r="G20" s="2686" t="s">
        <v>6557</v>
      </c>
      <c r="H20" s="2686" t="s">
        <v>9309</v>
      </c>
      <c r="I20" s="2686">
        <v>881.5</v>
      </c>
      <c r="J20" s="2686" t="s">
        <v>6599</v>
      </c>
      <c r="K20" s="2686" t="s">
        <v>9309</v>
      </c>
      <c r="L20" s="2686">
        <v>426.6</v>
      </c>
      <c r="M20" s="2686"/>
      <c r="N20" s="2686"/>
    </row>
    <row r="21" spans="1:14" ht="13.5" customHeight="1" x14ac:dyDescent="0.25">
      <c r="A21" s="2686" t="s">
        <v>9281</v>
      </c>
      <c r="B21" s="2686" t="s">
        <v>9287</v>
      </c>
      <c r="C21" s="2686">
        <v>0</v>
      </c>
      <c r="D21" s="2686" t="s">
        <v>6522</v>
      </c>
      <c r="E21" s="2686" t="s">
        <v>9299</v>
      </c>
      <c r="F21" s="2686">
        <v>69.900000000000006</v>
      </c>
      <c r="G21" s="2686" t="s">
        <v>6582</v>
      </c>
      <c r="H21" s="2686" t="s">
        <v>9290</v>
      </c>
      <c r="I21" s="2686">
        <v>0</v>
      </c>
      <c r="J21" s="2686" t="s">
        <v>6599</v>
      </c>
      <c r="K21" s="2686" t="s">
        <v>9310</v>
      </c>
      <c r="L21" s="2686">
        <v>265</v>
      </c>
      <c r="M21" s="2686"/>
      <c r="N21" s="2686"/>
    </row>
    <row r="22" spans="1:14" ht="13.5" customHeight="1" x14ac:dyDescent="0.25">
      <c r="A22" s="2686" t="s">
        <v>9281</v>
      </c>
      <c r="B22" s="2686" t="s">
        <v>9288</v>
      </c>
      <c r="C22" s="2686">
        <v>0</v>
      </c>
      <c r="D22" s="2686" t="s">
        <v>6522</v>
      </c>
      <c r="E22" s="2686" t="s">
        <v>9300</v>
      </c>
      <c r="F22" s="2686">
        <v>69.3</v>
      </c>
      <c r="G22" s="2686" t="s">
        <v>6582</v>
      </c>
      <c r="H22" s="2686" t="s">
        <v>9291</v>
      </c>
      <c r="I22" s="2686">
        <v>236.8</v>
      </c>
      <c r="J22" s="2686" t="s">
        <v>6599</v>
      </c>
      <c r="K22" s="2686" t="s">
        <v>9329</v>
      </c>
      <c r="L22" s="2686">
        <v>580.6</v>
      </c>
      <c r="M22" s="2686"/>
      <c r="N22" s="2686"/>
    </row>
    <row r="23" spans="1:14" ht="13.5" customHeight="1" x14ac:dyDescent="0.25">
      <c r="A23" s="2686" t="s">
        <v>9281</v>
      </c>
      <c r="B23" s="2686" t="s">
        <v>9289</v>
      </c>
      <c r="C23" s="2686">
        <v>0</v>
      </c>
      <c r="D23" s="2686" t="s">
        <v>6522</v>
      </c>
      <c r="E23" s="2686" t="s">
        <v>9301</v>
      </c>
      <c r="F23" s="2686">
        <v>33</v>
      </c>
      <c r="G23" s="2686" t="s">
        <v>6582</v>
      </c>
      <c r="H23" s="2686" t="s">
        <v>9292</v>
      </c>
      <c r="I23" s="2686">
        <v>0</v>
      </c>
      <c r="J23" s="2686" t="s">
        <v>6599</v>
      </c>
      <c r="K23" s="2686" t="s">
        <v>9331</v>
      </c>
      <c r="L23" s="2686">
        <v>280.7</v>
      </c>
      <c r="M23" s="2686"/>
      <c r="N23" s="2686"/>
    </row>
    <row r="24" spans="1:14" ht="13.5" customHeight="1" x14ac:dyDescent="0.25">
      <c r="A24" s="2686" t="s">
        <v>6517</v>
      </c>
      <c r="B24" s="2686" t="s">
        <v>9290</v>
      </c>
      <c r="C24" s="2686">
        <v>395.8</v>
      </c>
      <c r="D24" s="2686" t="s">
        <v>6522</v>
      </c>
      <c r="E24" s="2686" t="s">
        <v>9305</v>
      </c>
      <c r="F24" s="2686">
        <v>0</v>
      </c>
      <c r="G24" s="2686" t="s">
        <v>6582</v>
      </c>
      <c r="H24" s="2686" t="s">
        <v>9293</v>
      </c>
      <c r="I24" s="2686">
        <v>508</v>
      </c>
      <c r="J24" s="2686" t="s">
        <v>6599</v>
      </c>
      <c r="K24" s="2686" t="s">
        <v>9333</v>
      </c>
      <c r="L24" s="2686">
        <v>601</v>
      </c>
      <c r="M24" s="2686"/>
      <c r="N24" s="2686"/>
    </row>
    <row r="25" spans="1:14" ht="13.5" customHeight="1" x14ac:dyDescent="0.25">
      <c r="A25" s="2686" t="s">
        <v>6517</v>
      </c>
      <c r="B25" s="2686" t="s">
        <v>9291</v>
      </c>
      <c r="C25" s="2686">
        <v>5737.3</v>
      </c>
      <c r="D25" s="2686" t="s">
        <v>6522</v>
      </c>
      <c r="E25" s="2686" t="s">
        <v>9306</v>
      </c>
      <c r="F25" s="2686">
        <v>0</v>
      </c>
      <c r="G25" s="2686" t="s">
        <v>6582</v>
      </c>
      <c r="H25" s="2686" t="s">
        <v>9294</v>
      </c>
      <c r="I25" s="2686">
        <v>0</v>
      </c>
      <c r="J25" s="2686" t="s">
        <v>6599</v>
      </c>
      <c r="K25" s="2686" t="s">
        <v>9335</v>
      </c>
      <c r="L25" s="2686">
        <v>258.60000000000002</v>
      </c>
      <c r="M25" s="2686"/>
      <c r="N25" s="2686"/>
    </row>
    <row r="26" spans="1:14" ht="13.5" customHeight="1" x14ac:dyDescent="0.25">
      <c r="A26" s="2686" t="s">
        <v>6517</v>
      </c>
      <c r="B26" s="2686" t="s">
        <v>9292</v>
      </c>
      <c r="C26" s="2686">
        <v>5221.5</v>
      </c>
      <c r="D26" s="2686" t="s">
        <v>6522</v>
      </c>
      <c r="E26" s="2686" t="s">
        <v>9307</v>
      </c>
      <c r="F26" s="2686">
        <v>0</v>
      </c>
      <c r="G26" s="2686" t="s">
        <v>6582</v>
      </c>
      <c r="H26" s="2686" t="s">
        <v>9295</v>
      </c>
      <c r="I26" s="2686">
        <v>403.2</v>
      </c>
      <c r="J26" s="2686" t="s">
        <v>6599</v>
      </c>
      <c r="K26" s="2686" t="s">
        <v>9337</v>
      </c>
      <c r="L26" s="2686">
        <v>282.5</v>
      </c>
      <c r="M26" s="2686"/>
      <c r="N26" s="2686"/>
    </row>
    <row r="27" spans="1:14" ht="13.5" customHeight="1" x14ac:dyDescent="0.25">
      <c r="A27" s="2686" t="s">
        <v>6517</v>
      </c>
      <c r="B27" s="2686" t="s">
        <v>9293</v>
      </c>
      <c r="C27" s="2686">
        <v>5592.9</v>
      </c>
      <c r="D27" s="2686" t="s">
        <v>6522</v>
      </c>
      <c r="E27" s="2686" t="s">
        <v>9308</v>
      </c>
      <c r="F27" s="2686">
        <v>1879.3</v>
      </c>
      <c r="G27" s="2686" t="s">
        <v>6582</v>
      </c>
      <c r="H27" s="2686" t="s">
        <v>9296</v>
      </c>
      <c r="I27" s="2686">
        <v>0</v>
      </c>
      <c r="J27" s="2686" t="s">
        <v>6599</v>
      </c>
      <c r="K27" s="2686" t="s">
        <v>9339</v>
      </c>
      <c r="L27" s="2686">
        <v>408</v>
      </c>
      <c r="M27" s="2686"/>
      <c r="N27" s="2686"/>
    </row>
    <row r="28" spans="1:14" ht="13.5" customHeight="1" x14ac:dyDescent="0.25">
      <c r="A28" s="2686" t="s">
        <v>6517</v>
      </c>
      <c r="B28" s="2686" t="s">
        <v>9294</v>
      </c>
      <c r="C28" s="2686">
        <v>6510</v>
      </c>
      <c r="D28" s="2686" t="s">
        <v>6522</v>
      </c>
      <c r="E28" s="2686" t="s">
        <v>9309</v>
      </c>
      <c r="F28" s="2686">
        <v>0</v>
      </c>
      <c r="G28" s="2686" t="s">
        <v>6582</v>
      </c>
      <c r="H28" s="2686" t="s">
        <v>9297</v>
      </c>
      <c r="I28" s="2686">
        <v>698.1</v>
      </c>
      <c r="J28" s="2686" t="s">
        <v>6599</v>
      </c>
      <c r="K28" s="2686" t="s">
        <v>9341</v>
      </c>
      <c r="L28" s="2686">
        <v>304.5</v>
      </c>
      <c r="M28" s="2686"/>
      <c r="N28" s="2686"/>
    </row>
    <row r="29" spans="1:14" ht="13.5" customHeight="1" x14ac:dyDescent="0.25">
      <c r="A29" s="2686" t="s">
        <v>6517</v>
      </c>
      <c r="B29" s="2686" t="s">
        <v>9295</v>
      </c>
      <c r="C29" s="2686">
        <v>3450.2</v>
      </c>
      <c r="D29" s="2686" t="s">
        <v>6522</v>
      </c>
      <c r="E29" s="2686" t="s">
        <v>9310</v>
      </c>
      <c r="F29" s="2686">
        <v>1403.3</v>
      </c>
      <c r="G29" s="2686" t="s">
        <v>6582</v>
      </c>
      <c r="H29" s="2686" t="s">
        <v>9298</v>
      </c>
      <c r="I29" s="2686">
        <v>0</v>
      </c>
      <c r="J29" s="2686" t="s">
        <v>6599</v>
      </c>
      <c r="K29" s="2686" t="s">
        <v>9343</v>
      </c>
      <c r="L29" s="2686">
        <v>502.1</v>
      </c>
      <c r="M29" s="2686"/>
      <c r="N29" s="2686"/>
    </row>
    <row r="30" spans="1:14" ht="13.5" customHeight="1" x14ac:dyDescent="0.25">
      <c r="A30" s="2686" t="s">
        <v>6517</v>
      </c>
      <c r="B30" s="2686" t="s">
        <v>9296</v>
      </c>
      <c r="C30" s="2686">
        <v>1781.8</v>
      </c>
      <c r="D30" s="2686" t="s">
        <v>6523</v>
      </c>
      <c r="E30" s="2686" t="s">
        <v>9276</v>
      </c>
      <c r="F30" s="2686">
        <v>69.5</v>
      </c>
      <c r="G30" s="2686" t="s">
        <v>6582</v>
      </c>
      <c r="H30" s="2686" t="s">
        <v>9299</v>
      </c>
      <c r="I30" s="2686">
        <v>1222.8</v>
      </c>
      <c r="J30" s="2686" t="s">
        <v>6599</v>
      </c>
      <c r="K30" s="2686" t="s">
        <v>9345</v>
      </c>
      <c r="L30" s="2686">
        <v>514.6</v>
      </c>
      <c r="M30" s="2686"/>
      <c r="N30" s="2686"/>
    </row>
    <row r="31" spans="1:14" ht="13.5" customHeight="1" x14ac:dyDescent="0.25">
      <c r="A31" s="2686" t="s">
        <v>6517</v>
      </c>
      <c r="B31" s="2686" t="s">
        <v>9297</v>
      </c>
      <c r="C31" s="2686">
        <v>0</v>
      </c>
      <c r="D31" s="2686" t="s">
        <v>6523</v>
      </c>
      <c r="E31" s="2686" t="s">
        <v>9277</v>
      </c>
      <c r="F31" s="2686">
        <v>69.599999999999994</v>
      </c>
      <c r="G31" s="2686" t="s">
        <v>6582</v>
      </c>
      <c r="H31" s="2686" t="s">
        <v>9300</v>
      </c>
      <c r="I31" s="2686">
        <v>0</v>
      </c>
      <c r="J31" s="2686" t="s">
        <v>6599</v>
      </c>
      <c r="K31" s="2686" t="s">
        <v>9346</v>
      </c>
      <c r="L31" s="2686">
        <v>811.8</v>
      </c>
      <c r="M31" s="2686"/>
      <c r="N31" s="2686"/>
    </row>
    <row r="32" spans="1:14" ht="13.5" customHeight="1" x14ac:dyDescent="0.25">
      <c r="A32" s="2686" t="s">
        <v>6517</v>
      </c>
      <c r="B32" s="2686" t="s">
        <v>9298</v>
      </c>
      <c r="C32" s="2686">
        <v>0</v>
      </c>
      <c r="D32" s="2686" t="s">
        <v>6523</v>
      </c>
      <c r="E32" s="2686" t="s">
        <v>9278</v>
      </c>
      <c r="F32" s="2686">
        <v>66.5</v>
      </c>
      <c r="G32" s="2686" t="s">
        <v>6582</v>
      </c>
      <c r="H32" s="2686" t="s">
        <v>9301</v>
      </c>
      <c r="I32" s="2686">
        <v>1161.9000000000001</v>
      </c>
      <c r="J32" s="2686" t="s">
        <v>6599</v>
      </c>
      <c r="K32" s="2686" t="s">
        <v>9347</v>
      </c>
      <c r="L32" s="2686">
        <v>3.5</v>
      </c>
      <c r="M32" s="2686"/>
      <c r="N32" s="2686"/>
    </row>
    <row r="33" spans="1:14" ht="13.5" customHeight="1" x14ac:dyDescent="0.25">
      <c r="A33" s="2686" t="s">
        <v>6512</v>
      </c>
      <c r="B33" s="2686" t="s">
        <v>9290</v>
      </c>
      <c r="C33" s="2686">
        <v>259.5</v>
      </c>
      <c r="D33" s="2686" t="s">
        <v>6523</v>
      </c>
      <c r="E33" s="2686" t="s">
        <v>9279</v>
      </c>
      <c r="F33" s="2686">
        <v>0</v>
      </c>
      <c r="G33" s="2686" t="s">
        <v>6582</v>
      </c>
      <c r="H33" s="2686" t="s">
        <v>9305</v>
      </c>
      <c r="I33" s="2686">
        <v>0</v>
      </c>
      <c r="J33" s="2686" t="s">
        <v>6599</v>
      </c>
      <c r="K33" s="2686" t="s">
        <v>9348</v>
      </c>
      <c r="L33" s="2686">
        <v>40.299999999999997</v>
      </c>
      <c r="M33" s="2686"/>
      <c r="N33" s="2686"/>
    </row>
    <row r="34" spans="1:14" ht="13.5" customHeight="1" x14ac:dyDescent="0.25">
      <c r="A34" s="2686" t="s">
        <v>6512</v>
      </c>
      <c r="B34" s="2686" t="s">
        <v>9291</v>
      </c>
      <c r="C34" s="2686">
        <v>5349.7</v>
      </c>
      <c r="D34" s="2686" t="s">
        <v>6524</v>
      </c>
      <c r="E34" s="2686" t="s">
        <v>9290</v>
      </c>
      <c r="F34" s="2686">
        <v>0</v>
      </c>
      <c r="G34" s="2686" t="s">
        <v>6582</v>
      </c>
      <c r="H34" s="2686" t="s">
        <v>9306</v>
      </c>
      <c r="I34" s="2686">
        <v>821</v>
      </c>
      <c r="J34" s="2686" t="s">
        <v>6599</v>
      </c>
      <c r="K34" s="2686" t="s">
        <v>9349</v>
      </c>
      <c r="L34" s="2686">
        <v>661.9</v>
      </c>
      <c r="M34" s="2686"/>
      <c r="N34" s="2686"/>
    </row>
    <row r="35" spans="1:14" ht="13.5" customHeight="1" x14ac:dyDescent="0.25">
      <c r="A35" s="2686" t="s">
        <v>6512</v>
      </c>
      <c r="B35" s="2686" t="s">
        <v>9292</v>
      </c>
      <c r="C35" s="2686">
        <v>4940.3</v>
      </c>
      <c r="D35" s="2686" t="s">
        <v>6524</v>
      </c>
      <c r="E35" s="2686" t="s">
        <v>9311</v>
      </c>
      <c r="F35" s="2686">
        <v>32.799999999999997</v>
      </c>
      <c r="G35" s="2686" t="s">
        <v>6582</v>
      </c>
      <c r="H35" s="2686" t="s">
        <v>9307</v>
      </c>
      <c r="I35" s="2686">
        <v>0</v>
      </c>
      <c r="J35" s="2686" t="s">
        <v>6599</v>
      </c>
      <c r="K35" s="2686" t="s">
        <v>9350</v>
      </c>
      <c r="L35" s="2686">
        <v>283.7</v>
      </c>
      <c r="M35" s="2686"/>
      <c r="N35" s="2686"/>
    </row>
    <row r="36" spans="1:14" ht="13.5" customHeight="1" x14ac:dyDescent="0.25">
      <c r="A36" s="2686" t="s">
        <v>6512</v>
      </c>
      <c r="B36" s="2686" t="s">
        <v>9293</v>
      </c>
      <c r="C36" s="2686">
        <v>5372.7</v>
      </c>
      <c r="D36" s="2686" t="s">
        <v>6524</v>
      </c>
      <c r="E36" s="2686" t="s">
        <v>9291</v>
      </c>
      <c r="F36" s="2686">
        <v>0</v>
      </c>
      <c r="G36" s="2686" t="s">
        <v>6582</v>
      </c>
      <c r="H36" s="2686" t="s">
        <v>9308</v>
      </c>
      <c r="I36" s="2686">
        <v>721.6</v>
      </c>
      <c r="J36" s="2686" t="s">
        <v>6599</v>
      </c>
      <c r="K36" s="2686" t="s">
        <v>9351</v>
      </c>
      <c r="L36" s="2686">
        <v>1331.7</v>
      </c>
      <c r="M36" s="2686"/>
      <c r="N36" s="2686"/>
    </row>
    <row r="37" spans="1:14" ht="13.5" customHeight="1" x14ac:dyDescent="0.25">
      <c r="A37" s="2686" t="s">
        <v>6512</v>
      </c>
      <c r="B37" s="2686" t="s">
        <v>9294</v>
      </c>
      <c r="C37" s="2686">
        <v>6458.9</v>
      </c>
      <c r="D37" s="2686" t="s">
        <v>6524</v>
      </c>
      <c r="E37" s="2686" t="s">
        <v>9312</v>
      </c>
      <c r="F37" s="2686">
        <v>0</v>
      </c>
      <c r="G37" s="2686" t="s">
        <v>6582</v>
      </c>
      <c r="H37" s="2686" t="s">
        <v>9309</v>
      </c>
      <c r="I37" s="2686">
        <v>0</v>
      </c>
      <c r="J37" s="2686" t="s">
        <v>6599</v>
      </c>
      <c r="K37" s="2686" t="s">
        <v>9352</v>
      </c>
      <c r="L37" s="2686">
        <v>0</v>
      </c>
      <c r="M37" s="2686"/>
      <c r="N37" s="2686"/>
    </row>
    <row r="38" spans="1:14" ht="13.5" customHeight="1" x14ac:dyDescent="0.25">
      <c r="A38" s="2686" t="s">
        <v>6512</v>
      </c>
      <c r="B38" s="2686" t="s">
        <v>9295</v>
      </c>
      <c r="C38" s="2686">
        <v>1792.3</v>
      </c>
      <c r="D38" s="2686" t="s">
        <v>6524</v>
      </c>
      <c r="E38" s="2686" t="s">
        <v>9292</v>
      </c>
      <c r="F38" s="2686">
        <v>0</v>
      </c>
      <c r="G38" s="2686" t="s">
        <v>6582</v>
      </c>
      <c r="H38" s="2686" t="s">
        <v>9310</v>
      </c>
      <c r="I38" s="2686">
        <v>0</v>
      </c>
      <c r="J38" s="2686" t="s">
        <v>6599</v>
      </c>
      <c r="K38" s="2686" t="s">
        <v>9353</v>
      </c>
      <c r="L38" s="2686">
        <v>1040.5999999999999</v>
      </c>
      <c r="M38" s="2686"/>
      <c r="N38" s="2686"/>
    </row>
    <row r="39" spans="1:14" ht="13.5" customHeight="1" x14ac:dyDescent="0.25">
      <c r="A39" s="2686" t="s">
        <v>6512</v>
      </c>
      <c r="B39" s="2686" t="s">
        <v>9296</v>
      </c>
      <c r="C39" s="2686">
        <v>4320.8999999999996</v>
      </c>
      <c r="D39" s="2686" t="s">
        <v>6524</v>
      </c>
      <c r="E39" s="2686" t="s">
        <v>9313</v>
      </c>
      <c r="F39" s="2686">
        <v>0</v>
      </c>
      <c r="G39" s="2686" t="s">
        <v>6582</v>
      </c>
      <c r="H39" s="2686" t="s">
        <v>9329</v>
      </c>
      <c r="I39" s="2686">
        <v>0</v>
      </c>
      <c r="J39" s="2686" t="s">
        <v>6599</v>
      </c>
      <c r="K39" s="2686" t="s">
        <v>9354</v>
      </c>
      <c r="L39" s="2686">
        <v>0</v>
      </c>
      <c r="M39" s="2686"/>
      <c r="N39" s="2686"/>
    </row>
    <row r="40" spans="1:14" ht="13.5" customHeight="1" x14ac:dyDescent="0.25">
      <c r="A40" s="2686" t="s">
        <v>6512</v>
      </c>
      <c r="B40" s="2686" t="s">
        <v>9297</v>
      </c>
      <c r="C40" s="2686">
        <v>0</v>
      </c>
      <c r="D40" s="2686" t="s">
        <v>6524</v>
      </c>
      <c r="E40" s="2686" t="s">
        <v>9293</v>
      </c>
      <c r="F40" s="2686">
        <v>0</v>
      </c>
      <c r="G40" s="2686" t="s">
        <v>6582</v>
      </c>
      <c r="H40" s="2686" t="s">
        <v>9331</v>
      </c>
      <c r="I40" s="2686">
        <v>0</v>
      </c>
      <c r="J40" s="2686" t="s">
        <v>6599</v>
      </c>
      <c r="K40" s="2686" t="s">
        <v>9355</v>
      </c>
      <c r="L40" s="2686">
        <v>0</v>
      </c>
      <c r="M40" s="2686"/>
      <c r="N40" s="2686"/>
    </row>
    <row r="41" spans="1:14" ht="13.5" customHeight="1" x14ac:dyDescent="0.25">
      <c r="A41" s="2686" t="s">
        <v>6512</v>
      </c>
      <c r="B41" s="2686" t="s">
        <v>9298</v>
      </c>
      <c r="C41" s="2686">
        <v>0</v>
      </c>
      <c r="D41" s="2686" t="s">
        <v>6524</v>
      </c>
      <c r="E41" s="2686" t="s">
        <v>9314</v>
      </c>
      <c r="F41" s="2686">
        <v>216.2</v>
      </c>
      <c r="G41" s="2686" t="s">
        <v>6582</v>
      </c>
      <c r="H41" s="2686" t="s">
        <v>9333</v>
      </c>
      <c r="I41" s="2686">
        <v>0</v>
      </c>
      <c r="J41" s="2686" t="s">
        <v>6599</v>
      </c>
      <c r="K41" s="2686" t="s">
        <v>9356</v>
      </c>
      <c r="L41" s="2686">
        <v>380.7</v>
      </c>
      <c r="M41" s="2686"/>
      <c r="N41" s="2686"/>
    </row>
    <row r="42" spans="1:14" ht="13.5" customHeight="1" x14ac:dyDescent="0.25">
      <c r="A42" s="2686" t="s">
        <v>6518</v>
      </c>
      <c r="B42" s="2686" t="s">
        <v>9290</v>
      </c>
      <c r="C42" s="2686">
        <v>0</v>
      </c>
      <c r="D42" s="2686" t="s">
        <v>6524</v>
      </c>
      <c r="E42" s="2686" t="s">
        <v>9294</v>
      </c>
      <c r="F42" s="2686">
        <v>0</v>
      </c>
      <c r="G42" s="2686" t="s">
        <v>6582</v>
      </c>
      <c r="H42" s="2686" t="s">
        <v>9335</v>
      </c>
      <c r="I42" s="2686">
        <v>0</v>
      </c>
      <c r="J42" s="2686" t="s">
        <v>6599</v>
      </c>
      <c r="K42" s="2686" t="s">
        <v>9357</v>
      </c>
      <c r="L42" s="2686">
        <v>135.4</v>
      </c>
      <c r="M42" s="2686"/>
      <c r="N42" s="2686"/>
    </row>
    <row r="43" spans="1:14" ht="13.5" customHeight="1" x14ac:dyDescent="0.25">
      <c r="A43" s="2686" t="s">
        <v>6518</v>
      </c>
      <c r="B43" s="2686" t="s">
        <v>9291</v>
      </c>
      <c r="C43" s="2686">
        <v>5018.1000000000004</v>
      </c>
      <c r="D43" s="2686" t="s">
        <v>6524</v>
      </c>
      <c r="E43" s="2686" t="s">
        <v>9315</v>
      </c>
      <c r="F43" s="2686">
        <v>0</v>
      </c>
      <c r="G43" s="2686" t="s">
        <v>6582</v>
      </c>
      <c r="H43" s="2686" t="s">
        <v>9337</v>
      </c>
      <c r="I43" s="2686">
        <v>0</v>
      </c>
      <c r="J43" s="2686" t="s">
        <v>6599</v>
      </c>
      <c r="K43" s="2686" t="s">
        <v>9358</v>
      </c>
      <c r="L43" s="2686">
        <v>455.6</v>
      </c>
      <c r="M43" s="2686"/>
      <c r="N43" s="2686"/>
    </row>
    <row r="44" spans="1:14" ht="13.5" customHeight="1" x14ac:dyDescent="0.25">
      <c r="A44" s="2686" t="s">
        <v>6518</v>
      </c>
      <c r="B44" s="2686" t="s">
        <v>9292</v>
      </c>
      <c r="C44" s="2686">
        <v>4388</v>
      </c>
      <c r="D44" s="2686" t="s">
        <v>6524</v>
      </c>
      <c r="E44" s="2686" t="s">
        <v>9295</v>
      </c>
      <c r="F44" s="2686">
        <v>2138</v>
      </c>
      <c r="G44" s="2686" t="s">
        <v>6582</v>
      </c>
      <c r="H44" s="2686" t="s">
        <v>9339</v>
      </c>
      <c r="I44" s="2686">
        <v>0</v>
      </c>
      <c r="J44" s="2686" t="s">
        <v>6599</v>
      </c>
      <c r="K44" s="2686" t="s">
        <v>9359</v>
      </c>
      <c r="L44" s="2686">
        <v>123.8</v>
      </c>
      <c r="M44" s="2686"/>
      <c r="N44" s="2686"/>
    </row>
    <row r="45" spans="1:14" ht="13.5" customHeight="1" x14ac:dyDescent="0.25">
      <c r="A45" s="2686" t="s">
        <v>6518</v>
      </c>
      <c r="B45" s="2686" t="s">
        <v>9293</v>
      </c>
      <c r="C45" s="2686">
        <v>0</v>
      </c>
      <c r="D45" s="2686" t="s">
        <v>6524</v>
      </c>
      <c r="E45" s="2686" t="s">
        <v>9316</v>
      </c>
      <c r="F45" s="2686">
        <v>0</v>
      </c>
      <c r="G45" s="2686" t="s">
        <v>6582</v>
      </c>
      <c r="H45" s="2686" t="s">
        <v>9341</v>
      </c>
      <c r="I45" s="2686">
        <v>285.8</v>
      </c>
      <c r="J45" s="2686" t="s">
        <v>6599</v>
      </c>
      <c r="K45" s="2686" t="s">
        <v>9360</v>
      </c>
      <c r="L45" s="2686">
        <v>492.9</v>
      </c>
      <c r="M45" s="2686"/>
      <c r="N45" s="2686"/>
    </row>
    <row r="46" spans="1:14" ht="13.5" customHeight="1" x14ac:dyDescent="0.25">
      <c r="A46" s="2686" t="s">
        <v>6518</v>
      </c>
      <c r="B46" s="2686" t="s">
        <v>9294</v>
      </c>
      <c r="C46" s="2686">
        <v>964.3</v>
      </c>
      <c r="D46" s="2686" t="s">
        <v>6524</v>
      </c>
      <c r="E46" s="2686" t="s">
        <v>9296</v>
      </c>
      <c r="F46" s="2686">
        <v>1693.2</v>
      </c>
      <c r="G46" s="2686" t="s">
        <v>6582</v>
      </c>
      <c r="H46" s="2686" t="s">
        <v>9343</v>
      </c>
      <c r="I46" s="2686">
        <v>0</v>
      </c>
      <c r="J46" s="2686" t="s">
        <v>6599</v>
      </c>
      <c r="K46" s="2686" t="s">
        <v>9361</v>
      </c>
      <c r="L46" s="2686">
        <v>0</v>
      </c>
      <c r="M46" s="2686"/>
      <c r="N46" s="2686"/>
    </row>
    <row r="47" spans="1:14" ht="13.5" customHeight="1" x14ac:dyDescent="0.25">
      <c r="A47" s="2686" t="s">
        <v>6518</v>
      </c>
      <c r="B47" s="2686" t="s">
        <v>9295</v>
      </c>
      <c r="C47" s="2686">
        <v>1507.6</v>
      </c>
      <c r="D47" s="2686" t="s">
        <v>6524</v>
      </c>
      <c r="E47" s="2686" t="s">
        <v>9317</v>
      </c>
      <c r="F47" s="2686">
        <v>0</v>
      </c>
      <c r="G47" s="2686" t="s">
        <v>6582</v>
      </c>
      <c r="H47" s="2686" t="s">
        <v>9345</v>
      </c>
      <c r="I47" s="2686">
        <v>301.3</v>
      </c>
      <c r="J47" s="2686" t="s">
        <v>6599</v>
      </c>
      <c r="K47" s="2686" t="s">
        <v>9362</v>
      </c>
      <c r="L47" s="2686">
        <v>866.9</v>
      </c>
      <c r="M47" s="2686"/>
      <c r="N47" s="2686"/>
    </row>
    <row r="48" spans="1:14" ht="13.5" customHeight="1" x14ac:dyDescent="0.25">
      <c r="A48" s="2686" t="s">
        <v>6518</v>
      </c>
      <c r="B48" s="2686" t="s">
        <v>9296</v>
      </c>
      <c r="C48" s="2686">
        <v>4199</v>
      </c>
      <c r="D48" s="2686" t="s">
        <v>6524</v>
      </c>
      <c r="E48" s="2686" t="s">
        <v>9297</v>
      </c>
      <c r="F48" s="2686">
        <v>2079.1999999999998</v>
      </c>
      <c r="G48" s="2686" t="s">
        <v>6582</v>
      </c>
      <c r="H48" s="2686" t="s">
        <v>9346</v>
      </c>
      <c r="I48" s="2686">
        <v>0</v>
      </c>
      <c r="J48" s="2686" t="s">
        <v>6599</v>
      </c>
      <c r="K48" s="2686" t="s">
        <v>9363</v>
      </c>
      <c r="L48" s="2686">
        <v>0</v>
      </c>
      <c r="M48" s="2686"/>
      <c r="N48" s="2686"/>
    </row>
    <row r="49" spans="1:14" ht="13.5" customHeight="1" x14ac:dyDescent="0.25">
      <c r="A49" s="2686" t="s">
        <v>6518</v>
      </c>
      <c r="B49" s="2686" t="s">
        <v>9297</v>
      </c>
      <c r="C49" s="2686">
        <v>2609.3000000000002</v>
      </c>
      <c r="D49" s="2686" t="s">
        <v>6524</v>
      </c>
      <c r="E49" s="2686" t="s">
        <v>9318</v>
      </c>
      <c r="F49" s="2686">
        <v>0</v>
      </c>
      <c r="G49" s="2686" t="s">
        <v>6582</v>
      </c>
      <c r="H49" s="2686" t="s">
        <v>9347</v>
      </c>
      <c r="I49" s="2686">
        <v>0</v>
      </c>
      <c r="J49" s="2686" t="s">
        <v>6599</v>
      </c>
      <c r="K49" s="2686" t="s">
        <v>9364</v>
      </c>
      <c r="L49" s="2686">
        <v>0</v>
      </c>
      <c r="M49" s="2686"/>
      <c r="N49" s="2686"/>
    </row>
    <row r="50" spans="1:14" ht="13.5" customHeight="1" x14ac:dyDescent="0.25">
      <c r="A50" s="2686" t="s">
        <v>6518</v>
      </c>
      <c r="B50" s="2686" t="s">
        <v>9298</v>
      </c>
      <c r="C50" s="2686">
        <v>0</v>
      </c>
      <c r="D50" s="2686" t="s">
        <v>6524</v>
      </c>
      <c r="E50" s="2686" t="s">
        <v>9298</v>
      </c>
      <c r="F50" s="2686">
        <v>0</v>
      </c>
      <c r="G50" s="2686" t="s">
        <v>6582</v>
      </c>
      <c r="H50" s="2686" t="s">
        <v>9348</v>
      </c>
      <c r="I50" s="2686">
        <v>0</v>
      </c>
      <c r="J50" s="2686" t="s">
        <v>6599</v>
      </c>
      <c r="K50" s="2686" t="s">
        <v>9365</v>
      </c>
      <c r="L50" s="2686">
        <v>0</v>
      </c>
      <c r="M50" s="2686"/>
      <c r="N50" s="2686"/>
    </row>
    <row r="51" spans="1:14" ht="13.5" customHeight="1" x14ac:dyDescent="0.25">
      <c r="A51" s="2686" t="s">
        <v>6513</v>
      </c>
      <c r="B51" s="2686" t="s">
        <v>9290</v>
      </c>
      <c r="C51" s="2686">
        <v>0</v>
      </c>
      <c r="D51" s="2686" t="s">
        <v>6524</v>
      </c>
      <c r="E51" s="2686" t="s">
        <v>9319</v>
      </c>
      <c r="F51" s="2686">
        <v>0</v>
      </c>
      <c r="G51" s="2686" t="s">
        <v>6582</v>
      </c>
      <c r="H51" s="2686" t="s">
        <v>9349</v>
      </c>
      <c r="I51" s="2686">
        <v>267.10000000000002</v>
      </c>
      <c r="J51" s="2686" t="s">
        <v>6599</v>
      </c>
      <c r="K51" s="2686" t="s">
        <v>9366</v>
      </c>
      <c r="L51" s="2686">
        <v>267.2</v>
      </c>
      <c r="M51" s="2686"/>
      <c r="N51" s="2686"/>
    </row>
    <row r="52" spans="1:14" ht="13.5" customHeight="1" x14ac:dyDescent="0.25">
      <c r="A52" s="2686" t="s">
        <v>6513</v>
      </c>
      <c r="B52" s="2686" t="s">
        <v>9291</v>
      </c>
      <c r="C52" s="2686">
        <v>6085.6</v>
      </c>
      <c r="D52" s="2686" t="s">
        <v>6524</v>
      </c>
      <c r="E52" s="2686" t="s">
        <v>9299</v>
      </c>
      <c r="F52" s="2686">
        <v>0</v>
      </c>
      <c r="G52" s="2686" t="s">
        <v>6582</v>
      </c>
      <c r="H52" s="2686" t="s">
        <v>9350</v>
      </c>
      <c r="I52" s="2686">
        <v>0</v>
      </c>
      <c r="J52" s="2686" t="s">
        <v>6599</v>
      </c>
      <c r="K52" s="2686" t="s">
        <v>9367</v>
      </c>
      <c r="L52" s="2686">
        <v>0</v>
      </c>
      <c r="M52" s="2686"/>
      <c r="N52" s="2686"/>
    </row>
    <row r="53" spans="1:14" ht="13.5" customHeight="1" x14ac:dyDescent="0.25">
      <c r="A53" s="2686" t="s">
        <v>6513</v>
      </c>
      <c r="B53" s="2686" t="s">
        <v>9292</v>
      </c>
      <c r="C53" s="2686">
        <v>4413</v>
      </c>
      <c r="D53" s="2686" t="s">
        <v>6524</v>
      </c>
      <c r="E53" s="2686" t="s">
        <v>9320</v>
      </c>
      <c r="F53" s="2686">
        <v>0</v>
      </c>
      <c r="G53" s="2686" t="s">
        <v>6582</v>
      </c>
      <c r="H53" s="2686" t="s">
        <v>9351</v>
      </c>
      <c r="I53" s="2686">
        <v>240.4</v>
      </c>
      <c r="J53" s="2686" t="s">
        <v>6599</v>
      </c>
      <c r="K53" s="2686" t="s">
        <v>9368</v>
      </c>
      <c r="L53" s="2686">
        <v>0</v>
      </c>
      <c r="M53" s="2686"/>
      <c r="N53" s="2686"/>
    </row>
    <row r="54" spans="1:14" ht="13.5" customHeight="1" x14ac:dyDescent="0.25">
      <c r="A54" s="2686" t="s">
        <v>6513</v>
      </c>
      <c r="B54" s="2686" t="s">
        <v>9293</v>
      </c>
      <c r="C54" s="2686">
        <v>0</v>
      </c>
      <c r="D54" s="2686" t="s">
        <v>6524</v>
      </c>
      <c r="E54" s="2686" t="s">
        <v>9300</v>
      </c>
      <c r="F54" s="2686">
        <v>123.4</v>
      </c>
      <c r="G54" s="2686" t="s">
        <v>6582</v>
      </c>
      <c r="H54" s="2686" t="s">
        <v>9352</v>
      </c>
      <c r="I54" s="2686">
        <v>0</v>
      </c>
      <c r="J54" s="2686" t="s">
        <v>6599</v>
      </c>
      <c r="K54" s="2686" t="s">
        <v>9369</v>
      </c>
      <c r="L54" s="2686">
        <v>0</v>
      </c>
      <c r="M54" s="2686"/>
      <c r="N54" s="2686"/>
    </row>
    <row r="55" spans="1:14" ht="13.5" customHeight="1" x14ac:dyDescent="0.25">
      <c r="A55" s="2686" t="s">
        <v>6513</v>
      </c>
      <c r="B55" s="2686" t="s">
        <v>9294</v>
      </c>
      <c r="C55" s="2686">
        <v>1447.4</v>
      </c>
      <c r="D55" s="2686" t="s">
        <v>6524</v>
      </c>
      <c r="E55" s="2686" t="s">
        <v>9321</v>
      </c>
      <c r="F55" s="2686">
        <v>0</v>
      </c>
      <c r="G55" s="2686" t="s">
        <v>6582</v>
      </c>
      <c r="H55" s="2686" t="s">
        <v>9353</v>
      </c>
      <c r="I55" s="2686">
        <v>90.7</v>
      </c>
      <c r="J55" s="2686" t="s">
        <v>6599</v>
      </c>
      <c r="K55" s="2686" t="s">
        <v>9370</v>
      </c>
      <c r="L55" s="2686">
        <v>0</v>
      </c>
      <c r="M55" s="2686"/>
      <c r="N55" s="2686"/>
    </row>
    <row r="56" spans="1:14" ht="13.5" customHeight="1" x14ac:dyDescent="0.25">
      <c r="A56" s="2686" t="s">
        <v>6513</v>
      </c>
      <c r="B56" s="2686" t="s">
        <v>9295</v>
      </c>
      <c r="C56" s="2686">
        <v>2230.9</v>
      </c>
      <c r="D56" s="2686" t="s">
        <v>6524</v>
      </c>
      <c r="E56" s="2686" t="s">
        <v>9301</v>
      </c>
      <c r="F56" s="2686">
        <v>186.7</v>
      </c>
      <c r="G56" s="2686" t="s">
        <v>6582</v>
      </c>
      <c r="H56" s="2686" t="s">
        <v>9354</v>
      </c>
      <c r="I56" s="2686">
        <v>145.30000000000001</v>
      </c>
      <c r="J56" s="2686" t="s">
        <v>6599</v>
      </c>
      <c r="K56" s="2686" t="s">
        <v>9371</v>
      </c>
      <c r="L56" s="2686">
        <v>0</v>
      </c>
      <c r="M56" s="2686"/>
      <c r="N56" s="2686"/>
    </row>
    <row r="57" spans="1:14" ht="13.5" customHeight="1" x14ac:dyDescent="0.25">
      <c r="A57" s="2686" t="s">
        <v>6513</v>
      </c>
      <c r="B57" s="2686" t="s">
        <v>9296</v>
      </c>
      <c r="C57" s="2686">
        <v>3190.4</v>
      </c>
      <c r="D57" s="2686" t="s">
        <v>6524</v>
      </c>
      <c r="E57" s="2686" t="s">
        <v>9322</v>
      </c>
      <c r="F57" s="2686">
        <v>0</v>
      </c>
      <c r="G57" s="2686" t="s">
        <v>6582</v>
      </c>
      <c r="H57" s="2686" t="s">
        <v>9355</v>
      </c>
      <c r="I57" s="2686">
        <v>0</v>
      </c>
      <c r="J57" s="2686" t="s">
        <v>6599</v>
      </c>
      <c r="K57" s="2686" t="s">
        <v>9372</v>
      </c>
      <c r="L57" s="2686">
        <v>41.6</v>
      </c>
      <c r="M57" s="2686"/>
      <c r="N57" s="2686"/>
    </row>
    <row r="58" spans="1:14" ht="13.5" customHeight="1" x14ac:dyDescent="0.25">
      <c r="A58" s="2686" t="s">
        <v>6513</v>
      </c>
      <c r="B58" s="2686" t="s">
        <v>9297</v>
      </c>
      <c r="C58" s="2686">
        <v>3222.8</v>
      </c>
      <c r="D58" s="2686" t="s">
        <v>6524</v>
      </c>
      <c r="E58" s="2686" t="s">
        <v>9305</v>
      </c>
      <c r="F58" s="2686">
        <v>226.1</v>
      </c>
      <c r="G58" s="2686" t="s">
        <v>6582</v>
      </c>
      <c r="H58" s="2686" t="s">
        <v>9356</v>
      </c>
      <c r="I58" s="2686">
        <v>0</v>
      </c>
      <c r="J58" s="2686" t="s">
        <v>6598</v>
      </c>
      <c r="K58" s="2686" t="s">
        <v>9290</v>
      </c>
      <c r="L58" s="2686">
        <v>0</v>
      </c>
      <c r="M58" s="2686"/>
      <c r="N58" s="2686"/>
    </row>
    <row r="59" spans="1:14" ht="13.5" customHeight="1" x14ac:dyDescent="0.25">
      <c r="A59" s="2686" t="s">
        <v>6513</v>
      </c>
      <c r="B59" s="2686" t="s">
        <v>9298</v>
      </c>
      <c r="C59" s="2686">
        <v>0</v>
      </c>
      <c r="D59" s="2686" t="s">
        <v>6524</v>
      </c>
      <c r="E59" s="2686" t="s">
        <v>9323</v>
      </c>
      <c r="F59" s="2686">
        <v>0</v>
      </c>
      <c r="G59" s="2686" t="s">
        <v>6582</v>
      </c>
      <c r="H59" s="2686" t="s">
        <v>9357</v>
      </c>
      <c r="I59" s="2686">
        <v>34.299999999999997</v>
      </c>
      <c r="J59" s="2686" t="s">
        <v>6598</v>
      </c>
      <c r="K59" s="2686" t="s">
        <v>9291</v>
      </c>
      <c r="L59" s="2686">
        <v>0</v>
      </c>
      <c r="M59" s="2686"/>
      <c r="N59" s="2686"/>
    </row>
    <row r="60" spans="1:14" ht="13.5" customHeight="1" x14ac:dyDescent="0.25">
      <c r="A60" s="2686" t="s">
        <v>6519</v>
      </c>
      <c r="B60" s="2686" t="s">
        <v>9290</v>
      </c>
      <c r="C60" s="2686">
        <v>1363.3</v>
      </c>
      <c r="D60" s="2686" t="s">
        <v>6524</v>
      </c>
      <c r="E60" s="2686" t="s">
        <v>9306</v>
      </c>
      <c r="F60" s="2686">
        <v>0</v>
      </c>
      <c r="G60" s="2686" t="s">
        <v>6582</v>
      </c>
      <c r="H60" s="2686" t="s">
        <v>9358</v>
      </c>
      <c r="I60" s="2686">
        <v>0</v>
      </c>
      <c r="J60" s="2686" t="s">
        <v>6598</v>
      </c>
      <c r="K60" s="2686" t="s">
        <v>9292</v>
      </c>
      <c r="L60" s="2686">
        <v>731.8</v>
      </c>
      <c r="M60" s="2686"/>
      <c r="N60" s="2686"/>
    </row>
    <row r="61" spans="1:14" ht="13.5" customHeight="1" x14ac:dyDescent="0.25">
      <c r="A61" s="2686" t="s">
        <v>6519</v>
      </c>
      <c r="B61" s="2686" t="s">
        <v>9291</v>
      </c>
      <c r="C61" s="2686">
        <v>0</v>
      </c>
      <c r="D61" s="2686" t="s">
        <v>6524</v>
      </c>
      <c r="E61" s="2686" t="s">
        <v>9324</v>
      </c>
      <c r="F61" s="2686">
        <v>0</v>
      </c>
      <c r="G61" s="2686" t="s">
        <v>6582</v>
      </c>
      <c r="H61" s="2686" t="s">
        <v>9359</v>
      </c>
      <c r="I61" s="2686">
        <v>114.5</v>
      </c>
      <c r="J61" s="2686" t="s">
        <v>6598</v>
      </c>
      <c r="K61" s="2686" t="s">
        <v>9293</v>
      </c>
      <c r="L61" s="2686">
        <v>0</v>
      </c>
      <c r="M61" s="2686"/>
      <c r="N61" s="2686"/>
    </row>
    <row r="62" spans="1:14" ht="13.5" customHeight="1" x14ac:dyDescent="0.25">
      <c r="A62" s="2686" t="s">
        <v>6519</v>
      </c>
      <c r="B62" s="2686" t="s">
        <v>9292</v>
      </c>
      <c r="C62" s="2686">
        <v>1114.9000000000001</v>
      </c>
      <c r="D62" s="2686" t="s">
        <v>6524</v>
      </c>
      <c r="E62" s="2686" t="s">
        <v>9307</v>
      </c>
      <c r="F62" s="2686">
        <v>0</v>
      </c>
      <c r="G62" s="2686" t="s">
        <v>6582</v>
      </c>
      <c r="H62" s="2686" t="s">
        <v>9360</v>
      </c>
      <c r="I62" s="2686">
        <v>595</v>
      </c>
      <c r="J62" s="2686" t="s">
        <v>6598</v>
      </c>
      <c r="K62" s="2686" t="s">
        <v>9294</v>
      </c>
      <c r="L62" s="2686">
        <v>0</v>
      </c>
      <c r="M62" s="2686"/>
      <c r="N62" s="2686"/>
    </row>
    <row r="63" spans="1:14" ht="13.5" customHeight="1" x14ac:dyDescent="0.25">
      <c r="A63" s="2686" t="s">
        <v>6519</v>
      </c>
      <c r="B63" s="2686" t="s">
        <v>9293</v>
      </c>
      <c r="C63" s="2686">
        <v>1036.8</v>
      </c>
      <c r="D63" s="2686" t="s">
        <v>6524</v>
      </c>
      <c r="E63" s="2686" t="s">
        <v>9325</v>
      </c>
      <c r="F63" s="2686">
        <v>0</v>
      </c>
      <c r="G63" s="2686" t="s">
        <v>6582</v>
      </c>
      <c r="H63" s="2686" t="s">
        <v>9361</v>
      </c>
      <c r="I63" s="2686">
        <v>593.70000000000005</v>
      </c>
      <c r="J63" s="2686" t="s">
        <v>6598</v>
      </c>
      <c r="K63" s="2686" t="s">
        <v>9295</v>
      </c>
      <c r="L63" s="2686">
        <v>0</v>
      </c>
      <c r="M63" s="2686"/>
      <c r="N63" s="2686"/>
    </row>
    <row r="64" spans="1:14" ht="13.5" customHeight="1" x14ac:dyDescent="0.25">
      <c r="A64" s="2686" t="s">
        <v>6519</v>
      </c>
      <c r="B64" s="2686" t="s">
        <v>9294</v>
      </c>
      <c r="C64" s="2686">
        <v>0</v>
      </c>
      <c r="D64" s="2686" t="s">
        <v>6524</v>
      </c>
      <c r="E64" s="2686" t="s">
        <v>9308</v>
      </c>
      <c r="F64" s="2686">
        <v>0</v>
      </c>
      <c r="G64" s="2686" t="s">
        <v>6582</v>
      </c>
      <c r="H64" s="2686" t="s">
        <v>9362</v>
      </c>
      <c r="I64" s="2686">
        <v>0</v>
      </c>
      <c r="J64" s="2686" t="s">
        <v>6598</v>
      </c>
      <c r="K64" s="2686" t="s">
        <v>9296</v>
      </c>
      <c r="L64" s="2686">
        <v>880.2</v>
      </c>
      <c r="M64" s="2686"/>
      <c r="N64" s="2686"/>
    </row>
    <row r="65" spans="1:14" ht="13.5" customHeight="1" x14ac:dyDescent="0.25">
      <c r="A65" s="2686" t="s">
        <v>6519</v>
      </c>
      <c r="B65" s="2686" t="s">
        <v>9295</v>
      </c>
      <c r="C65" s="2686">
        <v>1714</v>
      </c>
      <c r="D65" s="2686" t="s">
        <v>6524</v>
      </c>
      <c r="E65" s="2686" t="s">
        <v>9326</v>
      </c>
      <c r="F65" s="2686">
        <v>0</v>
      </c>
      <c r="G65" s="2686" t="s">
        <v>6582</v>
      </c>
      <c r="H65" s="2686" t="s">
        <v>9363</v>
      </c>
      <c r="I65" s="2686">
        <v>0</v>
      </c>
      <c r="J65" s="2686" t="s">
        <v>6598</v>
      </c>
      <c r="K65" s="2686" t="s">
        <v>9297</v>
      </c>
      <c r="L65" s="2686">
        <v>3</v>
      </c>
      <c r="M65" s="2686"/>
      <c r="N65" s="2686"/>
    </row>
    <row r="66" spans="1:14" ht="13.5" customHeight="1" x14ac:dyDescent="0.25">
      <c r="A66" s="2686" t="s">
        <v>6519</v>
      </c>
      <c r="B66" s="2686" t="s">
        <v>9296</v>
      </c>
      <c r="C66" s="2686">
        <v>900.5</v>
      </c>
      <c r="D66" s="2686" t="s">
        <v>6524</v>
      </c>
      <c r="E66" s="2686" t="s">
        <v>9309</v>
      </c>
      <c r="F66" s="2686">
        <v>1747.7</v>
      </c>
      <c r="G66" s="2686" t="s">
        <v>6582</v>
      </c>
      <c r="H66" s="2686" t="s">
        <v>9364</v>
      </c>
      <c r="I66" s="2686">
        <v>75.099999999999994</v>
      </c>
      <c r="J66" s="2686" t="s">
        <v>6598</v>
      </c>
      <c r="K66" s="2686" t="s">
        <v>9298</v>
      </c>
      <c r="L66" s="2686">
        <v>870.9</v>
      </c>
      <c r="M66" s="2686"/>
      <c r="N66" s="2686"/>
    </row>
    <row r="67" spans="1:14" ht="13.5" customHeight="1" x14ac:dyDescent="0.25">
      <c r="A67" s="2686" t="s">
        <v>6519</v>
      </c>
      <c r="B67" s="2686" t="s">
        <v>9297</v>
      </c>
      <c r="C67" s="2686">
        <v>1704.6</v>
      </c>
      <c r="D67" s="2686" t="s">
        <v>6524</v>
      </c>
      <c r="E67" s="2686" t="s">
        <v>9327</v>
      </c>
      <c r="F67" s="2686">
        <v>0</v>
      </c>
      <c r="G67" s="2686" t="s">
        <v>6582</v>
      </c>
      <c r="H67" s="2686" t="s">
        <v>9365</v>
      </c>
      <c r="I67" s="2686">
        <v>0</v>
      </c>
      <c r="J67" s="2686" t="s">
        <v>6598</v>
      </c>
      <c r="K67" s="2686" t="s">
        <v>9299</v>
      </c>
      <c r="L67" s="2686">
        <v>476.4</v>
      </c>
      <c r="M67" s="2686"/>
      <c r="N67" s="2686"/>
    </row>
    <row r="68" spans="1:14" ht="13.5" customHeight="1" x14ac:dyDescent="0.25">
      <c r="A68" s="2686" t="s">
        <v>6519</v>
      </c>
      <c r="B68" s="2686" t="s">
        <v>9298</v>
      </c>
      <c r="C68" s="2686">
        <v>0</v>
      </c>
      <c r="D68" s="2686" t="s">
        <v>6524</v>
      </c>
      <c r="E68" s="2686" t="s">
        <v>9310</v>
      </c>
      <c r="F68" s="2686">
        <v>1565.8</v>
      </c>
      <c r="G68" s="2686" t="s">
        <v>6582</v>
      </c>
      <c r="H68" s="2686" t="s">
        <v>9366</v>
      </c>
      <c r="I68" s="2686">
        <v>0</v>
      </c>
      <c r="J68" s="2686" t="s">
        <v>6598</v>
      </c>
      <c r="K68" s="2686" t="s">
        <v>9300</v>
      </c>
      <c r="L68" s="2686">
        <v>776.4</v>
      </c>
      <c r="M68" s="2686"/>
      <c r="N68" s="2686"/>
    </row>
    <row r="69" spans="1:14" ht="13.5" customHeight="1" x14ac:dyDescent="0.25">
      <c r="A69" s="2686" t="s">
        <v>6519</v>
      </c>
      <c r="B69" s="2686" t="s">
        <v>9299</v>
      </c>
      <c r="C69" s="2686">
        <v>5187.3999999999996</v>
      </c>
      <c r="D69" s="2686" t="s">
        <v>6524</v>
      </c>
      <c r="E69" s="2686" t="s">
        <v>9328</v>
      </c>
      <c r="F69" s="2686">
        <v>0</v>
      </c>
      <c r="G69" s="2686" t="s">
        <v>6582</v>
      </c>
      <c r="H69" s="2686" t="s">
        <v>9367</v>
      </c>
      <c r="I69" s="2686">
        <v>958</v>
      </c>
      <c r="J69" s="2686" t="s">
        <v>6598</v>
      </c>
      <c r="K69" s="2686" t="s">
        <v>9301</v>
      </c>
      <c r="L69" s="2686">
        <v>0</v>
      </c>
      <c r="M69" s="2686"/>
      <c r="N69" s="2686"/>
    </row>
    <row r="70" spans="1:14" ht="13.5" customHeight="1" x14ac:dyDescent="0.25">
      <c r="A70" s="2686" t="s">
        <v>6519</v>
      </c>
      <c r="B70" s="2686" t="s">
        <v>9300</v>
      </c>
      <c r="C70" s="2686">
        <v>0</v>
      </c>
      <c r="D70" s="2686" t="s">
        <v>6524</v>
      </c>
      <c r="E70" s="2686" t="s">
        <v>9329</v>
      </c>
      <c r="F70" s="2686">
        <v>1854.4</v>
      </c>
      <c r="G70" s="2686" t="s">
        <v>6582</v>
      </c>
      <c r="H70" s="2686" t="s">
        <v>9368</v>
      </c>
      <c r="I70" s="2686">
        <v>0</v>
      </c>
      <c r="J70" s="2686" t="s">
        <v>6598</v>
      </c>
      <c r="K70" s="2686" t="s">
        <v>9305</v>
      </c>
      <c r="L70" s="2686">
        <v>785.8</v>
      </c>
      <c r="M70" s="2686"/>
      <c r="N70" s="2686"/>
    </row>
    <row r="71" spans="1:14" ht="13.5" customHeight="1" x14ac:dyDescent="0.25">
      <c r="A71" s="2686" t="s">
        <v>6519</v>
      </c>
      <c r="B71" s="2686" t="s">
        <v>9301</v>
      </c>
      <c r="C71" s="2686">
        <v>0</v>
      </c>
      <c r="D71" s="2686" t="s">
        <v>6524</v>
      </c>
      <c r="E71" s="2686" t="s">
        <v>9330</v>
      </c>
      <c r="F71" s="2686">
        <v>0</v>
      </c>
      <c r="G71" s="2686" t="s">
        <v>6583</v>
      </c>
      <c r="H71" s="2686" t="s">
        <v>9290</v>
      </c>
      <c r="I71" s="2686">
        <v>0</v>
      </c>
      <c r="J71" s="2686" t="s">
        <v>6598</v>
      </c>
      <c r="K71" s="2686" t="s">
        <v>9306</v>
      </c>
      <c r="L71" s="2686">
        <v>351.1</v>
      </c>
      <c r="M71" s="2686"/>
      <c r="N71" s="2686"/>
    </row>
    <row r="72" spans="1:14" ht="13.5" customHeight="1" x14ac:dyDescent="0.25">
      <c r="A72" s="2686" t="s">
        <v>6514</v>
      </c>
      <c r="B72" s="2686" t="s">
        <v>9290</v>
      </c>
      <c r="C72" s="2686">
        <v>1605.2</v>
      </c>
      <c r="D72" s="2686" t="s">
        <v>6524</v>
      </c>
      <c r="E72" s="2686" t="s">
        <v>9331</v>
      </c>
      <c r="F72" s="2686">
        <v>1503.8</v>
      </c>
      <c r="G72" s="2686" t="s">
        <v>6583</v>
      </c>
      <c r="H72" s="2686" t="s">
        <v>9291</v>
      </c>
      <c r="I72" s="2686">
        <v>167.9</v>
      </c>
      <c r="J72" s="2686" t="s">
        <v>6598</v>
      </c>
      <c r="K72" s="2686" t="s">
        <v>9307</v>
      </c>
      <c r="L72" s="2686">
        <v>92.9</v>
      </c>
      <c r="M72" s="2686"/>
      <c r="N72" s="2686"/>
    </row>
    <row r="73" spans="1:14" ht="13.5" customHeight="1" x14ac:dyDescent="0.25">
      <c r="A73" s="2686" t="s">
        <v>6514</v>
      </c>
      <c r="B73" s="2686" t="s">
        <v>9291</v>
      </c>
      <c r="C73" s="2686">
        <v>0</v>
      </c>
      <c r="D73" s="2686" t="s">
        <v>6524</v>
      </c>
      <c r="E73" s="2686" t="s">
        <v>9332</v>
      </c>
      <c r="F73" s="2686">
        <v>0</v>
      </c>
      <c r="G73" s="2686" t="s">
        <v>6583</v>
      </c>
      <c r="H73" s="2686" t="s">
        <v>9292</v>
      </c>
      <c r="I73" s="2686">
        <v>0</v>
      </c>
      <c r="J73" s="2686" t="s">
        <v>6598</v>
      </c>
      <c r="K73" s="2686" t="s">
        <v>9308</v>
      </c>
      <c r="L73" s="2686">
        <v>392.5</v>
      </c>
      <c r="M73" s="2686"/>
      <c r="N73" s="2686"/>
    </row>
    <row r="74" spans="1:14" ht="13.5" customHeight="1" x14ac:dyDescent="0.25">
      <c r="A74" s="2686" t="s">
        <v>6514</v>
      </c>
      <c r="B74" s="2686" t="s">
        <v>9292</v>
      </c>
      <c r="C74" s="2686">
        <v>1352.4</v>
      </c>
      <c r="D74" s="2686" t="s">
        <v>6524</v>
      </c>
      <c r="E74" s="2686" t="s">
        <v>9333</v>
      </c>
      <c r="F74" s="2686">
        <v>1763.3</v>
      </c>
      <c r="G74" s="2686" t="s">
        <v>6583</v>
      </c>
      <c r="H74" s="2686" t="s">
        <v>9293</v>
      </c>
      <c r="I74" s="2686">
        <v>358.2</v>
      </c>
      <c r="J74" s="2686" t="s">
        <v>6598</v>
      </c>
      <c r="K74" s="2686" t="s">
        <v>9309</v>
      </c>
      <c r="L74" s="2686">
        <v>528.29999999999995</v>
      </c>
      <c r="M74" s="2686"/>
      <c r="N74" s="2686"/>
    </row>
    <row r="75" spans="1:14" ht="13.5" customHeight="1" x14ac:dyDescent="0.25">
      <c r="A75" s="2686" t="s">
        <v>6514</v>
      </c>
      <c r="B75" s="2686" t="s">
        <v>9293</v>
      </c>
      <c r="C75" s="2686">
        <v>997.4</v>
      </c>
      <c r="D75" s="2686" t="s">
        <v>6524</v>
      </c>
      <c r="E75" s="2686" t="s">
        <v>9334</v>
      </c>
      <c r="F75" s="2686">
        <v>0</v>
      </c>
      <c r="G75" s="2686" t="s">
        <v>6583</v>
      </c>
      <c r="H75" s="2686" t="s">
        <v>9294</v>
      </c>
      <c r="I75" s="2686">
        <v>0</v>
      </c>
      <c r="J75" s="2686" t="s">
        <v>6598</v>
      </c>
      <c r="K75" s="2686" t="s">
        <v>9310</v>
      </c>
      <c r="L75" s="2686">
        <v>263</v>
      </c>
      <c r="M75" s="2686"/>
      <c r="N75" s="2686"/>
    </row>
    <row r="76" spans="1:14" ht="13.5" customHeight="1" x14ac:dyDescent="0.25">
      <c r="A76" s="2686" t="s">
        <v>6514</v>
      </c>
      <c r="B76" s="2686" t="s">
        <v>9294</v>
      </c>
      <c r="C76" s="2686">
        <v>0</v>
      </c>
      <c r="D76" s="2686" t="s">
        <v>6524</v>
      </c>
      <c r="E76" s="2686" t="s">
        <v>9335</v>
      </c>
      <c r="F76" s="2686">
        <v>0</v>
      </c>
      <c r="G76" s="2686" t="s">
        <v>6583</v>
      </c>
      <c r="H76" s="2686" t="s">
        <v>9295</v>
      </c>
      <c r="I76" s="2686">
        <v>739.6</v>
      </c>
      <c r="J76" s="2686" t="s">
        <v>6598</v>
      </c>
      <c r="K76" s="2686" t="s">
        <v>9329</v>
      </c>
      <c r="L76" s="2686">
        <v>1311.5</v>
      </c>
      <c r="M76" s="2686"/>
      <c r="N76" s="2686"/>
    </row>
    <row r="77" spans="1:14" ht="13.5" customHeight="1" x14ac:dyDescent="0.25">
      <c r="A77" s="2686" t="s">
        <v>6514</v>
      </c>
      <c r="B77" s="2686" t="s">
        <v>9295</v>
      </c>
      <c r="C77" s="2686">
        <v>0</v>
      </c>
      <c r="D77" s="2686" t="s">
        <v>6524</v>
      </c>
      <c r="E77" s="2686" t="s">
        <v>9336</v>
      </c>
      <c r="F77" s="2686">
        <v>0</v>
      </c>
      <c r="G77" s="2686" t="s">
        <v>6583</v>
      </c>
      <c r="H77" s="2686" t="s">
        <v>9296</v>
      </c>
      <c r="I77" s="2686">
        <v>0</v>
      </c>
      <c r="J77" s="2686" t="s">
        <v>6598</v>
      </c>
      <c r="K77" s="2686" t="s">
        <v>9331</v>
      </c>
      <c r="L77" s="2686">
        <v>301.10000000000002</v>
      </c>
      <c r="M77" s="2686"/>
      <c r="N77" s="2686"/>
    </row>
    <row r="78" spans="1:14" ht="13.5" customHeight="1" x14ac:dyDescent="0.25">
      <c r="A78" s="2686" t="s">
        <v>6514</v>
      </c>
      <c r="B78" s="2686" t="s">
        <v>9296</v>
      </c>
      <c r="C78" s="2686">
        <v>1189.4000000000001</v>
      </c>
      <c r="D78" s="2686" t="s">
        <v>6524</v>
      </c>
      <c r="E78" s="2686" t="s">
        <v>9337</v>
      </c>
      <c r="F78" s="2686">
        <v>0</v>
      </c>
      <c r="G78" s="2686" t="s">
        <v>6583</v>
      </c>
      <c r="H78" s="2686" t="s">
        <v>9297</v>
      </c>
      <c r="I78" s="2686">
        <v>423.4</v>
      </c>
      <c r="J78" s="2686" t="s">
        <v>6598</v>
      </c>
      <c r="K78" s="2686" t="s">
        <v>9333</v>
      </c>
      <c r="L78" s="2686">
        <v>621.5</v>
      </c>
      <c r="M78" s="2686"/>
      <c r="N78" s="2686"/>
    </row>
    <row r="79" spans="1:14" ht="13.5" customHeight="1" x14ac:dyDescent="0.25">
      <c r="A79" s="2686" t="s">
        <v>6514</v>
      </c>
      <c r="B79" s="2686" t="s">
        <v>9297</v>
      </c>
      <c r="C79" s="2686">
        <v>2039.9</v>
      </c>
      <c r="D79" s="2686" t="s">
        <v>6524</v>
      </c>
      <c r="E79" s="2686" t="s">
        <v>9338</v>
      </c>
      <c r="F79" s="2686">
        <v>0</v>
      </c>
      <c r="G79" s="2686" t="s">
        <v>6583</v>
      </c>
      <c r="H79" s="2686" t="s">
        <v>9298</v>
      </c>
      <c r="I79" s="2686">
        <v>0</v>
      </c>
      <c r="J79" s="2686" t="s">
        <v>6598</v>
      </c>
      <c r="K79" s="2686" t="s">
        <v>9335</v>
      </c>
      <c r="L79" s="2686">
        <v>296.8</v>
      </c>
      <c r="M79" s="2686"/>
      <c r="N79" s="2686"/>
    </row>
    <row r="80" spans="1:14" ht="13.5" customHeight="1" x14ac:dyDescent="0.25">
      <c r="A80" s="2686" t="s">
        <v>6514</v>
      </c>
      <c r="B80" s="2686" t="s">
        <v>9298</v>
      </c>
      <c r="C80" s="2686">
        <v>0</v>
      </c>
      <c r="D80" s="2686" t="s">
        <v>6524</v>
      </c>
      <c r="E80" s="2686" t="s">
        <v>9339</v>
      </c>
      <c r="F80" s="2686">
        <v>0</v>
      </c>
      <c r="G80" s="2686" t="s">
        <v>6583</v>
      </c>
      <c r="H80" s="2686" t="s">
        <v>9299</v>
      </c>
      <c r="I80" s="2686">
        <v>1180.2</v>
      </c>
      <c r="J80" s="2686" t="s">
        <v>6598</v>
      </c>
      <c r="K80" s="2686" t="s">
        <v>9337</v>
      </c>
      <c r="L80" s="2686">
        <v>395.8</v>
      </c>
      <c r="M80" s="2686"/>
      <c r="N80" s="2686"/>
    </row>
    <row r="81" spans="1:14" ht="13.5" customHeight="1" x14ac:dyDescent="0.25">
      <c r="A81" s="2686" t="s">
        <v>6514</v>
      </c>
      <c r="B81" s="2686" t="s">
        <v>9299</v>
      </c>
      <c r="C81" s="2686">
        <v>5991.4</v>
      </c>
      <c r="D81" s="2686" t="s">
        <v>6524</v>
      </c>
      <c r="E81" s="2686" t="s">
        <v>9340</v>
      </c>
      <c r="F81" s="2686">
        <v>77.2</v>
      </c>
      <c r="G81" s="2686" t="s">
        <v>6583</v>
      </c>
      <c r="H81" s="2686" t="s">
        <v>9300</v>
      </c>
      <c r="I81" s="2686">
        <v>0</v>
      </c>
      <c r="J81" s="2686" t="s">
        <v>6598</v>
      </c>
      <c r="K81" s="2686" t="s">
        <v>9339</v>
      </c>
      <c r="L81" s="2686">
        <v>329.4</v>
      </c>
      <c r="M81" s="2686"/>
      <c r="N81" s="2686"/>
    </row>
    <row r="82" spans="1:14" ht="13.5" customHeight="1" x14ac:dyDescent="0.25">
      <c r="A82" s="2686" t="s">
        <v>6514</v>
      </c>
      <c r="B82" s="2686" t="s">
        <v>9300</v>
      </c>
      <c r="C82" s="2686">
        <v>0</v>
      </c>
      <c r="D82" s="2686" t="s">
        <v>6524</v>
      </c>
      <c r="E82" s="2686" t="s">
        <v>9341</v>
      </c>
      <c r="F82" s="2686">
        <v>0</v>
      </c>
      <c r="G82" s="2686" t="s">
        <v>6583</v>
      </c>
      <c r="H82" s="2686" t="s">
        <v>9301</v>
      </c>
      <c r="I82" s="2686">
        <v>1497.4</v>
      </c>
      <c r="J82" s="2686" t="s">
        <v>6598</v>
      </c>
      <c r="K82" s="2686" t="s">
        <v>9341</v>
      </c>
      <c r="L82" s="2686">
        <v>334.6</v>
      </c>
      <c r="M82" s="2686"/>
      <c r="N82" s="2686"/>
    </row>
    <row r="83" spans="1:14" ht="13.5" customHeight="1" x14ac:dyDescent="0.25">
      <c r="A83" s="2686" t="s">
        <v>6514</v>
      </c>
      <c r="B83" s="2686" t="s">
        <v>9301</v>
      </c>
      <c r="C83" s="2686">
        <v>0</v>
      </c>
      <c r="D83" s="2686" t="s">
        <v>6524</v>
      </c>
      <c r="E83" s="2686" t="s">
        <v>9342</v>
      </c>
      <c r="F83" s="2686">
        <v>269.7</v>
      </c>
      <c r="G83" s="2686" t="s">
        <v>6583</v>
      </c>
      <c r="H83" s="2686" t="s">
        <v>9305</v>
      </c>
      <c r="I83" s="2686">
        <v>0</v>
      </c>
      <c r="J83" s="2686" t="s">
        <v>6598</v>
      </c>
      <c r="K83" s="2686" t="s">
        <v>9343</v>
      </c>
      <c r="L83" s="2686">
        <v>537</v>
      </c>
      <c r="M83" s="2686"/>
      <c r="N83" s="2686"/>
    </row>
    <row r="84" spans="1:14" ht="13.5" customHeight="1" x14ac:dyDescent="0.25">
      <c r="A84" s="2686" t="s">
        <v>6520</v>
      </c>
      <c r="B84" s="2686" t="s">
        <v>9290</v>
      </c>
      <c r="C84" s="2686">
        <v>3053.1</v>
      </c>
      <c r="D84" s="2686" t="s">
        <v>6524</v>
      </c>
      <c r="E84" s="2686" t="s">
        <v>9343</v>
      </c>
      <c r="F84" s="2686">
        <v>0</v>
      </c>
      <c r="G84" s="2686" t="s">
        <v>6583</v>
      </c>
      <c r="H84" s="2686" t="s">
        <v>9306</v>
      </c>
      <c r="I84" s="2686">
        <v>1102.4000000000001</v>
      </c>
      <c r="J84" s="2686" t="s">
        <v>6598</v>
      </c>
      <c r="K84" s="2686" t="s">
        <v>9345</v>
      </c>
      <c r="L84" s="2686">
        <v>573.20000000000005</v>
      </c>
      <c r="M84" s="2686"/>
      <c r="N84" s="2686"/>
    </row>
    <row r="85" spans="1:14" ht="13.5" customHeight="1" x14ac:dyDescent="0.25">
      <c r="A85" s="2686" t="s">
        <v>6520</v>
      </c>
      <c r="B85" s="2686" t="s">
        <v>9291</v>
      </c>
      <c r="C85" s="2686">
        <v>5139.6000000000004</v>
      </c>
      <c r="D85" s="2686" t="s">
        <v>6524</v>
      </c>
      <c r="E85" s="2686" t="s">
        <v>9344</v>
      </c>
      <c r="F85" s="2686">
        <v>0</v>
      </c>
      <c r="G85" s="2686" t="s">
        <v>6583</v>
      </c>
      <c r="H85" s="2686" t="s">
        <v>9307</v>
      </c>
      <c r="I85" s="2686">
        <v>0</v>
      </c>
      <c r="J85" s="2686" t="s">
        <v>6598</v>
      </c>
      <c r="K85" s="2686" t="s">
        <v>9346</v>
      </c>
      <c r="L85" s="2686">
        <v>855.5</v>
      </c>
      <c r="M85" s="2686"/>
      <c r="N85" s="2686"/>
    </row>
    <row r="86" spans="1:14" ht="13.5" customHeight="1" x14ac:dyDescent="0.25">
      <c r="A86" s="2686" t="s">
        <v>6520</v>
      </c>
      <c r="B86" s="2686" t="s">
        <v>9292</v>
      </c>
      <c r="C86" s="2686">
        <v>776.2</v>
      </c>
      <c r="D86" s="2686" t="s">
        <v>6525</v>
      </c>
      <c r="E86" s="2686" t="s">
        <v>9311</v>
      </c>
      <c r="F86" s="2686">
        <v>32.700000000000003</v>
      </c>
      <c r="G86" s="2686" t="s">
        <v>6583</v>
      </c>
      <c r="H86" s="2686" t="s">
        <v>9308</v>
      </c>
      <c r="I86" s="2686">
        <v>744.1</v>
      </c>
      <c r="J86" s="2686" t="s">
        <v>6598</v>
      </c>
      <c r="K86" s="2686" t="s">
        <v>9347</v>
      </c>
      <c r="L86" s="2686">
        <v>272.8</v>
      </c>
      <c r="M86" s="2686"/>
      <c r="N86" s="2686"/>
    </row>
    <row r="87" spans="1:14" ht="13.5" customHeight="1" x14ac:dyDescent="0.25">
      <c r="A87" s="2686" t="s">
        <v>6520</v>
      </c>
      <c r="B87" s="2686" t="s">
        <v>9293</v>
      </c>
      <c r="C87" s="2686">
        <v>1512.3</v>
      </c>
      <c r="D87" s="2686" t="s">
        <v>6525</v>
      </c>
      <c r="E87" s="2686" t="s">
        <v>9290</v>
      </c>
      <c r="F87" s="2686">
        <v>0</v>
      </c>
      <c r="G87" s="2686" t="s">
        <v>6583</v>
      </c>
      <c r="H87" s="2686" t="s">
        <v>9309</v>
      </c>
      <c r="I87" s="2686">
        <v>0</v>
      </c>
      <c r="J87" s="2686" t="s">
        <v>6598</v>
      </c>
      <c r="K87" s="2686" t="s">
        <v>9348</v>
      </c>
      <c r="L87" s="2686">
        <v>55.3</v>
      </c>
      <c r="M87" s="2686"/>
      <c r="N87" s="2686"/>
    </row>
    <row r="88" spans="1:14" ht="13.5" customHeight="1" x14ac:dyDescent="0.25">
      <c r="A88" s="2686" t="s">
        <v>6520</v>
      </c>
      <c r="B88" s="2686" t="s">
        <v>9294</v>
      </c>
      <c r="C88" s="2686">
        <v>864.2</v>
      </c>
      <c r="D88" s="2686" t="s">
        <v>6525</v>
      </c>
      <c r="E88" s="2686" t="s">
        <v>9312</v>
      </c>
      <c r="F88" s="2686">
        <v>0</v>
      </c>
      <c r="G88" s="2686" t="s">
        <v>6583</v>
      </c>
      <c r="H88" s="2686" t="s">
        <v>9310</v>
      </c>
      <c r="I88" s="2686">
        <v>0</v>
      </c>
      <c r="J88" s="2686" t="s">
        <v>6598</v>
      </c>
      <c r="K88" s="2686" t="s">
        <v>9349</v>
      </c>
      <c r="L88" s="2686">
        <v>506.7</v>
      </c>
      <c r="M88" s="2686"/>
      <c r="N88" s="2686"/>
    </row>
    <row r="89" spans="1:14" ht="13.5" customHeight="1" x14ac:dyDescent="0.25">
      <c r="A89" s="2686" t="s">
        <v>6520</v>
      </c>
      <c r="B89" s="2686" t="s">
        <v>9295</v>
      </c>
      <c r="C89" s="2686">
        <v>2168.1999999999998</v>
      </c>
      <c r="D89" s="2686" t="s">
        <v>6525</v>
      </c>
      <c r="E89" s="2686" t="s">
        <v>9291</v>
      </c>
      <c r="F89" s="2686">
        <v>0</v>
      </c>
      <c r="G89" s="2686" t="s">
        <v>6583</v>
      </c>
      <c r="H89" s="2686" t="s">
        <v>9329</v>
      </c>
      <c r="I89" s="2686">
        <v>0</v>
      </c>
      <c r="J89" s="2686" t="s">
        <v>6598</v>
      </c>
      <c r="K89" s="2686" t="s">
        <v>9350</v>
      </c>
      <c r="L89" s="2686">
        <v>236.8</v>
      </c>
      <c r="M89" s="2686"/>
      <c r="N89" s="2686"/>
    </row>
    <row r="90" spans="1:14" ht="13.5" customHeight="1" x14ac:dyDescent="0.25">
      <c r="A90" s="2686" t="s">
        <v>6520</v>
      </c>
      <c r="B90" s="2686" t="s">
        <v>9296</v>
      </c>
      <c r="C90" s="2686">
        <v>1855.3</v>
      </c>
      <c r="D90" s="2686" t="s">
        <v>6525</v>
      </c>
      <c r="E90" s="2686" t="s">
        <v>9313</v>
      </c>
      <c r="F90" s="2686">
        <v>0</v>
      </c>
      <c r="G90" s="2686" t="s">
        <v>6583</v>
      </c>
      <c r="H90" s="2686" t="s">
        <v>9331</v>
      </c>
      <c r="I90" s="2686">
        <v>0</v>
      </c>
      <c r="J90" s="2686" t="s">
        <v>6598</v>
      </c>
      <c r="K90" s="2686" t="s">
        <v>9351</v>
      </c>
      <c r="L90" s="2686">
        <v>1295.8</v>
      </c>
      <c r="M90" s="2686"/>
      <c r="N90" s="2686"/>
    </row>
    <row r="91" spans="1:14" ht="13.5" customHeight="1" x14ac:dyDescent="0.25">
      <c r="A91" s="2686" t="s">
        <v>6520</v>
      </c>
      <c r="B91" s="2686" t="s">
        <v>9297</v>
      </c>
      <c r="C91" s="2686">
        <v>5132.6000000000004</v>
      </c>
      <c r="D91" s="2686" t="s">
        <v>6525</v>
      </c>
      <c r="E91" s="2686" t="s">
        <v>9292</v>
      </c>
      <c r="F91" s="2686">
        <v>0</v>
      </c>
      <c r="G91" s="2686" t="s">
        <v>6583</v>
      </c>
      <c r="H91" s="2686" t="s">
        <v>9333</v>
      </c>
      <c r="I91" s="2686">
        <v>0</v>
      </c>
      <c r="J91" s="2686" t="s">
        <v>6598</v>
      </c>
      <c r="K91" s="2686" t="s">
        <v>9352</v>
      </c>
      <c r="L91" s="2686">
        <v>0</v>
      </c>
      <c r="M91" s="2686"/>
      <c r="N91" s="2686"/>
    </row>
    <row r="92" spans="1:14" ht="13.5" customHeight="1" x14ac:dyDescent="0.25">
      <c r="A92" s="2686" t="s">
        <v>6520</v>
      </c>
      <c r="B92" s="2686" t="s">
        <v>9298</v>
      </c>
      <c r="C92" s="2686">
        <v>0</v>
      </c>
      <c r="D92" s="2686" t="s">
        <v>6525</v>
      </c>
      <c r="E92" s="2686" t="s">
        <v>9314</v>
      </c>
      <c r="F92" s="2686">
        <v>179.8</v>
      </c>
      <c r="G92" s="2686" t="s">
        <v>6583</v>
      </c>
      <c r="H92" s="2686" t="s">
        <v>9335</v>
      </c>
      <c r="I92" s="2686">
        <v>0</v>
      </c>
      <c r="J92" s="2686" t="s">
        <v>6598</v>
      </c>
      <c r="K92" s="2686" t="s">
        <v>9353</v>
      </c>
      <c r="L92" s="2686">
        <v>1007.9</v>
      </c>
      <c r="M92" s="2686"/>
      <c r="N92" s="2686"/>
    </row>
    <row r="93" spans="1:14" ht="13.5" customHeight="1" x14ac:dyDescent="0.25">
      <c r="A93" s="2686" t="s">
        <v>6520</v>
      </c>
      <c r="B93" s="2686" t="s">
        <v>9299</v>
      </c>
      <c r="C93" s="2686">
        <v>0</v>
      </c>
      <c r="D93" s="2686" t="s">
        <v>6525</v>
      </c>
      <c r="E93" s="2686" t="s">
        <v>9293</v>
      </c>
      <c r="F93" s="2686">
        <v>0</v>
      </c>
      <c r="G93" s="2686" t="s">
        <v>6583</v>
      </c>
      <c r="H93" s="2686" t="s">
        <v>9337</v>
      </c>
      <c r="I93" s="2686">
        <v>0</v>
      </c>
      <c r="J93" s="2686" t="s">
        <v>6598</v>
      </c>
      <c r="K93" s="2686" t="s">
        <v>9354</v>
      </c>
      <c r="L93" s="2686">
        <v>0</v>
      </c>
      <c r="M93" s="2686"/>
      <c r="N93" s="2686"/>
    </row>
    <row r="94" spans="1:14" ht="13.5" customHeight="1" x14ac:dyDescent="0.25">
      <c r="A94" s="2686" t="s">
        <v>6520</v>
      </c>
      <c r="B94" s="2686" t="s">
        <v>9300</v>
      </c>
      <c r="C94" s="2686">
        <v>0</v>
      </c>
      <c r="D94" s="2686" t="s">
        <v>6525</v>
      </c>
      <c r="E94" s="2686" t="s">
        <v>9315</v>
      </c>
      <c r="F94" s="2686">
        <v>0</v>
      </c>
      <c r="G94" s="2686" t="s">
        <v>6583</v>
      </c>
      <c r="H94" s="2686" t="s">
        <v>9339</v>
      </c>
      <c r="I94" s="2686">
        <v>0</v>
      </c>
      <c r="J94" s="2686" t="s">
        <v>6598</v>
      </c>
      <c r="K94" s="2686" t="s">
        <v>9355</v>
      </c>
      <c r="L94" s="2686">
        <v>0</v>
      </c>
      <c r="M94" s="2686"/>
      <c r="N94" s="2686"/>
    </row>
    <row r="95" spans="1:14" ht="13.5" customHeight="1" x14ac:dyDescent="0.25">
      <c r="A95" s="2686" t="s">
        <v>6520</v>
      </c>
      <c r="B95" s="2686" t="s">
        <v>9301</v>
      </c>
      <c r="C95" s="2686">
        <v>0</v>
      </c>
      <c r="D95" s="2686" t="s">
        <v>6525</v>
      </c>
      <c r="E95" s="2686" t="s">
        <v>9294</v>
      </c>
      <c r="F95" s="2686">
        <v>0</v>
      </c>
      <c r="G95" s="2686" t="s">
        <v>6583</v>
      </c>
      <c r="H95" s="2686" t="s">
        <v>9341</v>
      </c>
      <c r="I95" s="2686">
        <v>335.9</v>
      </c>
      <c r="J95" s="2686" t="s">
        <v>6598</v>
      </c>
      <c r="K95" s="2686" t="s">
        <v>9356</v>
      </c>
      <c r="L95" s="2686">
        <v>529.70000000000005</v>
      </c>
      <c r="M95" s="2686"/>
      <c r="N95" s="2686"/>
    </row>
    <row r="96" spans="1:14" ht="13.5" customHeight="1" x14ac:dyDescent="0.25">
      <c r="A96" s="2686" t="s">
        <v>6515</v>
      </c>
      <c r="B96" s="2686" t="s">
        <v>9290</v>
      </c>
      <c r="C96" s="2686">
        <v>3423.9</v>
      </c>
      <c r="D96" s="2686" t="s">
        <v>6525</v>
      </c>
      <c r="E96" s="2686" t="s">
        <v>9316</v>
      </c>
      <c r="F96" s="2686">
        <v>0</v>
      </c>
      <c r="G96" s="2686" t="s">
        <v>6583</v>
      </c>
      <c r="H96" s="2686" t="s">
        <v>9343</v>
      </c>
      <c r="I96" s="2686">
        <v>0</v>
      </c>
      <c r="J96" s="2686" t="s">
        <v>6598</v>
      </c>
      <c r="K96" s="2686" t="s">
        <v>9357</v>
      </c>
      <c r="L96" s="2686">
        <v>252.6</v>
      </c>
      <c r="M96" s="2686"/>
      <c r="N96" s="2686"/>
    </row>
    <row r="97" spans="1:14" ht="13.5" customHeight="1" x14ac:dyDescent="0.25">
      <c r="A97" s="2686" t="s">
        <v>6515</v>
      </c>
      <c r="B97" s="2686" t="s">
        <v>9291</v>
      </c>
      <c r="C97" s="2686">
        <v>5070.3</v>
      </c>
      <c r="D97" s="2686" t="s">
        <v>6525</v>
      </c>
      <c r="E97" s="2686" t="s">
        <v>9295</v>
      </c>
      <c r="F97" s="2686">
        <v>1792.6</v>
      </c>
      <c r="G97" s="2686" t="s">
        <v>6583</v>
      </c>
      <c r="H97" s="2686" t="s">
        <v>9345</v>
      </c>
      <c r="I97" s="2686">
        <v>180.4</v>
      </c>
      <c r="J97" s="2686" t="s">
        <v>6598</v>
      </c>
      <c r="K97" s="2686" t="s">
        <v>9358</v>
      </c>
      <c r="L97" s="2686">
        <v>422</v>
      </c>
      <c r="M97" s="2686"/>
      <c r="N97" s="2686"/>
    </row>
    <row r="98" spans="1:14" ht="13.5" customHeight="1" x14ac:dyDescent="0.25">
      <c r="A98" s="2686" t="s">
        <v>6515</v>
      </c>
      <c r="B98" s="2686" t="s">
        <v>9292</v>
      </c>
      <c r="C98" s="2686">
        <v>798.7</v>
      </c>
      <c r="D98" s="2686" t="s">
        <v>6525</v>
      </c>
      <c r="E98" s="2686" t="s">
        <v>9317</v>
      </c>
      <c r="F98" s="2686">
        <v>0</v>
      </c>
      <c r="G98" s="2686" t="s">
        <v>6583</v>
      </c>
      <c r="H98" s="2686" t="s">
        <v>9346</v>
      </c>
      <c r="I98" s="2686">
        <v>0</v>
      </c>
      <c r="J98" s="2686" t="s">
        <v>6598</v>
      </c>
      <c r="K98" s="2686" t="s">
        <v>9359</v>
      </c>
      <c r="L98" s="2686">
        <v>0</v>
      </c>
      <c r="M98" s="2686"/>
      <c r="N98" s="2686"/>
    </row>
    <row r="99" spans="1:14" ht="13.5" customHeight="1" x14ac:dyDescent="0.25">
      <c r="A99" s="2686" t="s">
        <v>6515</v>
      </c>
      <c r="B99" s="2686" t="s">
        <v>9293</v>
      </c>
      <c r="C99" s="2686">
        <v>1433.1</v>
      </c>
      <c r="D99" s="2686" t="s">
        <v>6525</v>
      </c>
      <c r="E99" s="2686" t="s">
        <v>9296</v>
      </c>
      <c r="F99" s="2686">
        <v>1939.7</v>
      </c>
      <c r="G99" s="2686" t="s">
        <v>6583</v>
      </c>
      <c r="H99" s="2686" t="s">
        <v>9347</v>
      </c>
      <c r="I99" s="2686">
        <v>0</v>
      </c>
      <c r="J99" s="2686" t="s">
        <v>6598</v>
      </c>
      <c r="K99" s="2686" t="s">
        <v>9360</v>
      </c>
      <c r="L99" s="2686">
        <v>669.7</v>
      </c>
      <c r="M99" s="2686"/>
      <c r="N99" s="2686"/>
    </row>
    <row r="100" spans="1:14" ht="13.5" customHeight="1" x14ac:dyDescent="0.25">
      <c r="A100" s="2686" t="s">
        <v>6515</v>
      </c>
      <c r="B100" s="2686" t="s">
        <v>9294</v>
      </c>
      <c r="C100" s="2686">
        <v>1102</v>
      </c>
      <c r="D100" s="2686" t="s">
        <v>6525</v>
      </c>
      <c r="E100" s="2686" t="s">
        <v>9318</v>
      </c>
      <c r="F100" s="2686">
        <v>0</v>
      </c>
      <c r="G100" s="2686" t="s">
        <v>6583</v>
      </c>
      <c r="H100" s="2686" t="s">
        <v>9348</v>
      </c>
      <c r="I100" s="2686">
        <v>949.9</v>
      </c>
      <c r="J100" s="2686" t="s">
        <v>6598</v>
      </c>
      <c r="K100" s="2686" t="s">
        <v>9361</v>
      </c>
      <c r="L100" s="2686">
        <v>0</v>
      </c>
      <c r="M100" s="2686"/>
      <c r="N100" s="2686"/>
    </row>
    <row r="101" spans="1:14" ht="13.5" customHeight="1" x14ac:dyDescent="0.25">
      <c r="A101" s="2686" t="s">
        <v>6515</v>
      </c>
      <c r="B101" s="2686" t="s">
        <v>9295</v>
      </c>
      <c r="C101" s="2686">
        <v>1671.9</v>
      </c>
      <c r="D101" s="2686" t="s">
        <v>6525</v>
      </c>
      <c r="E101" s="2686" t="s">
        <v>9297</v>
      </c>
      <c r="F101" s="2686">
        <v>1716.3</v>
      </c>
      <c r="G101" s="2686" t="s">
        <v>6583</v>
      </c>
      <c r="H101" s="2686" t="s">
        <v>9349</v>
      </c>
      <c r="I101" s="2686">
        <v>257.5</v>
      </c>
      <c r="J101" s="2686" t="s">
        <v>6598</v>
      </c>
      <c r="K101" s="2686" t="s">
        <v>9362</v>
      </c>
      <c r="L101" s="2686">
        <v>223.6</v>
      </c>
      <c r="M101" s="2686"/>
      <c r="N101" s="2686"/>
    </row>
    <row r="102" spans="1:14" ht="13.5" customHeight="1" x14ac:dyDescent="0.25">
      <c r="A102" s="2686" t="s">
        <v>6515</v>
      </c>
      <c r="B102" s="2686" t="s">
        <v>9296</v>
      </c>
      <c r="C102" s="2686">
        <v>1749.5</v>
      </c>
      <c r="D102" s="2686" t="s">
        <v>6525</v>
      </c>
      <c r="E102" s="2686" t="s">
        <v>9319</v>
      </c>
      <c r="F102" s="2686">
        <v>0</v>
      </c>
      <c r="G102" s="2686" t="s">
        <v>6583</v>
      </c>
      <c r="H102" s="2686" t="s">
        <v>9350</v>
      </c>
      <c r="I102" s="2686">
        <v>0</v>
      </c>
      <c r="J102" s="2686" t="s">
        <v>6598</v>
      </c>
      <c r="K102" s="2686" t="s">
        <v>9363</v>
      </c>
      <c r="L102" s="2686">
        <v>0</v>
      </c>
      <c r="M102" s="2686"/>
      <c r="N102" s="2686"/>
    </row>
    <row r="103" spans="1:14" ht="13.5" customHeight="1" x14ac:dyDescent="0.25">
      <c r="A103" s="2686" t="s">
        <v>6515</v>
      </c>
      <c r="B103" s="2686" t="s">
        <v>9297</v>
      </c>
      <c r="C103" s="2686">
        <v>3914.5</v>
      </c>
      <c r="D103" s="2686" t="s">
        <v>6525</v>
      </c>
      <c r="E103" s="2686" t="s">
        <v>9298</v>
      </c>
      <c r="F103" s="2686">
        <v>0</v>
      </c>
      <c r="G103" s="2686" t="s">
        <v>6583</v>
      </c>
      <c r="H103" s="2686" t="s">
        <v>9351</v>
      </c>
      <c r="I103" s="2686">
        <v>273.7</v>
      </c>
      <c r="J103" s="2686" t="s">
        <v>6598</v>
      </c>
      <c r="K103" s="2686" t="s">
        <v>9364</v>
      </c>
      <c r="L103" s="2686">
        <v>0</v>
      </c>
      <c r="M103" s="2686"/>
      <c r="N103" s="2686"/>
    </row>
    <row r="104" spans="1:14" ht="13.5" customHeight="1" x14ac:dyDescent="0.25">
      <c r="A104" s="2686" t="s">
        <v>6515</v>
      </c>
      <c r="B104" s="2686" t="s">
        <v>9298</v>
      </c>
      <c r="C104" s="2686">
        <v>0</v>
      </c>
      <c r="D104" s="2686" t="s">
        <v>6525</v>
      </c>
      <c r="E104" s="2686" t="s">
        <v>9320</v>
      </c>
      <c r="F104" s="2686">
        <v>0</v>
      </c>
      <c r="G104" s="2686" t="s">
        <v>6583</v>
      </c>
      <c r="H104" s="2686" t="s">
        <v>9352</v>
      </c>
      <c r="I104" s="2686">
        <v>0</v>
      </c>
      <c r="J104" s="2686" t="s">
        <v>6598</v>
      </c>
      <c r="K104" s="2686" t="s">
        <v>9365</v>
      </c>
      <c r="L104" s="2686">
        <v>0</v>
      </c>
      <c r="M104" s="2686"/>
      <c r="N104" s="2686"/>
    </row>
    <row r="105" spans="1:14" ht="13.5" customHeight="1" x14ac:dyDescent="0.25">
      <c r="A105" s="2686" t="s">
        <v>6515</v>
      </c>
      <c r="B105" s="2686" t="s">
        <v>9299</v>
      </c>
      <c r="C105" s="2686">
        <v>0</v>
      </c>
      <c r="D105" s="2686" t="s">
        <v>6525</v>
      </c>
      <c r="E105" s="2686" t="s">
        <v>9299</v>
      </c>
      <c r="F105" s="2686">
        <v>0</v>
      </c>
      <c r="G105" s="2686" t="s">
        <v>6583</v>
      </c>
      <c r="H105" s="2686" t="s">
        <v>9353</v>
      </c>
      <c r="I105" s="2686">
        <v>84.5</v>
      </c>
      <c r="J105" s="2686" t="s">
        <v>6598</v>
      </c>
      <c r="K105" s="2686" t="s">
        <v>9366</v>
      </c>
      <c r="L105" s="2686">
        <v>293.5</v>
      </c>
      <c r="M105" s="2686"/>
      <c r="N105" s="2686"/>
    </row>
    <row r="106" spans="1:14" ht="13.5" customHeight="1" x14ac:dyDescent="0.25">
      <c r="A106" s="2686" t="s">
        <v>6515</v>
      </c>
      <c r="B106" s="2686" t="s">
        <v>9300</v>
      </c>
      <c r="C106" s="2686">
        <v>0</v>
      </c>
      <c r="D106" s="2686" t="s">
        <v>6525</v>
      </c>
      <c r="E106" s="2686" t="s">
        <v>9300</v>
      </c>
      <c r="F106" s="2686">
        <v>0</v>
      </c>
      <c r="G106" s="2686" t="s">
        <v>6583</v>
      </c>
      <c r="H106" s="2686" t="s">
        <v>9354</v>
      </c>
      <c r="I106" s="2686">
        <v>197</v>
      </c>
      <c r="J106" s="2686" t="s">
        <v>6598</v>
      </c>
      <c r="K106" s="2686" t="s">
        <v>9367</v>
      </c>
      <c r="L106" s="2686">
        <v>101.5</v>
      </c>
      <c r="M106" s="2686"/>
      <c r="N106" s="2686"/>
    </row>
    <row r="107" spans="1:14" ht="13.5" customHeight="1" x14ac:dyDescent="0.25">
      <c r="A107" s="2686" t="s">
        <v>6515</v>
      </c>
      <c r="B107" s="2686" t="s">
        <v>9301</v>
      </c>
      <c r="C107" s="2686">
        <v>0</v>
      </c>
      <c r="D107" s="2686" t="s">
        <v>6525</v>
      </c>
      <c r="E107" s="2686" t="s">
        <v>9321</v>
      </c>
      <c r="F107" s="2686">
        <v>0</v>
      </c>
      <c r="G107" s="2686" t="s">
        <v>6583</v>
      </c>
      <c r="H107" s="2686" t="s">
        <v>9355</v>
      </c>
      <c r="I107" s="2686">
        <v>0</v>
      </c>
      <c r="J107" s="2686" t="s">
        <v>6598</v>
      </c>
      <c r="K107" s="2686" t="s">
        <v>9368</v>
      </c>
      <c r="L107" s="2686">
        <v>328.3</v>
      </c>
      <c r="M107" s="2686"/>
      <c r="N107" s="2686"/>
    </row>
    <row r="108" spans="1:14" ht="13.5" customHeight="1" x14ac:dyDescent="0.25">
      <c r="A108" s="2686" t="s">
        <v>6521</v>
      </c>
      <c r="B108" s="2686" t="s">
        <v>9290</v>
      </c>
      <c r="C108" s="2686">
        <v>0</v>
      </c>
      <c r="D108" s="2686" t="s">
        <v>6525</v>
      </c>
      <c r="E108" s="2686" t="s">
        <v>9301</v>
      </c>
      <c r="F108" s="2686">
        <v>218.5</v>
      </c>
      <c r="G108" s="2686" t="s">
        <v>6583</v>
      </c>
      <c r="H108" s="2686" t="s">
        <v>9356</v>
      </c>
      <c r="I108" s="2686">
        <v>0</v>
      </c>
      <c r="J108" s="2686" t="s">
        <v>6598</v>
      </c>
      <c r="K108" s="2686" t="s">
        <v>9369</v>
      </c>
      <c r="L108" s="2686">
        <v>71.8</v>
      </c>
      <c r="M108" s="2686"/>
      <c r="N108" s="2686"/>
    </row>
    <row r="109" spans="1:14" ht="13.5" customHeight="1" x14ac:dyDescent="0.25">
      <c r="A109" s="2686" t="s">
        <v>6521</v>
      </c>
      <c r="B109" s="2686" t="s">
        <v>9291</v>
      </c>
      <c r="C109" s="2686">
        <v>0</v>
      </c>
      <c r="D109" s="2686" t="s">
        <v>6525</v>
      </c>
      <c r="E109" s="2686" t="s">
        <v>9322</v>
      </c>
      <c r="F109" s="2686">
        <v>0</v>
      </c>
      <c r="G109" s="2686" t="s">
        <v>6583</v>
      </c>
      <c r="H109" s="2686" t="s">
        <v>9357</v>
      </c>
      <c r="I109" s="2686">
        <v>30.8</v>
      </c>
      <c r="J109" s="2686" t="s">
        <v>6598</v>
      </c>
      <c r="K109" s="2686" t="s">
        <v>9370</v>
      </c>
      <c r="L109" s="2686">
        <v>0</v>
      </c>
      <c r="M109" s="2686"/>
      <c r="N109" s="2686"/>
    </row>
    <row r="110" spans="1:14" ht="13.5" customHeight="1" x14ac:dyDescent="0.25">
      <c r="A110" s="2686" t="s">
        <v>6521</v>
      </c>
      <c r="B110" s="2686" t="s">
        <v>9292</v>
      </c>
      <c r="C110" s="2686">
        <v>0</v>
      </c>
      <c r="D110" s="2686" t="s">
        <v>6525</v>
      </c>
      <c r="E110" s="2686" t="s">
        <v>9305</v>
      </c>
      <c r="F110" s="2686">
        <v>192.6</v>
      </c>
      <c r="G110" s="2686" t="s">
        <v>6583</v>
      </c>
      <c r="H110" s="2686" t="s">
        <v>9358</v>
      </c>
      <c r="I110" s="2686">
        <v>0</v>
      </c>
      <c r="J110" s="2686" t="s">
        <v>6598</v>
      </c>
      <c r="K110" s="2686" t="s">
        <v>9371</v>
      </c>
      <c r="L110" s="2686">
        <v>26.6</v>
      </c>
      <c r="M110" s="2686"/>
      <c r="N110" s="2686"/>
    </row>
    <row r="111" spans="1:14" ht="13.5" customHeight="1" x14ac:dyDescent="0.25">
      <c r="A111" s="2686" t="s">
        <v>6516</v>
      </c>
      <c r="B111" s="2686" t="s">
        <v>9290</v>
      </c>
      <c r="C111" s="2686">
        <v>0</v>
      </c>
      <c r="D111" s="2686" t="s">
        <v>6525</v>
      </c>
      <c r="E111" s="2686" t="s">
        <v>9323</v>
      </c>
      <c r="F111" s="2686">
        <v>0</v>
      </c>
      <c r="G111" s="2686" t="s">
        <v>6583</v>
      </c>
      <c r="H111" s="2686" t="s">
        <v>9359</v>
      </c>
      <c r="I111" s="2686">
        <v>84.5</v>
      </c>
      <c r="J111" s="2686" t="s">
        <v>6598</v>
      </c>
      <c r="K111" s="2686" t="s">
        <v>9372</v>
      </c>
      <c r="L111" s="2686">
        <v>0</v>
      </c>
      <c r="M111" s="2686"/>
      <c r="N111" s="2686"/>
    </row>
    <row r="112" spans="1:14" ht="13.5" customHeight="1" x14ac:dyDescent="0.25">
      <c r="A112" s="2686" t="s">
        <v>6516</v>
      </c>
      <c r="B112" s="2686" t="s">
        <v>9291</v>
      </c>
      <c r="C112" s="2686">
        <v>12636.4</v>
      </c>
      <c r="D112" s="2686" t="s">
        <v>6525</v>
      </c>
      <c r="E112" s="2686" t="s">
        <v>9306</v>
      </c>
      <c r="F112" s="2686">
        <v>0</v>
      </c>
      <c r="G112" s="2686" t="s">
        <v>6583</v>
      </c>
      <c r="H112" s="2686" t="s">
        <v>9360</v>
      </c>
      <c r="I112" s="2686">
        <v>612.1</v>
      </c>
      <c r="J112" s="2686" t="s">
        <v>6595</v>
      </c>
      <c r="K112" s="2686" t="s">
        <v>9290</v>
      </c>
      <c r="L112" s="2686">
        <v>7905</v>
      </c>
      <c r="M112" s="2686"/>
      <c r="N112" s="2686"/>
    </row>
    <row r="113" spans="1:14" ht="13.5" customHeight="1" x14ac:dyDescent="0.25">
      <c r="A113" s="2686" t="s">
        <v>6516</v>
      </c>
      <c r="B113" s="2686" t="s">
        <v>9292</v>
      </c>
      <c r="C113" s="2686">
        <v>6598.3</v>
      </c>
      <c r="D113" s="2686" t="s">
        <v>6525</v>
      </c>
      <c r="E113" s="2686" t="s">
        <v>9324</v>
      </c>
      <c r="F113" s="2686">
        <v>0</v>
      </c>
      <c r="G113" s="2686" t="s">
        <v>6583</v>
      </c>
      <c r="H113" s="2686" t="s">
        <v>9361</v>
      </c>
      <c r="I113" s="2686">
        <v>600.70000000000005</v>
      </c>
      <c r="J113" s="2686" t="s">
        <v>6595</v>
      </c>
      <c r="K113" s="2686" t="s">
        <v>9291</v>
      </c>
      <c r="L113" s="2686">
        <v>1745.9</v>
      </c>
      <c r="M113" s="2686"/>
      <c r="N113" s="2686"/>
    </row>
    <row r="114" spans="1:14" ht="13.5" customHeight="1" x14ac:dyDescent="0.25">
      <c r="A114" s="2686" t="s">
        <v>9302</v>
      </c>
      <c r="B114" s="2686" t="s">
        <v>9290</v>
      </c>
      <c r="C114" s="2686">
        <v>515.70000000000005</v>
      </c>
      <c r="D114" s="2686" t="s">
        <v>6525</v>
      </c>
      <c r="E114" s="2686" t="s">
        <v>9307</v>
      </c>
      <c r="F114" s="2686">
        <v>0</v>
      </c>
      <c r="G114" s="2686" t="s">
        <v>6583</v>
      </c>
      <c r="H114" s="2686" t="s">
        <v>9362</v>
      </c>
      <c r="I114" s="2686">
        <v>0</v>
      </c>
      <c r="J114" s="2686" t="s">
        <v>6595</v>
      </c>
      <c r="K114" s="2686" t="s">
        <v>9292</v>
      </c>
      <c r="L114" s="2686">
        <v>2825.5</v>
      </c>
      <c r="M114" s="2686"/>
      <c r="N114" s="2686"/>
    </row>
    <row r="115" spans="1:14" ht="13.5" customHeight="1" x14ac:dyDescent="0.25">
      <c r="A115" s="2686" t="s">
        <v>9302</v>
      </c>
      <c r="B115" s="2686" t="s">
        <v>9291</v>
      </c>
      <c r="C115" s="2686">
        <v>4659.8</v>
      </c>
      <c r="D115" s="2686" t="s">
        <v>6525</v>
      </c>
      <c r="E115" s="2686" t="s">
        <v>9325</v>
      </c>
      <c r="F115" s="2686">
        <v>0</v>
      </c>
      <c r="G115" s="2686" t="s">
        <v>6583</v>
      </c>
      <c r="H115" s="2686" t="s">
        <v>9363</v>
      </c>
      <c r="I115" s="2686">
        <v>0</v>
      </c>
      <c r="J115" s="2686" t="s">
        <v>6595</v>
      </c>
      <c r="K115" s="2686" t="s">
        <v>9293</v>
      </c>
      <c r="L115" s="2686">
        <v>0</v>
      </c>
      <c r="M115" s="2686"/>
      <c r="N115" s="2686"/>
    </row>
    <row r="116" spans="1:14" ht="13.5" customHeight="1" x14ac:dyDescent="0.25">
      <c r="A116" s="2686" t="s">
        <v>9302</v>
      </c>
      <c r="B116" s="2686" t="s">
        <v>9292</v>
      </c>
      <c r="C116" s="2686">
        <v>407.9</v>
      </c>
      <c r="D116" s="2686" t="s">
        <v>6525</v>
      </c>
      <c r="E116" s="2686" t="s">
        <v>9308</v>
      </c>
      <c r="F116" s="2686">
        <v>0</v>
      </c>
      <c r="G116" s="2686" t="s">
        <v>6583</v>
      </c>
      <c r="H116" s="2686" t="s">
        <v>9364</v>
      </c>
      <c r="I116" s="2686">
        <v>0</v>
      </c>
      <c r="J116" s="2686" t="s">
        <v>6595</v>
      </c>
      <c r="K116" s="2686" t="s">
        <v>9294</v>
      </c>
      <c r="L116" s="2686">
        <v>0</v>
      </c>
      <c r="M116" s="2686"/>
      <c r="N116" s="2686"/>
    </row>
    <row r="117" spans="1:14" ht="13.5" customHeight="1" x14ac:dyDescent="0.25">
      <c r="A117" s="2686" t="s">
        <v>9302</v>
      </c>
      <c r="B117" s="2686" t="s">
        <v>9293</v>
      </c>
      <c r="C117" s="2686">
        <v>0</v>
      </c>
      <c r="D117" s="2686" t="s">
        <v>6525</v>
      </c>
      <c r="E117" s="2686" t="s">
        <v>9326</v>
      </c>
      <c r="F117" s="2686">
        <v>0</v>
      </c>
      <c r="G117" s="2686" t="s">
        <v>6583</v>
      </c>
      <c r="H117" s="2686" t="s">
        <v>9365</v>
      </c>
      <c r="I117" s="2686">
        <v>0</v>
      </c>
      <c r="J117" s="2686" t="s">
        <v>6595</v>
      </c>
      <c r="K117" s="2686" t="s">
        <v>9295</v>
      </c>
      <c r="L117" s="2686">
        <v>22829.8</v>
      </c>
      <c r="M117" s="2686"/>
      <c r="N117" s="2686"/>
    </row>
    <row r="118" spans="1:14" ht="13.5" customHeight="1" x14ac:dyDescent="0.25">
      <c r="A118" s="2686" t="s">
        <v>9302</v>
      </c>
      <c r="B118" s="2686" t="s">
        <v>9294</v>
      </c>
      <c r="C118" s="2686">
        <v>75.8</v>
      </c>
      <c r="D118" s="2686" t="s">
        <v>6525</v>
      </c>
      <c r="E118" s="2686" t="s">
        <v>9309</v>
      </c>
      <c r="F118" s="2686">
        <v>1800.8</v>
      </c>
      <c r="G118" s="2686" t="s">
        <v>6583</v>
      </c>
      <c r="H118" s="2686" t="s">
        <v>9366</v>
      </c>
      <c r="I118" s="2686">
        <v>0</v>
      </c>
      <c r="J118" s="2686" t="s">
        <v>6595</v>
      </c>
      <c r="K118" s="2686" t="s">
        <v>9296</v>
      </c>
      <c r="L118" s="2686">
        <v>0</v>
      </c>
      <c r="M118" s="2686"/>
      <c r="N118" s="2686"/>
    </row>
    <row r="119" spans="1:14" ht="13.5" customHeight="1" x14ac:dyDescent="0.25">
      <c r="A119" s="2686" t="s">
        <v>9302</v>
      </c>
      <c r="B119" s="2686" t="s">
        <v>9295</v>
      </c>
      <c r="C119" s="2686">
        <v>0</v>
      </c>
      <c r="D119" s="2686" t="s">
        <v>6525</v>
      </c>
      <c r="E119" s="2686" t="s">
        <v>9327</v>
      </c>
      <c r="F119" s="2686">
        <v>0</v>
      </c>
      <c r="G119" s="2686" t="s">
        <v>6583</v>
      </c>
      <c r="H119" s="2686" t="s">
        <v>9367</v>
      </c>
      <c r="I119" s="2686">
        <v>0</v>
      </c>
      <c r="J119" s="2686" t="s">
        <v>6595</v>
      </c>
      <c r="K119" s="2686" t="s">
        <v>9297</v>
      </c>
      <c r="L119" s="2686">
        <v>0</v>
      </c>
      <c r="M119" s="2686"/>
      <c r="N119" s="2686"/>
    </row>
    <row r="120" spans="1:14" ht="13.5" customHeight="1" x14ac:dyDescent="0.25">
      <c r="A120" s="2686"/>
      <c r="B120" s="2686"/>
      <c r="C120" s="2686"/>
      <c r="D120" s="2686" t="s">
        <v>6525</v>
      </c>
      <c r="E120" s="2686" t="s">
        <v>9310</v>
      </c>
      <c r="F120" s="2686">
        <v>1829.4</v>
      </c>
      <c r="G120" s="2686" t="s">
        <v>6583</v>
      </c>
      <c r="H120" s="2686" t="s">
        <v>9368</v>
      </c>
      <c r="I120" s="2686">
        <v>0</v>
      </c>
      <c r="J120" s="2686" t="s">
        <v>6595</v>
      </c>
      <c r="K120" s="2686" t="s">
        <v>9298</v>
      </c>
      <c r="L120" s="2686">
        <v>0</v>
      </c>
      <c r="M120" s="2686"/>
      <c r="N120" s="2686"/>
    </row>
    <row r="121" spans="1:14" ht="13.5" customHeight="1" x14ac:dyDescent="0.25">
      <c r="A121" s="2686"/>
      <c r="B121" s="2686"/>
      <c r="C121" s="2686"/>
      <c r="D121" s="2686" t="s">
        <v>6525</v>
      </c>
      <c r="E121" s="2686" t="s">
        <v>9328</v>
      </c>
      <c r="F121" s="2686">
        <v>0</v>
      </c>
      <c r="G121" s="2686" t="s">
        <v>6584</v>
      </c>
      <c r="H121" s="2686" t="s">
        <v>9290</v>
      </c>
      <c r="I121" s="2686">
        <v>730</v>
      </c>
      <c r="J121" s="2686" t="s">
        <v>6595</v>
      </c>
      <c r="K121" s="2686" t="s">
        <v>9299</v>
      </c>
      <c r="L121" s="2686">
        <v>0</v>
      </c>
      <c r="M121" s="2686"/>
      <c r="N121" s="2686"/>
    </row>
    <row r="122" spans="1:14" ht="13.5" customHeight="1" x14ac:dyDescent="0.25">
      <c r="A122" s="2686"/>
      <c r="B122" s="2686"/>
      <c r="C122" s="2686"/>
      <c r="D122" s="2686" t="s">
        <v>6525</v>
      </c>
      <c r="E122" s="2686" t="s">
        <v>9329</v>
      </c>
      <c r="F122" s="2686">
        <v>1541</v>
      </c>
      <c r="G122" s="2686" t="s">
        <v>6584</v>
      </c>
      <c r="H122" s="2686" t="s">
        <v>9291</v>
      </c>
      <c r="I122" s="2686">
        <v>0</v>
      </c>
      <c r="J122" s="2686" t="s">
        <v>6592</v>
      </c>
      <c r="K122" s="2686" t="s">
        <v>9290</v>
      </c>
      <c r="L122" s="2686">
        <v>20193.400000000001</v>
      </c>
      <c r="M122" s="2686"/>
      <c r="N122" s="2686"/>
    </row>
    <row r="123" spans="1:14" ht="13.5" customHeight="1" x14ac:dyDescent="0.25">
      <c r="A123" s="2686"/>
      <c r="B123" s="2686"/>
      <c r="C123" s="2686"/>
      <c r="D123" s="2686" t="s">
        <v>6525</v>
      </c>
      <c r="E123" s="2686" t="s">
        <v>9330</v>
      </c>
      <c r="F123" s="2686">
        <v>0</v>
      </c>
      <c r="G123" s="2686" t="s">
        <v>6584</v>
      </c>
      <c r="H123" s="2686" t="s">
        <v>9292</v>
      </c>
      <c r="I123" s="2686">
        <v>645.4</v>
      </c>
      <c r="J123" s="2686" t="s">
        <v>6592</v>
      </c>
      <c r="K123" s="2686" t="s">
        <v>9291</v>
      </c>
      <c r="L123" s="2686">
        <v>10523</v>
      </c>
      <c r="M123" s="2686"/>
      <c r="N123" s="2686"/>
    </row>
    <row r="124" spans="1:14" ht="13.5" customHeight="1" x14ac:dyDescent="0.25">
      <c r="A124" s="2686"/>
      <c r="B124" s="2686"/>
      <c r="C124" s="2686"/>
      <c r="D124" s="2686" t="s">
        <v>6525</v>
      </c>
      <c r="E124" s="2686" t="s">
        <v>9331</v>
      </c>
      <c r="F124" s="2686">
        <v>1798.5</v>
      </c>
      <c r="G124" s="2686" t="s">
        <v>6584</v>
      </c>
      <c r="H124" s="2686" t="s">
        <v>9293</v>
      </c>
      <c r="I124" s="2686">
        <v>0</v>
      </c>
      <c r="J124" s="2686" t="s">
        <v>6592</v>
      </c>
      <c r="K124" s="2686" t="s">
        <v>9292</v>
      </c>
      <c r="L124" s="2686">
        <v>0</v>
      </c>
      <c r="M124" s="2686"/>
      <c r="N124" s="2686"/>
    </row>
    <row r="125" spans="1:14" ht="13.5" customHeight="1" x14ac:dyDescent="0.25">
      <c r="A125" s="2686"/>
      <c r="B125" s="2686"/>
      <c r="C125" s="2686"/>
      <c r="D125" s="2686" t="s">
        <v>6525</v>
      </c>
      <c r="E125" s="2686" t="s">
        <v>9332</v>
      </c>
      <c r="F125" s="2686">
        <v>0</v>
      </c>
      <c r="G125" s="2686" t="s">
        <v>6584</v>
      </c>
      <c r="H125" s="2686" t="s">
        <v>9294</v>
      </c>
      <c r="I125" s="2686">
        <v>112.1</v>
      </c>
      <c r="J125" s="2686" t="s">
        <v>6592</v>
      </c>
      <c r="K125" s="2686" t="s">
        <v>9293</v>
      </c>
      <c r="L125" s="2686">
        <v>3276.8</v>
      </c>
      <c r="M125" s="2686"/>
      <c r="N125" s="2686"/>
    </row>
    <row r="126" spans="1:14" ht="13.5" customHeight="1" x14ac:dyDescent="0.25">
      <c r="A126" s="2686"/>
      <c r="B126" s="2686"/>
      <c r="C126" s="2686"/>
      <c r="D126" s="2686" t="s">
        <v>6525</v>
      </c>
      <c r="E126" s="2686" t="s">
        <v>9333</v>
      </c>
      <c r="F126" s="2686">
        <v>1409.5</v>
      </c>
      <c r="G126" s="2686" t="s">
        <v>6584</v>
      </c>
      <c r="H126" s="2686" t="s">
        <v>9295</v>
      </c>
      <c r="I126" s="2686">
        <v>0</v>
      </c>
      <c r="J126" s="2686" t="s">
        <v>6592</v>
      </c>
      <c r="K126" s="2686" t="s">
        <v>9294</v>
      </c>
      <c r="L126" s="2686">
        <v>0</v>
      </c>
      <c r="M126" s="2686"/>
      <c r="N126" s="2686"/>
    </row>
    <row r="127" spans="1:14" ht="13.5" customHeight="1" x14ac:dyDescent="0.25">
      <c r="A127" s="2686"/>
      <c r="B127" s="2686"/>
      <c r="C127" s="2686"/>
      <c r="D127" s="2686" t="s">
        <v>6525</v>
      </c>
      <c r="E127" s="2686" t="s">
        <v>9334</v>
      </c>
      <c r="F127" s="2686">
        <v>0</v>
      </c>
      <c r="G127" s="2686" t="s">
        <v>6584</v>
      </c>
      <c r="H127" s="2686" t="s">
        <v>9296</v>
      </c>
      <c r="I127" s="2686">
        <v>562.79999999999995</v>
      </c>
      <c r="J127" s="2686" t="s">
        <v>6592</v>
      </c>
      <c r="K127" s="2686" t="s">
        <v>9295</v>
      </c>
      <c r="L127" s="2686">
        <v>0</v>
      </c>
      <c r="M127" s="2686"/>
      <c r="N127" s="2686"/>
    </row>
    <row r="128" spans="1:14" ht="13.5" customHeight="1" x14ac:dyDescent="0.25">
      <c r="A128" s="2686"/>
      <c r="B128" s="2686"/>
      <c r="C128" s="2686"/>
      <c r="D128" s="2686" t="s">
        <v>6525</v>
      </c>
      <c r="E128" s="2686" t="s">
        <v>9335</v>
      </c>
      <c r="F128" s="2686">
        <v>0</v>
      </c>
      <c r="G128" s="2686" t="s">
        <v>6584</v>
      </c>
      <c r="H128" s="2686" t="s">
        <v>9297</v>
      </c>
      <c r="I128" s="2686">
        <v>0</v>
      </c>
      <c r="J128" s="2686" t="s">
        <v>6592</v>
      </c>
      <c r="K128" s="2686" t="s">
        <v>9296</v>
      </c>
      <c r="L128" s="2686">
        <v>0</v>
      </c>
      <c r="M128" s="2686"/>
      <c r="N128" s="2686"/>
    </row>
    <row r="129" spans="1:14" ht="13.5" customHeight="1" x14ac:dyDescent="0.25">
      <c r="A129" s="2686"/>
      <c r="B129" s="2686"/>
      <c r="C129" s="2686"/>
      <c r="D129" s="2686" t="s">
        <v>6525</v>
      </c>
      <c r="E129" s="2686" t="s">
        <v>9336</v>
      </c>
      <c r="F129" s="2686">
        <v>0</v>
      </c>
      <c r="G129" s="2686" t="s">
        <v>6584</v>
      </c>
      <c r="H129" s="2686" t="s">
        <v>9298</v>
      </c>
      <c r="I129" s="2686">
        <v>562.4</v>
      </c>
      <c r="J129" s="2686" t="s">
        <v>6592</v>
      </c>
      <c r="K129" s="2686" t="s">
        <v>9297</v>
      </c>
      <c r="L129" s="2686">
        <v>0</v>
      </c>
      <c r="M129" s="2686"/>
      <c r="N129" s="2686"/>
    </row>
    <row r="130" spans="1:14" ht="13.5" customHeight="1" x14ac:dyDescent="0.25">
      <c r="A130" s="2686"/>
      <c r="B130" s="2686"/>
      <c r="C130" s="2686"/>
      <c r="D130" s="2686" t="s">
        <v>6525</v>
      </c>
      <c r="E130" s="2686" t="s">
        <v>9337</v>
      </c>
      <c r="F130" s="2686">
        <v>0</v>
      </c>
      <c r="G130" s="2686" t="s">
        <v>6584</v>
      </c>
      <c r="H130" s="2686" t="s">
        <v>9299</v>
      </c>
      <c r="I130" s="2686">
        <v>0</v>
      </c>
      <c r="J130" s="2686" t="s">
        <v>6592</v>
      </c>
      <c r="K130" s="2686" t="s">
        <v>9298</v>
      </c>
      <c r="L130" s="2686">
        <v>0</v>
      </c>
      <c r="M130" s="2686"/>
      <c r="N130" s="2686"/>
    </row>
    <row r="131" spans="1:14" ht="13.5" customHeight="1" x14ac:dyDescent="0.25">
      <c r="A131" s="2686"/>
      <c r="B131" s="2686"/>
      <c r="C131" s="2686"/>
      <c r="D131" s="2686" t="s">
        <v>6525</v>
      </c>
      <c r="E131" s="2686" t="s">
        <v>9338</v>
      </c>
      <c r="F131" s="2686">
        <v>0</v>
      </c>
      <c r="G131" s="2686" t="s">
        <v>6584</v>
      </c>
      <c r="H131" s="2686" t="s">
        <v>9300</v>
      </c>
      <c r="I131" s="2686">
        <v>465.8</v>
      </c>
      <c r="J131" s="2686" t="s">
        <v>6592</v>
      </c>
      <c r="K131" s="2686" t="s">
        <v>9299</v>
      </c>
      <c r="L131" s="2686">
        <v>0</v>
      </c>
      <c r="M131" s="2686"/>
      <c r="N131" s="2686"/>
    </row>
    <row r="132" spans="1:14" ht="13.5" customHeight="1" x14ac:dyDescent="0.25">
      <c r="A132" s="2686"/>
      <c r="B132" s="2686"/>
      <c r="C132" s="2686"/>
      <c r="D132" s="2686" t="s">
        <v>6525</v>
      </c>
      <c r="E132" s="2686" t="s">
        <v>9339</v>
      </c>
      <c r="F132" s="2686">
        <v>0</v>
      </c>
      <c r="G132" s="2686" t="s">
        <v>6584</v>
      </c>
      <c r="H132" s="2686" t="s">
        <v>9301</v>
      </c>
      <c r="I132" s="2686">
        <v>0</v>
      </c>
      <c r="J132" s="2686" t="s">
        <v>6597</v>
      </c>
      <c r="K132" s="2686" t="s">
        <v>9290</v>
      </c>
      <c r="L132" s="2686">
        <v>0</v>
      </c>
      <c r="M132" s="2686"/>
      <c r="N132" s="2686"/>
    </row>
    <row r="133" spans="1:14" ht="13.5" customHeight="1" x14ac:dyDescent="0.25">
      <c r="A133" s="2686"/>
      <c r="B133" s="2686"/>
      <c r="C133" s="2686"/>
      <c r="D133" s="2686" t="s">
        <v>6525</v>
      </c>
      <c r="E133" s="2686" t="s">
        <v>9340</v>
      </c>
      <c r="F133" s="2686">
        <v>86.5</v>
      </c>
      <c r="G133" s="2686" t="s">
        <v>6584</v>
      </c>
      <c r="H133" s="2686" t="s">
        <v>9305</v>
      </c>
      <c r="I133" s="2686">
        <v>799.8</v>
      </c>
      <c r="J133" s="2686" t="s">
        <v>6597</v>
      </c>
      <c r="K133" s="2686" t="s">
        <v>9291</v>
      </c>
      <c r="L133" s="2686">
        <v>0</v>
      </c>
      <c r="M133" s="2686"/>
      <c r="N133" s="2686"/>
    </row>
    <row r="134" spans="1:14" ht="13.5" customHeight="1" x14ac:dyDescent="0.25">
      <c r="A134" s="2686"/>
      <c r="B134" s="2686"/>
      <c r="C134" s="2686"/>
      <c r="D134" s="2686" t="s">
        <v>6525</v>
      </c>
      <c r="E134" s="2686" t="s">
        <v>9341</v>
      </c>
      <c r="F134" s="2686">
        <v>0</v>
      </c>
      <c r="G134" s="2686" t="s">
        <v>6584</v>
      </c>
      <c r="H134" s="2686" t="s">
        <v>9306</v>
      </c>
      <c r="I134" s="2686">
        <v>0</v>
      </c>
      <c r="J134" s="2686" t="s">
        <v>6597</v>
      </c>
      <c r="K134" s="2686" t="s">
        <v>9292</v>
      </c>
      <c r="L134" s="2686">
        <v>0</v>
      </c>
      <c r="M134" s="2686"/>
      <c r="N134" s="2686"/>
    </row>
    <row r="135" spans="1:14" ht="13.5" customHeight="1" x14ac:dyDescent="0.25">
      <c r="A135" s="2686"/>
      <c r="B135" s="2686"/>
      <c r="C135" s="2686"/>
      <c r="D135" s="2686" t="s">
        <v>6525</v>
      </c>
      <c r="E135" s="2686" t="s">
        <v>9342</v>
      </c>
      <c r="F135" s="2686">
        <v>173.8</v>
      </c>
      <c r="G135" s="2686" t="s">
        <v>6584</v>
      </c>
      <c r="H135" s="2686" t="s">
        <v>9307</v>
      </c>
      <c r="I135" s="2686">
        <v>584.4</v>
      </c>
      <c r="J135" s="2686" t="s">
        <v>6597</v>
      </c>
      <c r="K135" s="2686" t="s">
        <v>9293</v>
      </c>
      <c r="L135" s="2686">
        <v>0</v>
      </c>
      <c r="M135" s="2686"/>
      <c r="N135" s="2686"/>
    </row>
    <row r="136" spans="1:14" ht="13.5" customHeight="1" x14ac:dyDescent="0.25">
      <c r="A136" s="2686"/>
      <c r="B136" s="2686"/>
      <c r="C136" s="2686"/>
      <c r="D136" s="2686" t="s">
        <v>6525</v>
      </c>
      <c r="E136" s="2686" t="s">
        <v>9343</v>
      </c>
      <c r="F136" s="2686">
        <v>0</v>
      </c>
      <c r="G136" s="2686" t="s">
        <v>6584</v>
      </c>
      <c r="H136" s="2686" t="s">
        <v>9308</v>
      </c>
      <c r="I136" s="2686">
        <v>0</v>
      </c>
      <c r="J136" s="2686" t="s">
        <v>6597</v>
      </c>
      <c r="K136" s="2686" t="s">
        <v>9294</v>
      </c>
      <c r="L136" s="2686">
        <v>0</v>
      </c>
      <c r="M136" s="2686"/>
      <c r="N136" s="2686"/>
    </row>
    <row r="137" spans="1:14" ht="13.5" customHeight="1" x14ac:dyDescent="0.25">
      <c r="A137" s="2686"/>
      <c r="B137" s="2686"/>
      <c r="C137" s="2686"/>
      <c r="D137" s="2686" t="s">
        <v>6525</v>
      </c>
      <c r="E137" s="2686" t="s">
        <v>9344</v>
      </c>
      <c r="F137" s="2686">
        <v>0</v>
      </c>
      <c r="G137" s="2686" t="s">
        <v>6584</v>
      </c>
      <c r="H137" s="2686" t="s">
        <v>9309</v>
      </c>
      <c r="I137" s="2686">
        <v>287.89999999999998</v>
      </c>
      <c r="J137" s="2686" t="s">
        <v>6597</v>
      </c>
      <c r="K137" s="2686" t="s">
        <v>9295</v>
      </c>
      <c r="L137" s="2686">
        <v>0</v>
      </c>
      <c r="M137" s="2686"/>
      <c r="N137" s="2686"/>
    </row>
    <row r="138" spans="1:14" ht="13.5" customHeight="1" x14ac:dyDescent="0.25">
      <c r="A138" s="2686"/>
      <c r="B138" s="2686"/>
      <c r="C138" s="2686"/>
      <c r="D138" s="2686" t="s">
        <v>6526</v>
      </c>
      <c r="E138" s="2686" t="s">
        <v>9290</v>
      </c>
      <c r="F138" s="2686">
        <v>0</v>
      </c>
      <c r="G138" s="2686" t="s">
        <v>6584</v>
      </c>
      <c r="H138" s="2686" t="s">
        <v>9310</v>
      </c>
      <c r="I138" s="2686">
        <v>0</v>
      </c>
      <c r="J138" s="2686" t="s">
        <v>6597</v>
      </c>
      <c r="K138" s="2686" t="s">
        <v>9296</v>
      </c>
      <c r="L138" s="2686">
        <v>0</v>
      </c>
      <c r="M138" s="2686"/>
      <c r="N138" s="2686"/>
    </row>
    <row r="139" spans="1:14" ht="13.5" customHeight="1" x14ac:dyDescent="0.25">
      <c r="A139" s="2686"/>
      <c r="B139" s="2686"/>
      <c r="C139" s="2686"/>
      <c r="D139" s="2686" t="s">
        <v>6526</v>
      </c>
      <c r="E139" s="2686" t="s">
        <v>9311</v>
      </c>
      <c r="F139" s="2686">
        <v>0</v>
      </c>
      <c r="G139" s="2686" t="s">
        <v>6584</v>
      </c>
      <c r="H139" s="2686" t="s">
        <v>9329</v>
      </c>
      <c r="I139" s="2686">
        <v>0</v>
      </c>
      <c r="J139" s="2686" t="s">
        <v>6597</v>
      </c>
      <c r="K139" s="2686" t="s">
        <v>9297</v>
      </c>
      <c r="L139" s="2686">
        <v>319.5</v>
      </c>
      <c r="M139" s="2686"/>
      <c r="N139" s="2686"/>
    </row>
    <row r="140" spans="1:14" ht="13.5" customHeight="1" x14ac:dyDescent="0.25">
      <c r="A140" s="2686"/>
      <c r="B140" s="2686"/>
      <c r="C140" s="2686"/>
      <c r="D140" s="2686" t="s">
        <v>6526</v>
      </c>
      <c r="E140" s="2686" t="s">
        <v>9291</v>
      </c>
      <c r="F140" s="2686">
        <v>0</v>
      </c>
      <c r="G140" s="2686" t="s">
        <v>6584</v>
      </c>
      <c r="H140" s="2686" t="s">
        <v>9331</v>
      </c>
      <c r="I140" s="2686">
        <v>0</v>
      </c>
      <c r="J140" s="2686" t="s">
        <v>6597</v>
      </c>
      <c r="K140" s="2686" t="s">
        <v>9298</v>
      </c>
      <c r="L140" s="2686">
        <v>0</v>
      </c>
      <c r="M140" s="2686"/>
      <c r="N140" s="2686"/>
    </row>
    <row r="141" spans="1:14" ht="13.5" customHeight="1" x14ac:dyDescent="0.25">
      <c r="A141" s="2686"/>
      <c r="B141" s="2686"/>
      <c r="C141" s="2686"/>
      <c r="D141" s="2686" t="s">
        <v>6526</v>
      </c>
      <c r="E141" s="2686" t="s">
        <v>9312</v>
      </c>
      <c r="F141" s="2686">
        <v>0</v>
      </c>
      <c r="G141" s="2686" t="s">
        <v>6584</v>
      </c>
      <c r="H141" s="2686" t="s">
        <v>9333</v>
      </c>
      <c r="I141" s="2686">
        <v>0</v>
      </c>
      <c r="J141" s="2686" t="s">
        <v>6597</v>
      </c>
      <c r="K141" s="2686" t="s">
        <v>9299</v>
      </c>
      <c r="L141" s="2686">
        <v>232.1</v>
      </c>
      <c r="M141" s="2686"/>
      <c r="N141" s="2686"/>
    </row>
    <row r="142" spans="1:14" ht="13.5" customHeight="1" x14ac:dyDescent="0.25">
      <c r="A142" s="2686"/>
      <c r="B142" s="2686"/>
      <c r="C142" s="2686"/>
      <c r="D142" s="2686" t="s">
        <v>6526</v>
      </c>
      <c r="E142" s="2686" t="s">
        <v>9292</v>
      </c>
      <c r="F142" s="2686">
        <v>0</v>
      </c>
      <c r="G142" s="2686" t="s">
        <v>6584</v>
      </c>
      <c r="H142" s="2686" t="s">
        <v>9335</v>
      </c>
      <c r="I142" s="2686">
        <v>0</v>
      </c>
      <c r="J142" s="2686" t="s">
        <v>6597</v>
      </c>
      <c r="K142" s="2686" t="s">
        <v>9300</v>
      </c>
      <c r="L142" s="2686">
        <v>0</v>
      </c>
      <c r="M142" s="2686"/>
      <c r="N142" s="2686"/>
    </row>
    <row r="143" spans="1:14" ht="13.5" customHeight="1" x14ac:dyDescent="0.25">
      <c r="A143" s="2686"/>
      <c r="B143" s="2686"/>
      <c r="C143" s="2686"/>
      <c r="D143" s="2686" t="s">
        <v>6526</v>
      </c>
      <c r="E143" s="2686" t="s">
        <v>9313</v>
      </c>
      <c r="F143" s="2686">
        <v>0</v>
      </c>
      <c r="G143" s="2686" t="s">
        <v>6584</v>
      </c>
      <c r="H143" s="2686" t="s">
        <v>9337</v>
      </c>
      <c r="I143" s="2686">
        <v>0</v>
      </c>
      <c r="J143" s="2686" t="s">
        <v>6597</v>
      </c>
      <c r="K143" s="2686" t="s">
        <v>9301</v>
      </c>
      <c r="L143" s="2686">
        <v>571.79999999999995</v>
      </c>
      <c r="M143" s="2686"/>
      <c r="N143" s="2686"/>
    </row>
    <row r="144" spans="1:14" ht="13.5" customHeight="1" x14ac:dyDescent="0.25">
      <c r="A144" s="2686"/>
      <c r="B144" s="2686"/>
      <c r="C144" s="2686"/>
      <c r="D144" s="2686" t="s">
        <v>6526</v>
      </c>
      <c r="E144" s="2686" t="s">
        <v>9293</v>
      </c>
      <c r="F144" s="2686">
        <v>0</v>
      </c>
      <c r="G144" s="2686" t="s">
        <v>6584</v>
      </c>
      <c r="H144" s="2686" t="s">
        <v>9339</v>
      </c>
      <c r="I144" s="2686">
        <v>0</v>
      </c>
      <c r="J144" s="2686" t="s">
        <v>6597</v>
      </c>
      <c r="K144" s="2686" t="s">
        <v>9305</v>
      </c>
      <c r="L144" s="2686">
        <v>0</v>
      </c>
      <c r="M144" s="2686"/>
      <c r="N144" s="2686"/>
    </row>
    <row r="145" spans="1:14" ht="13.5" customHeight="1" x14ac:dyDescent="0.25">
      <c r="A145" s="2686"/>
      <c r="B145" s="2686"/>
      <c r="C145" s="2686"/>
      <c r="D145" s="2686" t="s">
        <v>6526</v>
      </c>
      <c r="E145" s="2686" t="s">
        <v>9314</v>
      </c>
      <c r="F145" s="2686">
        <v>84.7</v>
      </c>
      <c r="G145" s="2686" t="s">
        <v>6584</v>
      </c>
      <c r="H145" s="2686" t="s">
        <v>9341</v>
      </c>
      <c r="I145" s="2686">
        <v>0</v>
      </c>
      <c r="J145" s="2686" t="s">
        <v>6597</v>
      </c>
      <c r="K145" s="2686" t="s">
        <v>9306</v>
      </c>
      <c r="L145" s="2686">
        <v>955.4</v>
      </c>
      <c r="M145" s="2686"/>
      <c r="N145" s="2686"/>
    </row>
    <row r="146" spans="1:14" ht="13.5" customHeight="1" x14ac:dyDescent="0.25">
      <c r="A146" s="2686"/>
      <c r="B146" s="2686"/>
      <c r="C146" s="2686"/>
      <c r="D146" s="2686" t="s">
        <v>6526</v>
      </c>
      <c r="E146" s="2686" t="s">
        <v>9294</v>
      </c>
      <c r="F146" s="2686">
        <v>0</v>
      </c>
      <c r="G146" s="2686" t="s">
        <v>6584</v>
      </c>
      <c r="H146" s="2686" t="s">
        <v>9343</v>
      </c>
      <c r="I146" s="2686">
        <v>0</v>
      </c>
      <c r="J146" s="2686" t="s">
        <v>6597</v>
      </c>
      <c r="K146" s="2686" t="s">
        <v>9307</v>
      </c>
      <c r="L146" s="2686">
        <v>0</v>
      </c>
      <c r="M146" s="2686"/>
      <c r="N146" s="2686"/>
    </row>
    <row r="147" spans="1:14" ht="13.5" customHeight="1" x14ac:dyDescent="0.25">
      <c r="A147" s="2686"/>
      <c r="B147" s="2686"/>
      <c r="C147" s="2686"/>
      <c r="D147" s="2686" t="s">
        <v>6526</v>
      </c>
      <c r="E147" s="2686" t="s">
        <v>9315</v>
      </c>
      <c r="F147" s="2686">
        <v>214.1</v>
      </c>
      <c r="G147" s="2686" t="s">
        <v>6584</v>
      </c>
      <c r="H147" s="2686" t="s">
        <v>9345</v>
      </c>
      <c r="I147" s="2686">
        <v>0</v>
      </c>
      <c r="J147" s="2686" t="s">
        <v>6597</v>
      </c>
      <c r="K147" s="2686" t="s">
        <v>9308</v>
      </c>
      <c r="L147" s="2686">
        <v>223.2</v>
      </c>
      <c r="M147" s="2686"/>
      <c r="N147" s="2686"/>
    </row>
    <row r="148" spans="1:14" ht="13.5" customHeight="1" x14ac:dyDescent="0.25">
      <c r="A148" s="2686"/>
      <c r="B148" s="2686"/>
      <c r="C148" s="2686"/>
      <c r="D148" s="2686" t="s">
        <v>6526</v>
      </c>
      <c r="E148" s="2686" t="s">
        <v>9295</v>
      </c>
      <c r="F148" s="2686">
        <v>0</v>
      </c>
      <c r="G148" s="2686" t="s">
        <v>6584</v>
      </c>
      <c r="H148" s="2686" t="s">
        <v>9346</v>
      </c>
      <c r="I148" s="2686">
        <v>0</v>
      </c>
      <c r="J148" s="2686" t="s">
        <v>6597</v>
      </c>
      <c r="K148" s="2686" t="s">
        <v>9309</v>
      </c>
      <c r="L148" s="2686">
        <v>68</v>
      </c>
      <c r="M148" s="2686"/>
      <c r="N148" s="2686"/>
    </row>
    <row r="149" spans="1:14" ht="13.5" customHeight="1" x14ac:dyDescent="0.25">
      <c r="A149" s="2686"/>
      <c r="B149" s="2686"/>
      <c r="C149" s="2686"/>
      <c r="D149" s="2686" t="s">
        <v>6526</v>
      </c>
      <c r="E149" s="2686" t="s">
        <v>9316</v>
      </c>
      <c r="F149" s="2686">
        <v>545.4</v>
      </c>
      <c r="G149" s="2686" t="s">
        <v>6584</v>
      </c>
      <c r="H149" s="2686" t="s">
        <v>9347</v>
      </c>
      <c r="I149" s="2686">
        <v>0</v>
      </c>
      <c r="J149" s="2686" t="s">
        <v>6597</v>
      </c>
      <c r="K149" s="2686" t="s">
        <v>9310</v>
      </c>
      <c r="L149" s="2686">
        <v>198.3</v>
      </c>
      <c r="M149" s="2686"/>
      <c r="N149" s="2686"/>
    </row>
    <row r="150" spans="1:14" ht="13.5" customHeight="1" x14ac:dyDescent="0.25">
      <c r="A150" s="2686"/>
      <c r="B150" s="2686"/>
      <c r="C150" s="2686"/>
      <c r="D150" s="2686" t="s">
        <v>6526</v>
      </c>
      <c r="E150" s="2686" t="s">
        <v>9296</v>
      </c>
      <c r="F150" s="2686">
        <v>0</v>
      </c>
      <c r="G150" s="2686" t="s">
        <v>6584</v>
      </c>
      <c r="H150" s="2686" t="s">
        <v>9348</v>
      </c>
      <c r="I150" s="2686">
        <v>0</v>
      </c>
      <c r="J150" s="2686" t="s">
        <v>6597</v>
      </c>
      <c r="K150" s="2686" t="s">
        <v>9329</v>
      </c>
      <c r="L150" s="2686">
        <v>108.3</v>
      </c>
      <c r="M150" s="2686"/>
      <c r="N150" s="2686"/>
    </row>
    <row r="151" spans="1:14" ht="13.5" customHeight="1" x14ac:dyDescent="0.25">
      <c r="A151" s="2686"/>
      <c r="B151" s="2686"/>
      <c r="C151" s="2686"/>
      <c r="D151" s="2686" t="s">
        <v>6526</v>
      </c>
      <c r="E151" s="2686" t="s">
        <v>9317</v>
      </c>
      <c r="F151" s="2686">
        <v>269.10000000000002</v>
      </c>
      <c r="G151" s="2686" t="s">
        <v>6584</v>
      </c>
      <c r="H151" s="2686" t="s">
        <v>9349</v>
      </c>
      <c r="I151" s="2686">
        <v>0</v>
      </c>
      <c r="J151" s="2686" t="s">
        <v>6597</v>
      </c>
      <c r="K151" s="2686" t="s">
        <v>9331</v>
      </c>
      <c r="L151" s="2686">
        <v>223.8</v>
      </c>
      <c r="M151" s="2686"/>
      <c r="N151" s="2686"/>
    </row>
    <row r="152" spans="1:14" ht="13.5" customHeight="1" x14ac:dyDescent="0.25">
      <c r="A152" s="2686"/>
      <c r="B152" s="2686"/>
      <c r="C152" s="2686"/>
      <c r="D152" s="2686" t="s">
        <v>6526</v>
      </c>
      <c r="E152" s="2686" t="s">
        <v>9297</v>
      </c>
      <c r="F152" s="2686">
        <v>0</v>
      </c>
      <c r="G152" s="2686" t="s">
        <v>6584</v>
      </c>
      <c r="H152" s="2686" t="s">
        <v>9350</v>
      </c>
      <c r="I152" s="2686">
        <v>0</v>
      </c>
      <c r="J152" s="2686" t="s">
        <v>6597</v>
      </c>
      <c r="K152" s="2686" t="s">
        <v>9333</v>
      </c>
      <c r="L152" s="2686">
        <v>0</v>
      </c>
      <c r="M152" s="2686"/>
      <c r="N152" s="2686"/>
    </row>
    <row r="153" spans="1:14" ht="13.5" customHeight="1" x14ac:dyDescent="0.25">
      <c r="A153" s="2686"/>
      <c r="B153" s="2686"/>
      <c r="C153" s="2686"/>
      <c r="D153" s="2686" t="s">
        <v>6526</v>
      </c>
      <c r="E153" s="2686" t="s">
        <v>9318</v>
      </c>
      <c r="F153" s="2686">
        <v>44.5</v>
      </c>
      <c r="G153" s="2686" t="s">
        <v>6584</v>
      </c>
      <c r="H153" s="2686" t="s">
        <v>9351</v>
      </c>
      <c r="I153" s="2686">
        <v>0</v>
      </c>
      <c r="J153" s="2686" t="s">
        <v>6597</v>
      </c>
      <c r="K153" s="2686" t="s">
        <v>9335</v>
      </c>
      <c r="L153" s="2686">
        <v>0</v>
      </c>
      <c r="M153" s="2686"/>
      <c r="N153" s="2686"/>
    </row>
    <row r="154" spans="1:14" ht="13.5" customHeight="1" x14ac:dyDescent="0.25">
      <c r="A154" s="2686"/>
      <c r="B154" s="2686"/>
      <c r="C154" s="2686"/>
      <c r="D154" s="2686" t="s">
        <v>6526</v>
      </c>
      <c r="E154" s="2686" t="s">
        <v>9298</v>
      </c>
      <c r="F154" s="2686">
        <v>0</v>
      </c>
      <c r="G154" s="2686" t="s">
        <v>6584</v>
      </c>
      <c r="H154" s="2686" t="s">
        <v>9352</v>
      </c>
      <c r="I154" s="2686">
        <v>0</v>
      </c>
      <c r="J154" s="2686" t="s">
        <v>6597</v>
      </c>
      <c r="K154" s="2686" t="s">
        <v>9337</v>
      </c>
      <c r="L154" s="2686">
        <v>184.2</v>
      </c>
      <c r="M154" s="2686"/>
      <c r="N154" s="2686"/>
    </row>
    <row r="155" spans="1:14" ht="13.5" customHeight="1" x14ac:dyDescent="0.25">
      <c r="A155" s="2686"/>
      <c r="B155" s="2686"/>
      <c r="C155" s="2686"/>
      <c r="D155" s="2686" t="s">
        <v>6526</v>
      </c>
      <c r="E155" s="2686" t="s">
        <v>9319</v>
      </c>
      <c r="F155" s="2686">
        <v>608.9</v>
      </c>
      <c r="G155" s="2686" t="s">
        <v>6584</v>
      </c>
      <c r="H155" s="2686" t="s">
        <v>9353</v>
      </c>
      <c r="I155" s="2686">
        <v>0</v>
      </c>
      <c r="J155" s="2686" t="s">
        <v>6597</v>
      </c>
      <c r="K155" s="2686" t="s">
        <v>9339</v>
      </c>
      <c r="L155" s="2686">
        <v>0</v>
      </c>
      <c r="M155" s="2686"/>
      <c r="N155" s="2686"/>
    </row>
    <row r="156" spans="1:14" ht="13.5" customHeight="1" x14ac:dyDescent="0.25">
      <c r="A156" s="2686"/>
      <c r="B156" s="2686"/>
      <c r="C156" s="2686"/>
      <c r="D156" s="2686" t="s">
        <v>6526</v>
      </c>
      <c r="E156" s="2686" t="s">
        <v>9299</v>
      </c>
      <c r="F156" s="2686">
        <v>0</v>
      </c>
      <c r="G156" s="2686" t="s">
        <v>6584</v>
      </c>
      <c r="H156" s="2686" t="s">
        <v>9354</v>
      </c>
      <c r="I156" s="2686">
        <v>0</v>
      </c>
      <c r="J156" s="2686" t="s">
        <v>6597</v>
      </c>
      <c r="K156" s="2686" t="s">
        <v>9341</v>
      </c>
      <c r="L156" s="2686">
        <v>233.4</v>
      </c>
      <c r="M156" s="2686"/>
      <c r="N156" s="2686"/>
    </row>
    <row r="157" spans="1:14" ht="13.5" customHeight="1" x14ac:dyDescent="0.25">
      <c r="A157" s="2686"/>
      <c r="B157" s="2686"/>
      <c r="C157" s="2686"/>
      <c r="D157" s="2686" t="s">
        <v>6526</v>
      </c>
      <c r="E157" s="2686" t="s">
        <v>9320</v>
      </c>
      <c r="F157" s="2686">
        <v>730.3</v>
      </c>
      <c r="G157" s="2686" t="s">
        <v>6584</v>
      </c>
      <c r="H157" s="2686" t="s">
        <v>9355</v>
      </c>
      <c r="I157" s="2686">
        <v>0</v>
      </c>
      <c r="J157" s="2686" t="s">
        <v>6597</v>
      </c>
      <c r="K157" s="2686" t="s">
        <v>9343</v>
      </c>
      <c r="L157" s="2686">
        <v>198.3</v>
      </c>
      <c r="M157" s="2686"/>
      <c r="N157" s="2686"/>
    </row>
    <row r="158" spans="1:14" ht="13.5" customHeight="1" x14ac:dyDescent="0.25">
      <c r="A158" s="2686"/>
      <c r="B158" s="2686"/>
      <c r="C158" s="2686"/>
      <c r="D158" s="2686" t="s">
        <v>6526</v>
      </c>
      <c r="E158" s="2686" t="s">
        <v>9300</v>
      </c>
      <c r="F158" s="2686">
        <v>0</v>
      </c>
      <c r="G158" s="2686" t="s">
        <v>6584</v>
      </c>
      <c r="H158" s="2686" t="s">
        <v>9356</v>
      </c>
      <c r="I158" s="2686">
        <v>0</v>
      </c>
      <c r="J158" s="2686" t="s">
        <v>6597</v>
      </c>
      <c r="K158" s="2686" t="s">
        <v>9345</v>
      </c>
      <c r="L158" s="2686">
        <v>404.7</v>
      </c>
      <c r="M158" s="2686"/>
      <c r="N158" s="2686"/>
    </row>
    <row r="159" spans="1:14" ht="13.5" customHeight="1" x14ac:dyDescent="0.25">
      <c r="A159" s="2686"/>
      <c r="B159" s="2686"/>
      <c r="C159" s="2686"/>
      <c r="D159" s="2686" t="s">
        <v>6526</v>
      </c>
      <c r="E159" s="2686" t="s">
        <v>9321</v>
      </c>
      <c r="F159" s="2686">
        <v>399.1</v>
      </c>
      <c r="G159" s="2686" t="s">
        <v>6584</v>
      </c>
      <c r="H159" s="2686" t="s">
        <v>9357</v>
      </c>
      <c r="I159" s="2686">
        <v>0</v>
      </c>
      <c r="J159" s="2686" t="s">
        <v>6597</v>
      </c>
      <c r="K159" s="2686" t="s">
        <v>9346</v>
      </c>
      <c r="L159" s="2686">
        <v>126.6</v>
      </c>
      <c r="M159" s="2686"/>
      <c r="N159" s="2686"/>
    </row>
    <row r="160" spans="1:14" ht="13.5" customHeight="1" x14ac:dyDescent="0.25">
      <c r="A160" s="2686"/>
      <c r="B160" s="2686"/>
      <c r="C160" s="2686"/>
      <c r="D160" s="2686" t="s">
        <v>6526</v>
      </c>
      <c r="E160" s="2686" t="s">
        <v>9301</v>
      </c>
      <c r="F160" s="2686">
        <v>0</v>
      </c>
      <c r="G160" s="2686" t="s">
        <v>6584</v>
      </c>
      <c r="H160" s="2686" t="s">
        <v>9358</v>
      </c>
      <c r="I160" s="2686">
        <v>0</v>
      </c>
      <c r="J160" s="2686" t="s">
        <v>6597</v>
      </c>
      <c r="K160" s="2686" t="s">
        <v>9347</v>
      </c>
      <c r="L160" s="2686">
        <v>475.8</v>
      </c>
      <c r="M160" s="2686"/>
      <c r="N160" s="2686"/>
    </row>
    <row r="161" spans="1:14" ht="13.5" customHeight="1" x14ac:dyDescent="0.25">
      <c r="A161" s="2686"/>
      <c r="B161" s="2686"/>
      <c r="C161" s="2686"/>
      <c r="D161" s="2686" t="s">
        <v>6526</v>
      </c>
      <c r="E161" s="2686" t="s">
        <v>9322</v>
      </c>
      <c r="F161" s="2686">
        <v>461.9</v>
      </c>
      <c r="G161" s="2686" t="s">
        <v>6584</v>
      </c>
      <c r="H161" s="2686" t="s">
        <v>9359</v>
      </c>
      <c r="I161" s="2686">
        <v>0</v>
      </c>
      <c r="J161" s="2686" t="s">
        <v>6597</v>
      </c>
      <c r="K161" s="2686" t="s">
        <v>9348</v>
      </c>
      <c r="L161" s="2686">
        <v>503.7</v>
      </c>
      <c r="M161" s="2686"/>
      <c r="N161" s="2686"/>
    </row>
    <row r="162" spans="1:14" ht="13.5" customHeight="1" x14ac:dyDescent="0.25">
      <c r="A162" s="2686"/>
      <c r="B162" s="2686"/>
      <c r="C162" s="2686"/>
      <c r="D162" s="2686" t="s">
        <v>6526</v>
      </c>
      <c r="E162" s="2686" t="s">
        <v>9305</v>
      </c>
      <c r="F162" s="2686">
        <v>0</v>
      </c>
      <c r="G162" s="2686" t="s">
        <v>6584</v>
      </c>
      <c r="H162" s="2686" t="s">
        <v>9360</v>
      </c>
      <c r="I162" s="2686">
        <v>0</v>
      </c>
      <c r="J162" s="2686" t="s">
        <v>6597</v>
      </c>
      <c r="K162" s="2686" t="s">
        <v>9349</v>
      </c>
      <c r="L162" s="2686">
        <v>570.1</v>
      </c>
      <c r="M162" s="2686"/>
      <c r="N162" s="2686"/>
    </row>
    <row r="163" spans="1:14" ht="13.5" customHeight="1" x14ac:dyDescent="0.25">
      <c r="A163" s="2686"/>
      <c r="B163" s="2686"/>
      <c r="C163" s="2686"/>
      <c r="D163" s="2686" t="s">
        <v>6526</v>
      </c>
      <c r="E163" s="2686" t="s">
        <v>9323</v>
      </c>
      <c r="F163" s="2686">
        <v>0</v>
      </c>
      <c r="G163" s="2686" t="s">
        <v>6584</v>
      </c>
      <c r="H163" s="2686" t="s">
        <v>9361</v>
      </c>
      <c r="I163" s="2686">
        <v>0</v>
      </c>
      <c r="J163" s="2686" t="s">
        <v>6597</v>
      </c>
      <c r="K163" s="2686" t="s">
        <v>9350</v>
      </c>
      <c r="L163" s="2686">
        <v>0</v>
      </c>
      <c r="M163" s="2686"/>
      <c r="N163" s="2686"/>
    </row>
    <row r="164" spans="1:14" ht="13.5" customHeight="1" x14ac:dyDescent="0.25">
      <c r="A164" s="2686"/>
      <c r="B164" s="2686"/>
      <c r="C164" s="2686"/>
      <c r="D164" s="2686" t="s">
        <v>6526</v>
      </c>
      <c r="E164" s="2686" t="s">
        <v>9306</v>
      </c>
      <c r="F164" s="2686">
        <v>0</v>
      </c>
      <c r="G164" s="2686" t="s">
        <v>6584</v>
      </c>
      <c r="H164" s="2686" t="s">
        <v>9362</v>
      </c>
      <c r="I164" s="2686">
        <v>0</v>
      </c>
      <c r="J164" s="2686" t="s">
        <v>6597</v>
      </c>
      <c r="K164" s="2686" t="s">
        <v>9351</v>
      </c>
      <c r="L164" s="2686">
        <v>0</v>
      </c>
      <c r="M164" s="2686"/>
      <c r="N164" s="2686"/>
    </row>
    <row r="165" spans="1:14" ht="13.5" customHeight="1" x14ac:dyDescent="0.25">
      <c r="A165" s="2686"/>
      <c r="B165" s="2686"/>
      <c r="C165" s="2686"/>
      <c r="D165" s="2686" t="s">
        <v>6526</v>
      </c>
      <c r="E165" s="2686" t="s">
        <v>9324</v>
      </c>
      <c r="F165" s="2686">
        <v>0</v>
      </c>
      <c r="G165" s="2686" t="s">
        <v>6584</v>
      </c>
      <c r="H165" s="2686" t="s">
        <v>9363</v>
      </c>
      <c r="I165" s="2686">
        <v>0</v>
      </c>
      <c r="J165" s="2686" t="s">
        <v>6597</v>
      </c>
      <c r="K165" s="2686" t="s">
        <v>9352</v>
      </c>
      <c r="L165" s="2686">
        <v>0</v>
      </c>
      <c r="M165" s="2686"/>
      <c r="N165" s="2686"/>
    </row>
    <row r="166" spans="1:14" ht="13.5" customHeight="1" x14ac:dyDescent="0.25">
      <c r="A166" s="2686"/>
      <c r="B166" s="2686"/>
      <c r="C166" s="2686"/>
      <c r="D166" s="2686" t="s">
        <v>6526</v>
      </c>
      <c r="E166" s="2686" t="s">
        <v>9307</v>
      </c>
      <c r="F166" s="2686">
        <v>0</v>
      </c>
      <c r="G166" s="2686" t="s">
        <v>6584</v>
      </c>
      <c r="H166" s="2686" t="s">
        <v>9364</v>
      </c>
      <c r="I166" s="2686">
        <v>0</v>
      </c>
      <c r="J166" s="2686" t="s">
        <v>6597</v>
      </c>
      <c r="K166" s="2686" t="s">
        <v>9353</v>
      </c>
      <c r="L166" s="2686">
        <v>0</v>
      </c>
      <c r="M166" s="2686"/>
      <c r="N166" s="2686"/>
    </row>
    <row r="167" spans="1:14" ht="13.5" customHeight="1" x14ac:dyDescent="0.25">
      <c r="A167" s="2686"/>
      <c r="B167" s="2686"/>
      <c r="C167" s="2686"/>
      <c r="D167" s="2686" t="s">
        <v>6526</v>
      </c>
      <c r="E167" s="2686" t="s">
        <v>9325</v>
      </c>
      <c r="F167" s="2686">
        <v>0</v>
      </c>
      <c r="G167" s="2686" t="s">
        <v>6584</v>
      </c>
      <c r="H167" s="2686" t="s">
        <v>9365</v>
      </c>
      <c r="I167" s="2686">
        <v>0</v>
      </c>
      <c r="J167" s="2686" t="s">
        <v>6597</v>
      </c>
      <c r="K167" s="2686" t="s">
        <v>9354</v>
      </c>
      <c r="L167" s="2686">
        <v>518.20000000000005</v>
      </c>
      <c r="M167" s="2686"/>
      <c r="N167" s="2686"/>
    </row>
    <row r="168" spans="1:14" ht="13.5" customHeight="1" x14ac:dyDescent="0.25">
      <c r="A168" s="2686"/>
      <c r="B168" s="2686"/>
      <c r="C168" s="2686"/>
      <c r="D168" s="2686" t="s">
        <v>6526</v>
      </c>
      <c r="E168" s="2686" t="s">
        <v>9308</v>
      </c>
      <c r="F168" s="2686">
        <v>0</v>
      </c>
      <c r="G168" s="2686" t="s">
        <v>6584</v>
      </c>
      <c r="H168" s="2686" t="s">
        <v>9366</v>
      </c>
      <c r="I168" s="2686">
        <v>0</v>
      </c>
      <c r="J168" s="2686" t="s">
        <v>6597</v>
      </c>
      <c r="K168" s="2686" t="s">
        <v>9355</v>
      </c>
      <c r="L168" s="2686">
        <v>678.9</v>
      </c>
      <c r="M168" s="2686"/>
      <c r="N168" s="2686"/>
    </row>
    <row r="169" spans="1:14" ht="13.5" customHeight="1" x14ac:dyDescent="0.25">
      <c r="A169" s="2686"/>
      <c r="B169" s="2686"/>
      <c r="C169" s="2686"/>
      <c r="D169" s="2686" t="s">
        <v>6526</v>
      </c>
      <c r="E169" s="2686" t="s">
        <v>9326</v>
      </c>
      <c r="F169" s="2686">
        <v>0</v>
      </c>
      <c r="G169" s="2686" t="s">
        <v>6584</v>
      </c>
      <c r="H169" s="2686" t="s">
        <v>9367</v>
      </c>
      <c r="I169" s="2686">
        <v>0</v>
      </c>
      <c r="J169" s="2686" t="s">
        <v>6597</v>
      </c>
      <c r="K169" s="2686" t="s">
        <v>9356</v>
      </c>
      <c r="L169" s="2686">
        <v>310.2</v>
      </c>
      <c r="M169" s="2686"/>
      <c r="N169" s="2686"/>
    </row>
    <row r="170" spans="1:14" ht="13.5" customHeight="1" x14ac:dyDescent="0.25">
      <c r="A170" s="2686"/>
      <c r="B170" s="2686"/>
      <c r="C170" s="2686"/>
      <c r="D170" s="2686" t="s">
        <v>6526</v>
      </c>
      <c r="E170" s="2686" t="s">
        <v>9309</v>
      </c>
      <c r="F170" s="2686">
        <v>0</v>
      </c>
      <c r="G170" s="2686" t="s">
        <v>6584</v>
      </c>
      <c r="H170" s="2686" t="s">
        <v>9368</v>
      </c>
      <c r="I170" s="2686">
        <v>0</v>
      </c>
      <c r="J170" s="2686" t="s">
        <v>6597</v>
      </c>
      <c r="K170" s="2686" t="s">
        <v>9357</v>
      </c>
      <c r="L170" s="2686">
        <v>0</v>
      </c>
      <c r="M170" s="2686"/>
      <c r="N170" s="2686"/>
    </row>
    <row r="171" spans="1:14" ht="13.5" customHeight="1" x14ac:dyDescent="0.25">
      <c r="A171" s="2686"/>
      <c r="B171" s="2686"/>
      <c r="C171" s="2686"/>
      <c r="D171" s="2686" t="s">
        <v>6526</v>
      </c>
      <c r="E171" s="2686" t="s">
        <v>9327</v>
      </c>
      <c r="F171" s="2686">
        <v>248.5</v>
      </c>
      <c r="G171" s="2686" t="s">
        <v>6585</v>
      </c>
      <c r="H171" s="2686" t="s">
        <v>9290</v>
      </c>
      <c r="I171" s="2686">
        <v>534</v>
      </c>
      <c r="J171" s="2686" t="s">
        <v>6597</v>
      </c>
      <c r="K171" s="2686" t="s">
        <v>9358</v>
      </c>
      <c r="L171" s="2686">
        <v>736.8</v>
      </c>
      <c r="M171" s="2686"/>
      <c r="N171" s="2686"/>
    </row>
    <row r="172" spans="1:14" ht="13.5" customHeight="1" x14ac:dyDescent="0.25">
      <c r="A172" s="2686"/>
      <c r="B172" s="2686"/>
      <c r="C172" s="2686"/>
      <c r="D172" s="2686" t="s">
        <v>6526</v>
      </c>
      <c r="E172" s="2686" t="s">
        <v>9310</v>
      </c>
      <c r="F172" s="2686">
        <v>0</v>
      </c>
      <c r="G172" s="2686" t="s">
        <v>6585</v>
      </c>
      <c r="H172" s="2686" t="s">
        <v>9291</v>
      </c>
      <c r="I172" s="2686">
        <v>0</v>
      </c>
      <c r="J172" s="2686" t="s">
        <v>6593</v>
      </c>
      <c r="K172" s="2686" t="s">
        <v>9290</v>
      </c>
      <c r="L172" s="2686">
        <v>0</v>
      </c>
      <c r="M172" s="2686"/>
      <c r="N172" s="2686"/>
    </row>
    <row r="173" spans="1:14" ht="13.5" customHeight="1" x14ac:dyDescent="0.25">
      <c r="A173" s="2686"/>
      <c r="B173" s="2686"/>
      <c r="C173" s="2686"/>
      <c r="D173" s="2686" t="s">
        <v>6526</v>
      </c>
      <c r="E173" s="2686" t="s">
        <v>9328</v>
      </c>
      <c r="F173" s="2686">
        <v>214.9</v>
      </c>
      <c r="G173" s="2686" t="s">
        <v>6585</v>
      </c>
      <c r="H173" s="2686" t="s">
        <v>9292</v>
      </c>
      <c r="I173" s="2686">
        <v>699.6</v>
      </c>
      <c r="J173" s="2686" t="s">
        <v>6593</v>
      </c>
      <c r="K173" s="2686" t="s">
        <v>9291</v>
      </c>
      <c r="L173" s="2686">
        <v>287.3</v>
      </c>
      <c r="M173" s="2686"/>
      <c r="N173" s="2686"/>
    </row>
    <row r="174" spans="1:14" ht="13.5" customHeight="1" x14ac:dyDescent="0.25">
      <c r="A174" s="2686"/>
      <c r="B174" s="2686"/>
      <c r="C174" s="2686"/>
      <c r="D174" s="2686" t="s">
        <v>6526</v>
      </c>
      <c r="E174" s="2686" t="s">
        <v>9329</v>
      </c>
      <c r="F174" s="2686">
        <v>0</v>
      </c>
      <c r="G174" s="2686" t="s">
        <v>6585</v>
      </c>
      <c r="H174" s="2686" t="s">
        <v>9293</v>
      </c>
      <c r="I174" s="2686">
        <v>0</v>
      </c>
      <c r="J174" s="2686" t="s">
        <v>6593</v>
      </c>
      <c r="K174" s="2686" t="s">
        <v>9292</v>
      </c>
      <c r="L174" s="2686">
        <v>68.2</v>
      </c>
      <c r="M174" s="2686"/>
      <c r="N174" s="2686"/>
    </row>
    <row r="175" spans="1:14" ht="13.5" customHeight="1" x14ac:dyDescent="0.25">
      <c r="A175" s="2686"/>
      <c r="B175" s="2686"/>
      <c r="C175" s="2686"/>
      <c r="D175" s="2686" t="s">
        <v>6526</v>
      </c>
      <c r="E175" s="2686" t="s">
        <v>9330</v>
      </c>
      <c r="F175" s="2686">
        <v>226</v>
      </c>
      <c r="G175" s="2686" t="s">
        <v>6585</v>
      </c>
      <c r="H175" s="2686" t="s">
        <v>9294</v>
      </c>
      <c r="I175" s="2686">
        <v>141.5</v>
      </c>
      <c r="J175" s="2686" t="s">
        <v>6593</v>
      </c>
      <c r="K175" s="2686" t="s">
        <v>9293</v>
      </c>
      <c r="L175" s="2686">
        <v>0</v>
      </c>
      <c r="M175" s="2686"/>
      <c r="N175" s="2686"/>
    </row>
    <row r="176" spans="1:14" ht="13.5" customHeight="1" x14ac:dyDescent="0.25">
      <c r="A176" s="2686"/>
      <c r="B176" s="2686"/>
      <c r="C176" s="2686"/>
      <c r="D176" s="2686" t="s">
        <v>6526</v>
      </c>
      <c r="E176" s="2686" t="s">
        <v>9331</v>
      </c>
      <c r="F176" s="2686">
        <v>481.2</v>
      </c>
      <c r="G176" s="2686" t="s">
        <v>6585</v>
      </c>
      <c r="H176" s="2686" t="s">
        <v>9295</v>
      </c>
      <c r="I176" s="2686">
        <v>0</v>
      </c>
      <c r="J176" s="2686" t="s">
        <v>6593</v>
      </c>
      <c r="K176" s="2686" t="s">
        <v>9294</v>
      </c>
      <c r="L176" s="2686">
        <v>0</v>
      </c>
      <c r="M176" s="2686"/>
      <c r="N176" s="2686"/>
    </row>
    <row r="177" spans="1:14" ht="13.5" customHeight="1" x14ac:dyDescent="0.25">
      <c r="A177" s="2686"/>
      <c r="B177" s="2686"/>
      <c r="C177" s="2686"/>
      <c r="D177" s="2686" t="s">
        <v>6526</v>
      </c>
      <c r="E177" s="2686" t="s">
        <v>9332</v>
      </c>
      <c r="F177" s="2686">
        <v>264.8</v>
      </c>
      <c r="G177" s="2686" t="s">
        <v>6585</v>
      </c>
      <c r="H177" s="2686" t="s">
        <v>9296</v>
      </c>
      <c r="I177" s="2686">
        <v>604.9</v>
      </c>
      <c r="J177" s="2686" t="s">
        <v>6593</v>
      </c>
      <c r="K177" s="2686" t="s">
        <v>9295</v>
      </c>
      <c r="L177" s="2686">
        <v>0</v>
      </c>
      <c r="M177" s="2686"/>
      <c r="N177" s="2686"/>
    </row>
    <row r="178" spans="1:14" ht="13.5" customHeight="1" x14ac:dyDescent="0.25">
      <c r="A178" s="2686"/>
      <c r="B178" s="2686"/>
      <c r="C178" s="2686"/>
      <c r="D178" s="2686" t="s">
        <v>6526</v>
      </c>
      <c r="E178" s="2686" t="s">
        <v>9333</v>
      </c>
      <c r="F178" s="2686">
        <v>19.5</v>
      </c>
      <c r="G178" s="2686" t="s">
        <v>6585</v>
      </c>
      <c r="H178" s="2686" t="s">
        <v>9297</v>
      </c>
      <c r="I178" s="2686">
        <v>0</v>
      </c>
      <c r="J178" s="2686" t="s">
        <v>6593</v>
      </c>
      <c r="K178" s="2686" t="s">
        <v>9296</v>
      </c>
      <c r="L178" s="2686">
        <v>148.6</v>
      </c>
      <c r="M178" s="2686"/>
      <c r="N178" s="2686"/>
    </row>
    <row r="179" spans="1:14" ht="13.5" customHeight="1" x14ac:dyDescent="0.25">
      <c r="A179" s="2686"/>
      <c r="B179" s="2686"/>
      <c r="C179" s="2686"/>
      <c r="D179" s="2686" t="s">
        <v>6526</v>
      </c>
      <c r="E179" s="2686" t="s">
        <v>9334</v>
      </c>
      <c r="F179" s="2686">
        <v>165.4</v>
      </c>
      <c r="G179" s="2686" t="s">
        <v>6585</v>
      </c>
      <c r="H179" s="2686" t="s">
        <v>9298</v>
      </c>
      <c r="I179" s="2686">
        <v>630.9</v>
      </c>
      <c r="J179" s="2686" t="s">
        <v>6593</v>
      </c>
      <c r="K179" s="2686" t="s">
        <v>9297</v>
      </c>
      <c r="L179" s="2686">
        <v>592</v>
      </c>
      <c r="M179" s="2686"/>
      <c r="N179" s="2686"/>
    </row>
    <row r="180" spans="1:14" ht="13.5" customHeight="1" x14ac:dyDescent="0.25">
      <c r="A180" s="2686"/>
      <c r="B180" s="2686"/>
      <c r="C180" s="2686"/>
      <c r="D180" s="2686" t="s">
        <v>6526</v>
      </c>
      <c r="E180" s="2686" t="s">
        <v>9335</v>
      </c>
      <c r="F180" s="2686">
        <v>0</v>
      </c>
      <c r="G180" s="2686" t="s">
        <v>6585</v>
      </c>
      <c r="H180" s="2686" t="s">
        <v>9299</v>
      </c>
      <c r="I180" s="2686">
        <v>0</v>
      </c>
      <c r="J180" s="2686" t="s">
        <v>6593</v>
      </c>
      <c r="K180" s="2686" t="s">
        <v>9298</v>
      </c>
      <c r="L180" s="2686">
        <v>173.6</v>
      </c>
      <c r="M180" s="2686"/>
      <c r="N180" s="2686"/>
    </row>
    <row r="181" spans="1:14" ht="13.5" customHeight="1" x14ac:dyDescent="0.25">
      <c r="A181" s="2686"/>
      <c r="B181" s="2686"/>
      <c r="C181" s="2686"/>
      <c r="D181" s="2686" t="s">
        <v>6526</v>
      </c>
      <c r="E181" s="2686" t="s">
        <v>9336</v>
      </c>
      <c r="F181" s="2686">
        <v>209</v>
      </c>
      <c r="G181" s="2686" t="s">
        <v>6585</v>
      </c>
      <c r="H181" s="2686" t="s">
        <v>9300</v>
      </c>
      <c r="I181" s="2686">
        <v>710</v>
      </c>
      <c r="J181" s="2686" t="s">
        <v>6593</v>
      </c>
      <c r="K181" s="2686" t="s">
        <v>9299</v>
      </c>
      <c r="L181" s="2686">
        <v>73.3</v>
      </c>
      <c r="M181" s="2686"/>
      <c r="N181" s="2686"/>
    </row>
    <row r="182" spans="1:14" ht="13.5" customHeight="1" x14ac:dyDescent="0.25">
      <c r="A182" s="2686"/>
      <c r="B182" s="2686"/>
      <c r="C182" s="2686"/>
      <c r="D182" s="2686" t="s">
        <v>6526</v>
      </c>
      <c r="E182" s="2686" t="s">
        <v>9337</v>
      </c>
      <c r="F182" s="2686">
        <v>362.5</v>
      </c>
      <c r="G182" s="2686" t="s">
        <v>6585</v>
      </c>
      <c r="H182" s="2686" t="s">
        <v>9301</v>
      </c>
      <c r="I182" s="2686">
        <v>0</v>
      </c>
      <c r="J182" s="2686" t="s">
        <v>6593</v>
      </c>
      <c r="K182" s="2686" t="s">
        <v>9300</v>
      </c>
      <c r="L182" s="2686">
        <v>0</v>
      </c>
      <c r="M182" s="2686"/>
      <c r="N182" s="2686"/>
    </row>
    <row r="183" spans="1:14" ht="13.5" customHeight="1" x14ac:dyDescent="0.25">
      <c r="A183" s="2686"/>
      <c r="B183" s="2686"/>
      <c r="C183" s="2686"/>
      <c r="D183" s="2686" t="s">
        <v>6526</v>
      </c>
      <c r="E183" s="2686" t="s">
        <v>9338</v>
      </c>
      <c r="F183" s="2686">
        <v>440.3</v>
      </c>
      <c r="G183" s="2686" t="s">
        <v>6585</v>
      </c>
      <c r="H183" s="2686" t="s">
        <v>9305</v>
      </c>
      <c r="I183" s="2686">
        <v>434</v>
      </c>
      <c r="J183" s="2686" t="s">
        <v>6593</v>
      </c>
      <c r="K183" s="2686" t="s">
        <v>9301</v>
      </c>
      <c r="L183" s="2686">
        <v>619.20000000000005</v>
      </c>
      <c r="M183" s="2686"/>
      <c r="N183" s="2686"/>
    </row>
    <row r="184" spans="1:14" ht="13.5" customHeight="1" x14ac:dyDescent="0.25">
      <c r="A184" s="2686"/>
      <c r="B184" s="2686"/>
      <c r="C184" s="2686"/>
      <c r="D184" s="2686" t="s">
        <v>6526</v>
      </c>
      <c r="E184" s="2686" t="s">
        <v>9339</v>
      </c>
      <c r="F184" s="2686">
        <v>0</v>
      </c>
      <c r="G184" s="2686" t="s">
        <v>6585</v>
      </c>
      <c r="H184" s="2686" t="s">
        <v>9306</v>
      </c>
      <c r="I184" s="2686">
        <v>0</v>
      </c>
      <c r="J184" s="2686" t="s">
        <v>6593</v>
      </c>
      <c r="K184" s="2686" t="s">
        <v>9305</v>
      </c>
      <c r="L184" s="2686">
        <v>379.8</v>
      </c>
      <c r="M184" s="2686"/>
      <c r="N184" s="2686"/>
    </row>
    <row r="185" spans="1:14" ht="13.5" customHeight="1" x14ac:dyDescent="0.25">
      <c r="A185" s="2686"/>
      <c r="B185" s="2686"/>
      <c r="C185" s="2686"/>
      <c r="D185" s="2686" t="s">
        <v>6526</v>
      </c>
      <c r="E185" s="2686" t="s">
        <v>9340</v>
      </c>
      <c r="F185" s="2686">
        <v>430.2</v>
      </c>
      <c r="G185" s="2686" t="s">
        <v>6585</v>
      </c>
      <c r="H185" s="2686" t="s">
        <v>9307</v>
      </c>
      <c r="I185" s="2686">
        <v>535.29999999999995</v>
      </c>
      <c r="J185" s="2686" t="s">
        <v>6593</v>
      </c>
      <c r="K185" s="2686" t="s">
        <v>9306</v>
      </c>
      <c r="L185" s="2686">
        <v>2175.5</v>
      </c>
      <c r="M185" s="2686"/>
      <c r="N185" s="2686"/>
    </row>
    <row r="186" spans="1:14" ht="13.5" customHeight="1" x14ac:dyDescent="0.25">
      <c r="A186" s="2686"/>
      <c r="B186" s="2686"/>
      <c r="C186" s="2686"/>
      <c r="D186" s="2686" t="s">
        <v>6526</v>
      </c>
      <c r="E186" s="2686" t="s">
        <v>9341</v>
      </c>
      <c r="F186" s="2686">
        <v>596.6</v>
      </c>
      <c r="G186" s="2686" t="s">
        <v>6585</v>
      </c>
      <c r="H186" s="2686" t="s">
        <v>9308</v>
      </c>
      <c r="I186" s="2686">
        <v>0</v>
      </c>
      <c r="J186" s="2686" t="s">
        <v>6593</v>
      </c>
      <c r="K186" s="2686" t="s">
        <v>9307</v>
      </c>
      <c r="L186" s="2686">
        <v>261.89999999999998</v>
      </c>
      <c r="M186" s="2686"/>
      <c r="N186" s="2686"/>
    </row>
    <row r="187" spans="1:14" ht="13.5" customHeight="1" x14ac:dyDescent="0.25">
      <c r="A187" s="2686"/>
      <c r="B187" s="2686"/>
      <c r="C187" s="2686"/>
      <c r="D187" s="2686" t="s">
        <v>6526</v>
      </c>
      <c r="E187" s="2686" t="s">
        <v>9342</v>
      </c>
      <c r="F187" s="2686">
        <v>565.6</v>
      </c>
      <c r="G187" s="2686" t="s">
        <v>6585</v>
      </c>
      <c r="H187" s="2686" t="s">
        <v>9309</v>
      </c>
      <c r="I187" s="2686">
        <v>253.8</v>
      </c>
      <c r="J187" s="2686" t="s">
        <v>6593</v>
      </c>
      <c r="K187" s="2686" t="s">
        <v>9308</v>
      </c>
      <c r="L187" s="2686">
        <v>0</v>
      </c>
      <c r="M187" s="2686"/>
      <c r="N187" s="2686"/>
    </row>
    <row r="188" spans="1:14" ht="13.5" customHeight="1" x14ac:dyDescent="0.25">
      <c r="A188" s="2686"/>
      <c r="B188" s="2686"/>
      <c r="C188" s="2686"/>
      <c r="D188" s="2686" t="s">
        <v>6526</v>
      </c>
      <c r="E188" s="2686" t="s">
        <v>9343</v>
      </c>
      <c r="F188" s="2686">
        <v>873.4</v>
      </c>
      <c r="G188" s="2686" t="s">
        <v>6585</v>
      </c>
      <c r="H188" s="2686" t="s">
        <v>9310</v>
      </c>
      <c r="I188" s="2686">
        <v>0</v>
      </c>
      <c r="J188" s="2686" t="s">
        <v>6593</v>
      </c>
      <c r="K188" s="2686" t="s">
        <v>9309</v>
      </c>
      <c r="L188" s="2686">
        <v>430.7</v>
      </c>
      <c r="M188" s="2686"/>
      <c r="N188" s="2686"/>
    </row>
    <row r="189" spans="1:14" ht="13.5" customHeight="1" x14ac:dyDescent="0.25">
      <c r="A189" s="2686"/>
      <c r="B189" s="2686"/>
      <c r="C189" s="2686"/>
      <c r="D189" s="2686" t="s">
        <v>6526</v>
      </c>
      <c r="E189" s="2686" t="s">
        <v>9344</v>
      </c>
      <c r="F189" s="2686">
        <v>622.5</v>
      </c>
      <c r="G189" s="2686" t="s">
        <v>6585</v>
      </c>
      <c r="H189" s="2686" t="s">
        <v>9329</v>
      </c>
      <c r="I189" s="2686">
        <v>0</v>
      </c>
      <c r="J189" s="2686" t="s">
        <v>6593</v>
      </c>
      <c r="K189" s="2686" t="s">
        <v>9310</v>
      </c>
      <c r="L189" s="2686">
        <v>0</v>
      </c>
      <c r="M189" s="2686"/>
      <c r="N189" s="2686"/>
    </row>
    <row r="190" spans="1:14" ht="13.5" customHeight="1" x14ac:dyDescent="0.25">
      <c r="A190" s="2686"/>
      <c r="B190" s="2686"/>
      <c r="C190" s="2686"/>
      <c r="D190" s="2686" t="s">
        <v>6527</v>
      </c>
      <c r="E190" s="2686" t="s">
        <v>9311</v>
      </c>
      <c r="F190" s="2686">
        <v>0</v>
      </c>
      <c r="G190" s="2686" t="s">
        <v>6585</v>
      </c>
      <c r="H190" s="2686" t="s">
        <v>9331</v>
      </c>
      <c r="I190" s="2686">
        <v>0</v>
      </c>
      <c r="J190" s="2686" t="s">
        <v>6593</v>
      </c>
      <c r="K190" s="2686" t="s">
        <v>9329</v>
      </c>
      <c r="L190" s="2686">
        <v>0</v>
      </c>
      <c r="M190" s="2686"/>
      <c r="N190" s="2686"/>
    </row>
    <row r="191" spans="1:14" ht="13.5" customHeight="1" x14ac:dyDescent="0.25">
      <c r="A191" s="2686"/>
      <c r="B191" s="2686"/>
      <c r="C191" s="2686"/>
      <c r="D191" s="2686" t="s">
        <v>6527</v>
      </c>
      <c r="E191" s="2686" t="s">
        <v>9290</v>
      </c>
      <c r="F191" s="2686">
        <v>0</v>
      </c>
      <c r="G191" s="2686" t="s">
        <v>6585</v>
      </c>
      <c r="H191" s="2686" t="s">
        <v>9333</v>
      </c>
      <c r="I191" s="2686">
        <v>0</v>
      </c>
      <c r="J191" s="2686" t="s">
        <v>6593</v>
      </c>
      <c r="K191" s="2686" t="s">
        <v>9331</v>
      </c>
      <c r="L191" s="2686">
        <v>323.7</v>
      </c>
      <c r="M191" s="2686"/>
      <c r="N191" s="2686"/>
    </row>
    <row r="192" spans="1:14" ht="13.5" customHeight="1" x14ac:dyDescent="0.25">
      <c r="A192" s="2686"/>
      <c r="B192" s="2686"/>
      <c r="C192" s="2686"/>
      <c r="D192" s="2686" t="s">
        <v>6527</v>
      </c>
      <c r="E192" s="2686" t="s">
        <v>9312</v>
      </c>
      <c r="F192" s="2686">
        <v>0</v>
      </c>
      <c r="G192" s="2686" t="s">
        <v>6585</v>
      </c>
      <c r="H192" s="2686" t="s">
        <v>9335</v>
      </c>
      <c r="I192" s="2686">
        <v>0</v>
      </c>
      <c r="J192" s="2686" t="s">
        <v>6593</v>
      </c>
      <c r="K192" s="2686" t="s">
        <v>9333</v>
      </c>
      <c r="L192" s="2686">
        <v>0</v>
      </c>
      <c r="M192" s="2686"/>
      <c r="N192" s="2686"/>
    </row>
    <row r="193" spans="1:14" ht="13.5" customHeight="1" x14ac:dyDescent="0.25">
      <c r="A193" s="2686"/>
      <c r="B193" s="2686"/>
      <c r="C193" s="2686"/>
      <c r="D193" s="2686" t="s">
        <v>6527</v>
      </c>
      <c r="E193" s="2686" t="s">
        <v>9291</v>
      </c>
      <c r="F193" s="2686">
        <v>0</v>
      </c>
      <c r="G193" s="2686" t="s">
        <v>6585</v>
      </c>
      <c r="H193" s="2686" t="s">
        <v>9337</v>
      </c>
      <c r="I193" s="2686">
        <v>0</v>
      </c>
      <c r="J193" s="2686" t="s">
        <v>6593</v>
      </c>
      <c r="K193" s="2686" t="s">
        <v>9335</v>
      </c>
      <c r="L193" s="2686">
        <v>0</v>
      </c>
      <c r="M193" s="2686"/>
      <c r="N193" s="2686"/>
    </row>
    <row r="194" spans="1:14" ht="13.5" customHeight="1" x14ac:dyDescent="0.25">
      <c r="A194" s="2686"/>
      <c r="B194" s="2686"/>
      <c r="C194" s="2686"/>
      <c r="D194" s="2686" t="s">
        <v>6527</v>
      </c>
      <c r="E194" s="2686" t="s">
        <v>9313</v>
      </c>
      <c r="F194" s="2686">
        <v>0</v>
      </c>
      <c r="G194" s="2686" t="s">
        <v>6585</v>
      </c>
      <c r="H194" s="2686" t="s">
        <v>9339</v>
      </c>
      <c r="I194" s="2686">
        <v>0</v>
      </c>
      <c r="J194" s="2686" t="s">
        <v>6593</v>
      </c>
      <c r="K194" s="2686" t="s">
        <v>9337</v>
      </c>
      <c r="L194" s="2686">
        <v>0</v>
      </c>
      <c r="M194" s="2686"/>
      <c r="N194" s="2686"/>
    </row>
    <row r="195" spans="1:14" ht="13.5" customHeight="1" x14ac:dyDescent="0.25">
      <c r="A195" s="2686"/>
      <c r="B195" s="2686"/>
      <c r="C195" s="2686"/>
      <c r="D195" s="2686" t="s">
        <v>6527</v>
      </c>
      <c r="E195" s="2686" t="s">
        <v>9292</v>
      </c>
      <c r="F195" s="2686">
        <v>0</v>
      </c>
      <c r="G195" s="2686" t="s">
        <v>6585</v>
      </c>
      <c r="H195" s="2686" t="s">
        <v>9341</v>
      </c>
      <c r="I195" s="2686">
        <v>0</v>
      </c>
      <c r="J195" s="2686" t="s">
        <v>6593</v>
      </c>
      <c r="K195" s="2686" t="s">
        <v>9339</v>
      </c>
      <c r="L195" s="2686">
        <v>204.5</v>
      </c>
      <c r="M195" s="2686"/>
      <c r="N195" s="2686"/>
    </row>
    <row r="196" spans="1:14" ht="13.5" customHeight="1" x14ac:dyDescent="0.25">
      <c r="A196" s="2686"/>
      <c r="B196" s="2686"/>
      <c r="C196" s="2686"/>
      <c r="D196" s="2686" t="s">
        <v>6527</v>
      </c>
      <c r="E196" s="2686" t="s">
        <v>9314</v>
      </c>
      <c r="F196" s="2686">
        <v>85.7</v>
      </c>
      <c r="G196" s="2686" t="s">
        <v>6585</v>
      </c>
      <c r="H196" s="2686" t="s">
        <v>9343</v>
      </c>
      <c r="I196" s="2686">
        <v>0</v>
      </c>
      <c r="J196" s="2686" t="s">
        <v>6593</v>
      </c>
      <c r="K196" s="2686" t="s">
        <v>9341</v>
      </c>
      <c r="L196" s="2686">
        <v>0</v>
      </c>
      <c r="M196" s="2686"/>
      <c r="N196" s="2686"/>
    </row>
    <row r="197" spans="1:14" ht="13.5" customHeight="1" x14ac:dyDescent="0.25">
      <c r="A197" s="2686"/>
      <c r="B197" s="2686"/>
      <c r="C197" s="2686"/>
      <c r="D197" s="2686" t="s">
        <v>6527</v>
      </c>
      <c r="E197" s="2686" t="s">
        <v>9293</v>
      </c>
      <c r="F197" s="2686">
        <v>0</v>
      </c>
      <c r="G197" s="2686" t="s">
        <v>6585</v>
      </c>
      <c r="H197" s="2686" t="s">
        <v>9345</v>
      </c>
      <c r="I197" s="2686">
        <v>0</v>
      </c>
      <c r="J197" s="2686" t="s">
        <v>6593</v>
      </c>
      <c r="K197" s="2686" t="s">
        <v>9343</v>
      </c>
      <c r="L197" s="2686">
        <v>27.4</v>
      </c>
      <c r="M197" s="2686"/>
      <c r="N197" s="2686"/>
    </row>
    <row r="198" spans="1:14" ht="13.5" customHeight="1" x14ac:dyDescent="0.25">
      <c r="A198" s="2686"/>
      <c r="B198" s="2686"/>
      <c r="C198" s="2686"/>
      <c r="D198" s="2686" t="s">
        <v>6527</v>
      </c>
      <c r="E198" s="2686" t="s">
        <v>9315</v>
      </c>
      <c r="F198" s="2686">
        <v>261</v>
      </c>
      <c r="G198" s="2686" t="s">
        <v>6585</v>
      </c>
      <c r="H198" s="2686" t="s">
        <v>9346</v>
      </c>
      <c r="I198" s="2686">
        <v>0</v>
      </c>
      <c r="J198" s="2686" t="s">
        <v>6593</v>
      </c>
      <c r="K198" s="2686" t="s">
        <v>9345</v>
      </c>
      <c r="L198" s="2686">
        <v>861.1</v>
      </c>
      <c r="M198" s="2686"/>
      <c r="N198" s="2686"/>
    </row>
    <row r="199" spans="1:14" ht="13.5" customHeight="1" x14ac:dyDescent="0.25">
      <c r="A199" s="2686"/>
      <c r="B199" s="2686"/>
      <c r="C199" s="2686"/>
      <c r="D199" s="2686" t="s">
        <v>6527</v>
      </c>
      <c r="E199" s="2686" t="s">
        <v>9294</v>
      </c>
      <c r="F199" s="2686">
        <v>0</v>
      </c>
      <c r="G199" s="2686" t="s">
        <v>6585</v>
      </c>
      <c r="H199" s="2686" t="s">
        <v>9347</v>
      </c>
      <c r="I199" s="2686">
        <v>0</v>
      </c>
      <c r="J199" s="2686" t="s">
        <v>6593</v>
      </c>
      <c r="K199" s="2686" t="s">
        <v>9346</v>
      </c>
      <c r="L199" s="2686">
        <v>0</v>
      </c>
      <c r="M199" s="2686"/>
      <c r="N199" s="2686"/>
    </row>
    <row r="200" spans="1:14" ht="13.5" customHeight="1" x14ac:dyDescent="0.25">
      <c r="A200" s="2686"/>
      <c r="B200" s="2686"/>
      <c r="C200" s="2686"/>
      <c r="D200" s="2686" t="s">
        <v>6527</v>
      </c>
      <c r="E200" s="2686" t="s">
        <v>9316</v>
      </c>
      <c r="F200" s="2686">
        <v>541.70000000000005</v>
      </c>
      <c r="G200" s="2686" t="s">
        <v>6585</v>
      </c>
      <c r="H200" s="2686" t="s">
        <v>9348</v>
      </c>
      <c r="I200" s="2686">
        <v>0</v>
      </c>
      <c r="J200" s="2686" t="s">
        <v>6593</v>
      </c>
      <c r="K200" s="2686" t="s">
        <v>9347</v>
      </c>
      <c r="L200" s="2686">
        <v>0</v>
      </c>
      <c r="M200" s="2686"/>
      <c r="N200" s="2686"/>
    </row>
    <row r="201" spans="1:14" ht="13.5" customHeight="1" x14ac:dyDescent="0.25">
      <c r="A201" s="2686"/>
      <c r="B201" s="2686"/>
      <c r="C201" s="2686"/>
      <c r="D201" s="2686" t="s">
        <v>6527</v>
      </c>
      <c r="E201" s="2686" t="s">
        <v>9295</v>
      </c>
      <c r="F201" s="2686">
        <v>0</v>
      </c>
      <c r="G201" s="2686" t="s">
        <v>6585</v>
      </c>
      <c r="H201" s="2686" t="s">
        <v>9349</v>
      </c>
      <c r="I201" s="2686">
        <v>0</v>
      </c>
      <c r="J201" s="2686" t="s">
        <v>6593</v>
      </c>
      <c r="K201" s="2686" t="s">
        <v>9348</v>
      </c>
      <c r="L201" s="2686">
        <v>273.2</v>
      </c>
      <c r="M201" s="2686"/>
      <c r="N201" s="2686"/>
    </row>
    <row r="202" spans="1:14" ht="13.5" customHeight="1" x14ac:dyDescent="0.25">
      <c r="A202" s="2686"/>
      <c r="B202" s="2686"/>
      <c r="C202" s="2686"/>
      <c r="D202" s="2686" t="s">
        <v>6527</v>
      </c>
      <c r="E202" s="2686" t="s">
        <v>9317</v>
      </c>
      <c r="F202" s="2686">
        <v>274.10000000000002</v>
      </c>
      <c r="G202" s="2686" t="s">
        <v>6585</v>
      </c>
      <c r="H202" s="2686" t="s">
        <v>9350</v>
      </c>
      <c r="I202" s="2686">
        <v>0</v>
      </c>
      <c r="J202" s="2686" t="s">
        <v>6593</v>
      </c>
      <c r="K202" s="2686" t="s">
        <v>9349</v>
      </c>
      <c r="L202" s="2686">
        <v>0</v>
      </c>
      <c r="M202" s="2686"/>
      <c r="N202" s="2686"/>
    </row>
    <row r="203" spans="1:14" ht="13.5" customHeight="1" x14ac:dyDescent="0.25">
      <c r="A203" s="2686"/>
      <c r="B203" s="2686"/>
      <c r="C203" s="2686"/>
      <c r="D203" s="2686" t="s">
        <v>6527</v>
      </c>
      <c r="E203" s="2686" t="s">
        <v>9296</v>
      </c>
      <c r="F203" s="2686">
        <v>0</v>
      </c>
      <c r="G203" s="2686" t="s">
        <v>6585</v>
      </c>
      <c r="H203" s="2686" t="s">
        <v>9351</v>
      </c>
      <c r="I203" s="2686">
        <v>0</v>
      </c>
      <c r="J203" s="2686" t="s">
        <v>6593</v>
      </c>
      <c r="K203" s="2686" t="s">
        <v>9350</v>
      </c>
      <c r="L203" s="2686">
        <v>530.1</v>
      </c>
      <c r="M203" s="2686"/>
      <c r="N203" s="2686"/>
    </row>
    <row r="204" spans="1:14" ht="13.5" customHeight="1" x14ac:dyDescent="0.25">
      <c r="A204" s="2686"/>
      <c r="B204" s="2686"/>
      <c r="C204" s="2686"/>
      <c r="D204" s="2686" t="s">
        <v>6527</v>
      </c>
      <c r="E204" s="2686" t="s">
        <v>9318</v>
      </c>
      <c r="F204" s="2686">
        <v>92.4</v>
      </c>
      <c r="G204" s="2686" t="s">
        <v>6585</v>
      </c>
      <c r="H204" s="2686" t="s">
        <v>9352</v>
      </c>
      <c r="I204" s="2686">
        <v>0</v>
      </c>
      <c r="J204" s="2686" t="s">
        <v>6593</v>
      </c>
      <c r="K204" s="2686" t="s">
        <v>9351</v>
      </c>
      <c r="L204" s="2686">
        <v>0</v>
      </c>
      <c r="M204" s="2686"/>
      <c r="N204" s="2686"/>
    </row>
    <row r="205" spans="1:14" ht="13.5" customHeight="1" x14ac:dyDescent="0.25">
      <c r="A205" s="2686"/>
      <c r="B205" s="2686"/>
      <c r="C205" s="2686"/>
      <c r="D205" s="2686" t="s">
        <v>6527</v>
      </c>
      <c r="E205" s="2686" t="s">
        <v>9297</v>
      </c>
      <c r="F205" s="2686">
        <v>0</v>
      </c>
      <c r="G205" s="2686" t="s">
        <v>6585</v>
      </c>
      <c r="H205" s="2686" t="s">
        <v>9353</v>
      </c>
      <c r="I205" s="2686">
        <v>0</v>
      </c>
      <c r="J205" s="2686" t="s">
        <v>6593</v>
      </c>
      <c r="K205" s="2686" t="s">
        <v>9352</v>
      </c>
      <c r="L205" s="2686">
        <v>0</v>
      </c>
      <c r="M205" s="2686"/>
      <c r="N205" s="2686"/>
    </row>
    <row r="206" spans="1:14" ht="13.5" customHeight="1" x14ac:dyDescent="0.25">
      <c r="A206" s="2686"/>
      <c r="B206" s="2686"/>
      <c r="C206" s="2686"/>
      <c r="D206" s="2686" t="s">
        <v>6527</v>
      </c>
      <c r="E206" s="2686" t="s">
        <v>9298</v>
      </c>
      <c r="F206" s="2686">
        <v>0</v>
      </c>
      <c r="G206" s="2686" t="s">
        <v>6585</v>
      </c>
      <c r="H206" s="2686" t="s">
        <v>9354</v>
      </c>
      <c r="I206" s="2686">
        <v>0</v>
      </c>
      <c r="J206" s="2686" t="s">
        <v>6593</v>
      </c>
      <c r="K206" s="2686" t="s">
        <v>9353</v>
      </c>
      <c r="L206" s="2686">
        <v>292.10000000000002</v>
      </c>
      <c r="M206" s="2686"/>
      <c r="N206" s="2686"/>
    </row>
    <row r="207" spans="1:14" ht="13.5" customHeight="1" x14ac:dyDescent="0.25">
      <c r="A207" s="2686"/>
      <c r="B207" s="2686"/>
      <c r="C207" s="2686"/>
      <c r="D207" s="2686" t="s">
        <v>6527</v>
      </c>
      <c r="E207" s="2686" t="s">
        <v>9319</v>
      </c>
      <c r="F207" s="2686">
        <v>608.70000000000005</v>
      </c>
      <c r="G207" s="2686" t="s">
        <v>6585</v>
      </c>
      <c r="H207" s="2686" t="s">
        <v>9355</v>
      </c>
      <c r="I207" s="2686">
        <v>0</v>
      </c>
      <c r="J207" s="2686" t="s">
        <v>6593</v>
      </c>
      <c r="K207" s="2686" t="s">
        <v>9354</v>
      </c>
      <c r="L207" s="2686">
        <v>1054.4000000000001</v>
      </c>
      <c r="M207" s="2686"/>
      <c r="N207" s="2686"/>
    </row>
    <row r="208" spans="1:14" ht="13.5" customHeight="1" x14ac:dyDescent="0.25">
      <c r="A208" s="2686"/>
      <c r="B208" s="2686"/>
      <c r="C208" s="2686"/>
      <c r="D208" s="2686" t="s">
        <v>6527</v>
      </c>
      <c r="E208" s="2686" t="s">
        <v>9299</v>
      </c>
      <c r="F208" s="2686">
        <v>0</v>
      </c>
      <c r="G208" s="2686" t="s">
        <v>6585</v>
      </c>
      <c r="H208" s="2686" t="s">
        <v>9356</v>
      </c>
      <c r="I208" s="2686">
        <v>0</v>
      </c>
      <c r="J208" s="2686" t="s">
        <v>6593</v>
      </c>
      <c r="K208" s="2686" t="s">
        <v>9355</v>
      </c>
      <c r="L208" s="2686">
        <v>670.8</v>
      </c>
      <c r="M208" s="2686"/>
      <c r="N208" s="2686"/>
    </row>
    <row r="209" spans="1:14" ht="13.5" customHeight="1" x14ac:dyDescent="0.25">
      <c r="A209" s="2686"/>
      <c r="B209" s="2686"/>
      <c r="C209" s="2686"/>
      <c r="D209" s="2686" t="s">
        <v>6527</v>
      </c>
      <c r="E209" s="2686" t="s">
        <v>9320</v>
      </c>
      <c r="F209" s="2686">
        <v>705</v>
      </c>
      <c r="G209" s="2686" t="s">
        <v>6585</v>
      </c>
      <c r="H209" s="2686" t="s">
        <v>9357</v>
      </c>
      <c r="I209" s="2686">
        <v>0</v>
      </c>
      <c r="J209" s="2686" t="s">
        <v>6593</v>
      </c>
      <c r="K209" s="2686" t="s">
        <v>9356</v>
      </c>
      <c r="L209" s="2686">
        <v>745.2</v>
      </c>
      <c r="M209" s="2686"/>
      <c r="N209" s="2686"/>
    </row>
    <row r="210" spans="1:14" ht="13.5" customHeight="1" x14ac:dyDescent="0.25">
      <c r="A210" s="2686"/>
      <c r="B210" s="2686"/>
      <c r="C210" s="2686"/>
      <c r="D210" s="2686" t="s">
        <v>6527</v>
      </c>
      <c r="E210" s="2686" t="s">
        <v>9300</v>
      </c>
      <c r="F210" s="2686">
        <v>0</v>
      </c>
      <c r="G210" s="2686" t="s">
        <v>6585</v>
      </c>
      <c r="H210" s="2686" t="s">
        <v>9358</v>
      </c>
      <c r="I210" s="2686">
        <v>0</v>
      </c>
      <c r="J210" s="2686" t="s">
        <v>6593</v>
      </c>
      <c r="K210" s="2686" t="s">
        <v>9357</v>
      </c>
      <c r="L210" s="2686">
        <v>242.9</v>
      </c>
      <c r="M210" s="2686"/>
      <c r="N210" s="2686"/>
    </row>
    <row r="211" spans="1:14" ht="13.5" customHeight="1" x14ac:dyDescent="0.25">
      <c r="A211" s="2686"/>
      <c r="B211" s="2686"/>
      <c r="C211" s="2686"/>
      <c r="D211" s="2686" t="s">
        <v>6527</v>
      </c>
      <c r="E211" s="2686" t="s">
        <v>9321</v>
      </c>
      <c r="F211" s="2686">
        <v>266.89999999999998</v>
      </c>
      <c r="G211" s="2686" t="s">
        <v>6585</v>
      </c>
      <c r="H211" s="2686" t="s">
        <v>9359</v>
      </c>
      <c r="I211" s="2686">
        <v>0</v>
      </c>
      <c r="J211" s="2686" t="s">
        <v>6593</v>
      </c>
      <c r="K211" s="2686" t="s">
        <v>9358</v>
      </c>
      <c r="L211" s="2686">
        <v>0</v>
      </c>
      <c r="M211" s="2686"/>
      <c r="N211" s="2686"/>
    </row>
    <row r="212" spans="1:14" ht="13.5" customHeight="1" x14ac:dyDescent="0.25">
      <c r="A212" s="2686"/>
      <c r="B212" s="2686"/>
      <c r="C212" s="2686"/>
      <c r="D212" s="2686" t="s">
        <v>6527</v>
      </c>
      <c r="E212" s="2686" t="s">
        <v>9301</v>
      </c>
      <c r="F212" s="2686">
        <v>0</v>
      </c>
      <c r="G212" s="2686" t="s">
        <v>6585</v>
      </c>
      <c r="H212" s="2686" t="s">
        <v>9360</v>
      </c>
      <c r="I212" s="2686">
        <v>0</v>
      </c>
      <c r="J212" s="2686" t="s">
        <v>6596</v>
      </c>
      <c r="K212" s="2686" t="s">
        <v>9290</v>
      </c>
      <c r="L212" s="2686">
        <v>163.5</v>
      </c>
      <c r="M212" s="2686"/>
      <c r="N212" s="2686"/>
    </row>
    <row r="213" spans="1:14" ht="13.5" customHeight="1" x14ac:dyDescent="0.25">
      <c r="A213" s="2686"/>
      <c r="B213" s="2686"/>
      <c r="C213" s="2686"/>
      <c r="D213" s="2686" t="s">
        <v>6527</v>
      </c>
      <c r="E213" s="2686" t="s">
        <v>9322</v>
      </c>
      <c r="F213" s="2686">
        <v>661.4</v>
      </c>
      <c r="G213" s="2686" t="s">
        <v>6585</v>
      </c>
      <c r="H213" s="2686" t="s">
        <v>9361</v>
      </c>
      <c r="I213" s="2686">
        <v>0</v>
      </c>
      <c r="J213" s="2686" t="s">
        <v>6596</v>
      </c>
      <c r="K213" s="2686" t="s">
        <v>9291</v>
      </c>
      <c r="L213" s="2686">
        <v>137.80000000000001</v>
      </c>
      <c r="M213" s="2686"/>
      <c r="N213" s="2686"/>
    </row>
    <row r="214" spans="1:14" ht="13.5" customHeight="1" x14ac:dyDescent="0.25">
      <c r="A214" s="2686"/>
      <c r="B214" s="2686"/>
      <c r="C214" s="2686"/>
      <c r="D214" s="2686" t="s">
        <v>6527</v>
      </c>
      <c r="E214" s="2686" t="s">
        <v>9305</v>
      </c>
      <c r="F214" s="2686">
        <v>0</v>
      </c>
      <c r="G214" s="2686" t="s">
        <v>6585</v>
      </c>
      <c r="H214" s="2686" t="s">
        <v>9362</v>
      </c>
      <c r="I214" s="2686">
        <v>0</v>
      </c>
      <c r="J214" s="2686" t="s">
        <v>6596</v>
      </c>
      <c r="K214" s="2686" t="s">
        <v>9292</v>
      </c>
      <c r="L214" s="2686">
        <v>377.8</v>
      </c>
      <c r="M214" s="2686"/>
      <c r="N214" s="2686"/>
    </row>
    <row r="215" spans="1:14" ht="13.5" customHeight="1" x14ac:dyDescent="0.25">
      <c r="A215" s="2686"/>
      <c r="B215" s="2686"/>
      <c r="C215" s="2686"/>
      <c r="D215" s="2686" t="s">
        <v>6527</v>
      </c>
      <c r="E215" s="2686" t="s">
        <v>9323</v>
      </c>
      <c r="F215" s="2686">
        <v>0</v>
      </c>
      <c r="G215" s="2686" t="s">
        <v>6585</v>
      </c>
      <c r="H215" s="2686" t="s">
        <v>9363</v>
      </c>
      <c r="I215" s="2686">
        <v>0</v>
      </c>
      <c r="J215" s="2686" t="s">
        <v>6596</v>
      </c>
      <c r="K215" s="2686" t="s">
        <v>9293</v>
      </c>
      <c r="L215" s="2686">
        <v>0</v>
      </c>
      <c r="M215" s="2686"/>
      <c r="N215" s="2686"/>
    </row>
    <row r="216" spans="1:14" ht="13.5" customHeight="1" x14ac:dyDescent="0.25">
      <c r="A216" s="2686"/>
      <c r="B216" s="2686"/>
      <c r="C216" s="2686"/>
      <c r="D216" s="2686" t="s">
        <v>6527</v>
      </c>
      <c r="E216" s="2686" t="s">
        <v>9306</v>
      </c>
      <c r="F216" s="2686">
        <v>0</v>
      </c>
      <c r="G216" s="2686" t="s">
        <v>6585</v>
      </c>
      <c r="H216" s="2686" t="s">
        <v>9364</v>
      </c>
      <c r="I216" s="2686">
        <v>0</v>
      </c>
      <c r="J216" s="2686" t="s">
        <v>6596</v>
      </c>
      <c r="K216" s="2686" t="s">
        <v>9294</v>
      </c>
      <c r="L216" s="2686">
        <v>490</v>
      </c>
      <c r="M216" s="2686"/>
      <c r="N216" s="2686"/>
    </row>
    <row r="217" spans="1:14" ht="13.5" customHeight="1" x14ac:dyDescent="0.25">
      <c r="A217" s="2686"/>
      <c r="B217" s="2686"/>
      <c r="C217" s="2686"/>
      <c r="D217" s="2686" t="s">
        <v>6527</v>
      </c>
      <c r="E217" s="2686" t="s">
        <v>9324</v>
      </c>
      <c r="F217" s="2686">
        <v>0</v>
      </c>
      <c r="G217" s="2686" t="s">
        <v>6585</v>
      </c>
      <c r="H217" s="2686" t="s">
        <v>9365</v>
      </c>
      <c r="I217" s="2686">
        <v>0</v>
      </c>
      <c r="J217" s="2686" t="s">
        <v>6596</v>
      </c>
      <c r="K217" s="2686" t="s">
        <v>9295</v>
      </c>
      <c r="L217" s="2686">
        <v>242.6</v>
      </c>
      <c r="M217" s="2686"/>
      <c r="N217" s="2686"/>
    </row>
    <row r="218" spans="1:14" ht="13.5" customHeight="1" x14ac:dyDescent="0.25">
      <c r="A218" s="2686"/>
      <c r="B218" s="2686"/>
      <c r="C218" s="2686"/>
      <c r="D218" s="2686" t="s">
        <v>6527</v>
      </c>
      <c r="E218" s="2686" t="s">
        <v>9307</v>
      </c>
      <c r="F218" s="2686">
        <v>0</v>
      </c>
      <c r="G218" s="2686" t="s">
        <v>6585</v>
      </c>
      <c r="H218" s="2686" t="s">
        <v>9366</v>
      </c>
      <c r="I218" s="2686">
        <v>0</v>
      </c>
      <c r="J218" s="2686" t="s">
        <v>6596</v>
      </c>
      <c r="K218" s="2686" t="s">
        <v>9296</v>
      </c>
      <c r="L218" s="2686">
        <v>367.2</v>
      </c>
      <c r="M218" s="2686"/>
      <c r="N218" s="2686"/>
    </row>
    <row r="219" spans="1:14" ht="13.5" customHeight="1" x14ac:dyDescent="0.25">
      <c r="A219" s="2686"/>
      <c r="B219" s="2686"/>
      <c r="C219" s="2686"/>
      <c r="D219" s="2686" t="s">
        <v>6527</v>
      </c>
      <c r="E219" s="2686" t="s">
        <v>9325</v>
      </c>
      <c r="F219" s="2686">
        <v>0</v>
      </c>
      <c r="G219" s="2686" t="s">
        <v>6585</v>
      </c>
      <c r="H219" s="2686" t="s">
        <v>9367</v>
      </c>
      <c r="I219" s="2686">
        <v>0</v>
      </c>
      <c r="J219" s="2686" t="s">
        <v>6596</v>
      </c>
      <c r="K219" s="2686" t="s">
        <v>9297</v>
      </c>
      <c r="L219" s="2686">
        <v>301.89999999999998</v>
      </c>
      <c r="M219" s="2686"/>
      <c r="N219" s="2686"/>
    </row>
    <row r="220" spans="1:14" ht="13.5" customHeight="1" x14ac:dyDescent="0.25">
      <c r="A220" s="2686"/>
      <c r="B220" s="2686"/>
      <c r="C220" s="2686"/>
      <c r="D220" s="2686" t="s">
        <v>6527</v>
      </c>
      <c r="E220" s="2686" t="s">
        <v>9308</v>
      </c>
      <c r="F220" s="2686">
        <v>0</v>
      </c>
      <c r="G220" s="2686" t="s">
        <v>6585</v>
      </c>
      <c r="H220" s="2686" t="s">
        <v>9368</v>
      </c>
      <c r="I220" s="2686">
        <v>0</v>
      </c>
      <c r="J220" s="2686" t="s">
        <v>6596</v>
      </c>
      <c r="K220" s="2686" t="s">
        <v>9298</v>
      </c>
      <c r="L220" s="2686">
        <v>391.8</v>
      </c>
      <c r="M220" s="2686"/>
      <c r="N220" s="2686"/>
    </row>
    <row r="221" spans="1:14" ht="13.5" customHeight="1" x14ac:dyDescent="0.25">
      <c r="A221" s="2686"/>
      <c r="B221" s="2686"/>
      <c r="C221" s="2686"/>
      <c r="D221" s="2686" t="s">
        <v>6527</v>
      </c>
      <c r="E221" s="2686" t="s">
        <v>9326</v>
      </c>
      <c r="F221" s="2686">
        <v>0</v>
      </c>
      <c r="G221" s="2686" t="s">
        <v>6586</v>
      </c>
      <c r="H221" s="2686" t="s">
        <v>9290</v>
      </c>
      <c r="I221" s="2686">
        <v>0</v>
      </c>
      <c r="J221" s="2686" t="s">
        <v>6596</v>
      </c>
      <c r="K221" s="2686" t="s">
        <v>9299</v>
      </c>
      <c r="L221" s="2686">
        <v>343.9</v>
      </c>
      <c r="M221" s="2686"/>
      <c r="N221" s="2686"/>
    </row>
    <row r="222" spans="1:14" ht="13.5" customHeight="1" x14ac:dyDescent="0.25">
      <c r="A222" s="2686"/>
      <c r="B222" s="2686"/>
      <c r="C222" s="2686"/>
      <c r="D222" s="2686" t="s">
        <v>6527</v>
      </c>
      <c r="E222" s="2686" t="s">
        <v>9309</v>
      </c>
      <c r="F222" s="2686">
        <v>0</v>
      </c>
      <c r="G222" s="2686" t="s">
        <v>6586</v>
      </c>
      <c r="H222" s="2686" t="s">
        <v>9291</v>
      </c>
      <c r="I222" s="2686">
        <v>1818.7</v>
      </c>
      <c r="J222" s="2686" t="s">
        <v>6594</v>
      </c>
      <c r="K222" s="2686" t="s">
        <v>9290</v>
      </c>
      <c r="L222" s="2686">
        <v>153</v>
      </c>
      <c r="M222" s="2686"/>
      <c r="N222" s="2686"/>
    </row>
    <row r="223" spans="1:14" ht="13.5" customHeight="1" x14ac:dyDescent="0.25">
      <c r="A223" s="2686"/>
      <c r="B223" s="2686"/>
      <c r="C223" s="2686"/>
      <c r="D223" s="2686" t="s">
        <v>6527</v>
      </c>
      <c r="E223" s="2686" t="s">
        <v>9327</v>
      </c>
      <c r="F223" s="2686">
        <v>22.2</v>
      </c>
      <c r="G223" s="2686" t="s">
        <v>6586</v>
      </c>
      <c r="H223" s="2686" t="s">
        <v>9292</v>
      </c>
      <c r="I223" s="2686">
        <v>0</v>
      </c>
      <c r="J223" s="2686" t="s">
        <v>6594</v>
      </c>
      <c r="K223" s="2686" t="s">
        <v>9291</v>
      </c>
      <c r="L223" s="2686">
        <v>242.6</v>
      </c>
      <c r="M223" s="2686"/>
      <c r="N223" s="2686"/>
    </row>
    <row r="224" spans="1:14" ht="13.5" customHeight="1" x14ac:dyDescent="0.25">
      <c r="A224" s="2686"/>
      <c r="B224" s="2686"/>
      <c r="C224" s="2686"/>
      <c r="D224" s="2686" t="s">
        <v>6527</v>
      </c>
      <c r="E224" s="2686" t="s">
        <v>9310</v>
      </c>
      <c r="F224" s="2686">
        <v>0</v>
      </c>
      <c r="G224" s="2686" t="s">
        <v>6586</v>
      </c>
      <c r="H224" s="2686" t="s">
        <v>9293</v>
      </c>
      <c r="I224" s="2686">
        <v>745.1</v>
      </c>
      <c r="J224" s="2686" t="s">
        <v>6594</v>
      </c>
      <c r="K224" s="2686" t="s">
        <v>9292</v>
      </c>
      <c r="L224" s="2686">
        <v>486.8</v>
      </c>
      <c r="M224" s="2686"/>
      <c r="N224" s="2686"/>
    </row>
    <row r="225" spans="1:14" ht="13.5" customHeight="1" x14ac:dyDescent="0.25">
      <c r="A225" s="2686"/>
      <c r="B225" s="2686"/>
      <c r="C225" s="2686"/>
      <c r="D225" s="2686" t="s">
        <v>6527</v>
      </c>
      <c r="E225" s="2686" t="s">
        <v>9328</v>
      </c>
      <c r="F225" s="2686">
        <v>15.6</v>
      </c>
      <c r="G225" s="2686" t="s">
        <v>6586</v>
      </c>
      <c r="H225" s="2686" t="s">
        <v>9294</v>
      </c>
      <c r="I225" s="2686">
        <v>0</v>
      </c>
      <c r="J225" s="2686" t="s">
        <v>6594</v>
      </c>
      <c r="K225" s="2686" t="s">
        <v>9293</v>
      </c>
      <c r="L225" s="2686">
        <v>0</v>
      </c>
      <c r="M225" s="2686"/>
      <c r="N225" s="2686"/>
    </row>
    <row r="226" spans="1:14" ht="13.5" customHeight="1" x14ac:dyDescent="0.25">
      <c r="A226" s="2686"/>
      <c r="B226" s="2686"/>
      <c r="C226" s="2686"/>
      <c r="D226" s="2686" t="s">
        <v>6527</v>
      </c>
      <c r="E226" s="2686" t="s">
        <v>9329</v>
      </c>
      <c r="F226" s="2686">
        <v>0</v>
      </c>
      <c r="G226" s="2686" t="s">
        <v>6586</v>
      </c>
      <c r="H226" s="2686" t="s">
        <v>9295</v>
      </c>
      <c r="I226" s="2686">
        <v>92.8</v>
      </c>
      <c r="J226" s="2686" t="s">
        <v>6594</v>
      </c>
      <c r="K226" s="2686" t="s">
        <v>9294</v>
      </c>
      <c r="L226" s="2686">
        <v>666.6</v>
      </c>
      <c r="M226" s="2686"/>
      <c r="N226" s="2686"/>
    </row>
    <row r="227" spans="1:14" ht="13.5" customHeight="1" x14ac:dyDescent="0.25">
      <c r="A227" s="2686"/>
      <c r="B227" s="2686"/>
      <c r="C227" s="2686"/>
      <c r="D227" s="2686" t="s">
        <v>6527</v>
      </c>
      <c r="E227" s="2686" t="s">
        <v>9330</v>
      </c>
      <c r="F227" s="2686">
        <v>246.3</v>
      </c>
      <c r="G227" s="2686" t="s">
        <v>6586</v>
      </c>
      <c r="H227" s="2686" t="s">
        <v>9296</v>
      </c>
      <c r="I227" s="2686">
        <v>0</v>
      </c>
      <c r="J227" s="2686" t="s">
        <v>6594</v>
      </c>
      <c r="K227" s="2686" t="s">
        <v>9295</v>
      </c>
      <c r="L227" s="2686">
        <v>184.8</v>
      </c>
      <c r="M227" s="2686"/>
      <c r="N227" s="2686"/>
    </row>
    <row r="228" spans="1:14" ht="13.5" customHeight="1" x14ac:dyDescent="0.25">
      <c r="A228" s="2686"/>
      <c r="B228" s="2686"/>
      <c r="C228" s="2686"/>
      <c r="D228" s="2686" t="s">
        <v>6527</v>
      </c>
      <c r="E228" s="2686" t="s">
        <v>9331</v>
      </c>
      <c r="F228" s="2686">
        <v>566.1</v>
      </c>
      <c r="G228" s="2686" t="s">
        <v>6586</v>
      </c>
      <c r="H228" s="2686" t="s">
        <v>9297</v>
      </c>
      <c r="I228" s="2686">
        <v>360.7</v>
      </c>
      <c r="J228" s="2686" t="s">
        <v>6594</v>
      </c>
      <c r="K228" s="2686" t="s">
        <v>9296</v>
      </c>
      <c r="L228" s="2686">
        <v>628.5</v>
      </c>
      <c r="M228" s="2686"/>
      <c r="N228" s="2686"/>
    </row>
    <row r="229" spans="1:14" ht="13.5" customHeight="1" x14ac:dyDescent="0.25">
      <c r="A229" s="2686"/>
      <c r="B229" s="2686"/>
      <c r="C229" s="2686"/>
      <c r="D229" s="2686" t="s">
        <v>6527</v>
      </c>
      <c r="E229" s="2686" t="s">
        <v>9332</v>
      </c>
      <c r="F229" s="2686">
        <v>272.5</v>
      </c>
      <c r="G229" s="2686" t="s">
        <v>6586</v>
      </c>
      <c r="H229" s="2686" t="s">
        <v>9298</v>
      </c>
      <c r="I229" s="2686">
        <v>0</v>
      </c>
      <c r="J229" s="2686" t="s">
        <v>6594</v>
      </c>
      <c r="K229" s="2686" t="s">
        <v>9297</v>
      </c>
      <c r="L229" s="2686">
        <v>292.5</v>
      </c>
      <c r="M229" s="2686"/>
      <c r="N229" s="2686"/>
    </row>
    <row r="230" spans="1:14" ht="13.5" customHeight="1" x14ac:dyDescent="0.25">
      <c r="A230" s="2686"/>
      <c r="B230" s="2686"/>
      <c r="C230" s="2686"/>
      <c r="D230" s="2686" t="s">
        <v>6527</v>
      </c>
      <c r="E230" s="2686" t="s">
        <v>9333</v>
      </c>
      <c r="F230" s="2686">
        <v>11</v>
      </c>
      <c r="G230" s="2686" t="s">
        <v>6586</v>
      </c>
      <c r="H230" s="2686" t="s">
        <v>9299</v>
      </c>
      <c r="I230" s="2686">
        <v>103.3</v>
      </c>
      <c r="J230" s="2686" t="s">
        <v>6594</v>
      </c>
      <c r="K230" s="2686" t="s">
        <v>9298</v>
      </c>
      <c r="L230" s="2686">
        <v>234.3</v>
      </c>
      <c r="M230" s="2686"/>
      <c r="N230" s="2686"/>
    </row>
    <row r="231" spans="1:14" ht="13.5" customHeight="1" x14ac:dyDescent="0.25">
      <c r="A231" s="2686"/>
      <c r="B231" s="2686"/>
      <c r="C231" s="2686"/>
      <c r="D231" s="2686" t="s">
        <v>6527</v>
      </c>
      <c r="E231" s="2686" t="s">
        <v>9334</v>
      </c>
      <c r="F231" s="2686">
        <v>180.9</v>
      </c>
      <c r="G231" s="2686" t="s">
        <v>6586</v>
      </c>
      <c r="H231" s="2686" t="s">
        <v>9300</v>
      </c>
      <c r="I231" s="2686">
        <v>157.4</v>
      </c>
      <c r="J231" s="2686" t="s">
        <v>6594</v>
      </c>
      <c r="K231" s="2686" t="s">
        <v>9299</v>
      </c>
      <c r="L231" s="2686">
        <v>369.4</v>
      </c>
      <c r="M231" s="2686"/>
      <c r="N231" s="2686"/>
    </row>
    <row r="232" spans="1:14" ht="13.5" customHeight="1" x14ac:dyDescent="0.25">
      <c r="A232" s="2686"/>
      <c r="B232" s="2686"/>
      <c r="C232" s="2686"/>
      <c r="D232" s="2686" t="s">
        <v>6527</v>
      </c>
      <c r="E232" s="2686" t="s">
        <v>9335</v>
      </c>
      <c r="F232" s="2686">
        <v>0</v>
      </c>
      <c r="G232" s="2686" t="s">
        <v>6586</v>
      </c>
      <c r="H232" s="2686" t="s">
        <v>9301</v>
      </c>
      <c r="I232" s="2686">
        <v>203.2</v>
      </c>
      <c r="J232" s="2686"/>
      <c r="K232" s="2686"/>
      <c r="L232" s="2686"/>
      <c r="M232" s="2686"/>
      <c r="N232" s="2686"/>
    </row>
    <row r="233" spans="1:14" ht="13.5" customHeight="1" x14ac:dyDescent="0.25">
      <c r="A233" s="2686"/>
      <c r="B233" s="2686"/>
      <c r="C233" s="2686"/>
      <c r="D233" s="2686" t="s">
        <v>6527</v>
      </c>
      <c r="E233" s="2686" t="s">
        <v>9336</v>
      </c>
      <c r="F233" s="2686">
        <v>177.2</v>
      </c>
      <c r="G233" s="2686" t="s">
        <v>6586</v>
      </c>
      <c r="H233" s="2686" t="s">
        <v>9305</v>
      </c>
      <c r="I233" s="2686">
        <v>205.1</v>
      </c>
      <c r="J233" s="2686"/>
      <c r="K233" s="2686"/>
      <c r="L233" s="2686"/>
      <c r="M233" s="2686"/>
      <c r="N233" s="2686"/>
    </row>
    <row r="234" spans="1:14" ht="13.5" customHeight="1" x14ac:dyDescent="0.25">
      <c r="A234" s="2686"/>
      <c r="B234" s="2686"/>
      <c r="C234" s="2686"/>
      <c r="D234" s="2686" t="s">
        <v>6527</v>
      </c>
      <c r="E234" s="2686" t="s">
        <v>9337</v>
      </c>
      <c r="F234" s="2686">
        <v>377.3</v>
      </c>
      <c r="G234" s="2686" t="s">
        <v>6586</v>
      </c>
      <c r="H234" s="2686" t="s">
        <v>9306</v>
      </c>
      <c r="I234" s="2686">
        <v>740.1</v>
      </c>
      <c r="J234" s="2686"/>
      <c r="K234" s="2686"/>
      <c r="L234" s="2686"/>
      <c r="M234" s="2686"/>
      <c r="N234" s="2686"/>
    </row>
    <row r="235" spans="1:14" ht="13.5" customHeight="1" x14ac:dyDescent="0.25">
      <c r="A235" s="2686"/>
      <c r="B235" s="2686"/>
      <c r="C235" s="2686"/>
      <c r="D235" s="2686" t="s">
        <v>6527</v>
      </c>
      <c r="E235" s="2686" t="s">
        <v>9338</v>
      </c>
      <c r="F235" s="2686">
        <v>326.7</v>
      </c>
      <c r="G235" s="2686" t="s">
        <v>6586</v>
      </c>
      <c r="H235" s="2686" t="s">
        <v>9307</v>
      </c>
      <c r="I235" s="2686">
        <v>481.3</v>
      </c>
      <c r="J235" s="2686"/>
      <c r="K235" s="2686"/>
      <c r="L235" s="2686"/>
      <c r="M235" s="2686"/>
      <c r="N235" s="2686"/>
    </row>
    <row r="236" spans="1:14" ht="13.5" customHeight="1" x14ac:dyDescent="0.25">
      <c r="A236" s="2686"/>
      <c r="B236" s="2686"/>
      <c r="C236" s="2686"/>
      <c r="D236" s="2686" t="s">
        <v>6527</v>
      </c>
      <c r="E236" s="2686" t="s">
        <v>9339</v>
      </c>
      <c r="F236" s="2686">
        <v>0</v>
      </c>
      <c r="G236" s="2686" t="s">
        <v>6586</v>
      </c>
      <c r="H236" s="2686" t="s">
        <v>9308</v>
      </c>
      <c r="I236" s="2686">
        <v>471.2</v>
      </c>
      <c r="J236" s="2686"/>
      <c r="K236" s="2686"/>
      <c r="L236" s="2686"/>
      <c r="M236" s="2686"/>
      <c r="N236" s="2686"/>
    </row>
    <row r="237" spans="1:14" ht="13.5" customHeight="1" x14ac:dyDescent="0.25">
      <c r="A237" s="2686"/>
      <c r="B237" s="2686"/>
      <c r="C237" s="2686"/>
      <c r="D237" s="2686" t="s">
        <v>6527</v>
      </c>
      <c r="E237" s="2686" t="s">
        <v>9340</v>
      </c>
      <c r="F237" s="2686">
        <v>327</v>
      </c>
      <c r="G237" s="2686" t="s">
        <v>6586</v>
      </c>
      <c r="H237" s="2686" t="s">
        <v>9309</v>
      </c>
      <c r="I237" s="2686">
        <v>121.8</v>
      </c>
      <c r="J237" s="2686"/>
      <c r="K237" s="2686"/>
      <c r="L237" s="2686"/>
      <c r="M237" s="2686"/>
      <c r="N237" s="2686"/>
    </row>
    <row r="238" spans="1:14" ht="13.5" customHeight="1" x14ac:dyDescent="0.25">
      <c r="A238" s="2686"/>
      <c r="B238" s="2686"/>
      <c r="C238" s="2686"/>
      <c r="D238" s="2686" t="s">
        <v>6527</v>
      </c>
      <c r="E238" s="2686" t="s">
        <v>9341</v>
      </c>
      <c r="F238" s="2686">
        <v>635.5</v>
      </c>
      <c r="G238" s="2686" t="s">
        <v>6586</v>
      </c>
      <c r="H238" s="2686" t="s">
        <v>9310</v>
      </c>
      <c r="I238" s="2686">
        <v>0</v>
      </c>
      <c r="J238" s="2686"/>
      <c r="K238" s="2686"/>
      <c r="L238" s="2686"/>
      <c r="M238" s="2686"/>
      <c r="N238" s="2686"/>
    </row>
    <row r="239" spans="1:14" ht="13.5" customHeight="1" x14ac:dyDescent="0.25">
      <c r="A239" s="2686"/>
      <c r="B239" s="2686"/>
      <c r="C239" s="2686"/>
      <c r="D239" s="2686" t="s">
        <v>6527</v>
      </c>
      <c r="E239" s="2686" t="s">
        <v>9342</v>
      </c>
      <c r="F239" s="2686">
        <v>471.6</v>
      </c>
      <c r="G239" s="2686" t="s">
        <v>6586</v>
      </c>
      <c r="H239" s="2686" t="s">
        <v>9329</v>
      </c>
      <c r="I239" s="2686">
        <v>0</v>
      </c>
      <c r="J239" s="2686"/>
      <c r="K239" s="2686"/>
      <c r="L239" s="2686"/>
      <c r="M239" s="2686"/>
      <c r="N239" s="2686"/>
    </row>
    <row r="240" spans="1:14" ht="13.5" customHeight="1" x14ac:dyDescent="0.25">
      <c r="A240" s="2686"/>
      <c r="B240" s="2686"/>
      <c r="C240" s="2686"/>
      <c r="D240" s="2686" t="s">
        <v>6527</v>
      </c>
      <c r="E240" s="2686" t="s">
        <v>9343</v>
      </c>
      <c r="F240" s="2686">
        <v>828.1</v>
      </c>
      <c r="G240" s="2686" t="s">
        <v>6586</v>
      </c>
      <c r="H240" s="2686" t="s">
        <v>9331</v>
      </c>
      <c r="I240" s="2686">
        <v>0</v>
      </c>
      <c r="J240" s="2686"/>
      <c r="K240" s="2686"/>
      <c r="L240" s="2686"/>
      <c r="M240" s="2686"/>
      <c r="N240" s="2686"/>
    </row>
    <row r="241" spans="1:14" ht="13.5" customHeight="1" x14ac:dyDescent="0.25">
      <c r="A241" s="2686"/>
      <c r="B241" s="2686"/>
      <c r="C241" s="2686"/>
      <c r="D241" s="2686" t="s">
        <v>6527</v>
      </c>
      <c r="E241" s="2686" t="s">
        <v>9344</v>
      </c>
      <c r="F241" s="2686">
        <v>604.6</v>
      </c>
      <c r="G241" s="2686" t="s">
        <v>6586</v>
      </c>
      <c r="H241" s="2686" t="s">
        <v>9333</v>
      </c>
      <c r="I241" s="2686">
        <v>0</v>
      </c>
      <c r="J241" s="2686"/>
      <c r="K241" s="2686"/>
      <c r="L241" s="2686"/>
      <c r="M241" s="2686"/>
      <c r="N241" s="2686"/>
    </row>
    <row r="242" spans="1:14" ht="13.5" customHeight="1" x14ac:dyDescent="0.25">
      <c r="A242" s="2686"/>
      <c r="B242" s="2686"/>
      <c r="C242" s="2686"/>
      <c r="D242" s="2686" t="s">
        <v>6528</v>
      </c>
      <c r="E242" s="2686" t="s">
        <v>9290</v>
      </c>
      <c r="F242" s="2686">
        <v>0</v>
      </c>
      <c r="G242" s="2686" t="s">
        <v>6586</v>
      </c>
      <c r="H242" s="2686" t="s">
        <v>9335</v>
      </c>
      <c r="I242" s="2686">
        <v>0</v>
      </c>
      <c r="J242" s="2686"/>
      <c r="K242" s="2686"/>
      <c r="L242" s="2686"/>
      <c r="M242" s="2686"/>
      <c r="N242" s="2686"/>
    </row>
    <row r="243" spans="1:14" ht="13.5" customHeight="1" x14ac:dyDescent="0.25">
      <c r="A243" s="2686"/>
      <c r="B243" s="2686"/>
      <c r="C243" s="2686"/>
      <c r="D243" s="2686" t="s">
        <v>6528</v>
      </c>
      <c r="E243" s="2686" t="s">
        <v>9291</v>
      </c>
      <c r="F243" s="2686">
        <v>0</v>
      </c>
      <c r="G243" s="2686" t="s">
        <v>6586</v>
      </c>
      <c r="H243" s="2686" t="s">
        <v>9337</v>
      </c>
      <c r="I243" s="2686">
        <v>0</v>
      </c>
      <c r="J243" s="2686"/>
      <c r="K243" s="2686"/>
      <c r="L243" s="2686"/>
      <c r="M243" s="2686"/>
      <c r="N243" s="2686"/>
    </row>
    <row r="244" spans="1:14" ht="13.5" customHeight="1" x14ac:dyDescent="0.25">
      <c r="A244" s="2686"/>
      <c r="B244" s="2686"/>
      <c r="C244" s="2686"/>
      <c r="D244" s="2686" t="s">
        <v>6528</v>
      </c>
      <c r="E244" s="2686" t="s">
        <v>9292</v>
      </c>
      <c r="F244" s="2686">
        <v>0</v>
      </c>
      <c r="G244" s="2686" t="s">
        <v>6586</v>
      </c>
      <c r="H244" s="2686" t="s">
        <v>9339</v>
      </c>
      <c r="I244" s="2686">
        <v>0</v>
      </c>
      <c r="J244" s="2686"/>
      <c r="K244" s="2686"/>
      <c r="L244" s="2686"/>
      <c r="M244" s="2686"/>
      <c r="N244" s="2686"/>
    </row>
    <row r="245" spans="1:14" ht="13.5" customHeight="1" x14ac:dyDescent="0.25">
      <c r="A245" s="2686"/>
      <c r="B245" s="2686"/>
      <c r="C245" s="2686"/>
      <c r="D245" s="2686" t="s">
        <v>6528</v>
      </c>
      <c r="E245" s="2686" t="s">
        <v>9293</v>
      </c>
      <c r="F245" s="2686">
        <v>0</v>
      </c>
      <c r="G245" s="2686" t="s">
        <v>6586</v>
      </c>
      <c r="H245" s="2686" t="s">
        <v>9341</v>
      </c>
      <c r="I245" s="2686">
        <v>450.9</v>
      </c>
      <c r="J245" s="2686"/>
      <c r="K245" s="2686"/>
      <c r="L245" s="2686"/>
      <c r="M245" s="2686"/>
      <c r="N245" s="2686"/>
    </row>
    <row r="246" spans="1:14" ht="13.5" customHeight="1" x14ac:dyDescent="0.25">
      <c r="A246" s="2686"/>
      <c r="B246" s="2686"/>
      <c r="C246" s="2686"/>
      <c r="D246" s="2686" t="s">
        <v>6528</v>
      </c>
      <c r="E246" s="2686" t="s">
        <v>9294</v>
      </c>
      <c r="F246" s="2686">
        <v>0</v>
      </c>
      <c r="G246" s="2686" t="s">
        <v>6586</v>
      </c>
      <c r="H246" s="2686" t="s">
        <v>9343</v>
      </c>
      <c r="I246" s="2686">
        <v>0</v>
      </c>
      <c r="J246" s="2686"/>
      <c r="K246" s="2686"/>
      <c r="L246" s="2686"/>
      <c r="M246" s="2686"/>
      <c r="N246" s="2686"/>
    </row>
    <row r="247" spans="1:14" ht="13.5" customHeight="1" x14ac:dyDescent="0.25">
      <c r="A247" s="2686"/>
      <c r="B247" s="2686"/>
      <c r="C247" s="2686"/>
      <c r="D247" s="2686" t="s">
        <v>6528</v>
      </c>
      <c r="E247" s="2686" t="s">
        <v>9295</v>
      </c>
      <c r="F247" s="2686">
        <v>0</v>
      </c>
      <c r="G247" s="2686" t="s">
        <v>6586</v>
      </c>
      <c r="H247" s="2686" t="s">
        <v>9345</v>
      </c>
      <c r="I247" s="2686">
        <v>519</v>
      </c>
      <c r="J247" s="2686"/>
      <c r="K247" s="2686"/>
      <c r="L247" s="2686"/>
      <c r="M247" s="2686"/>
      <c r="N247" s="2686"/>
    </row>
    <row r="248" spans="1:14" ht="13.5" customHeight="1" x14ac:dyDescent="0.25">
      <c r="A248" s="2686"/>
      <c r="B248" s="2686"/>
      <c r="C248" s="2686"/>
      <c r="D248" s="2686" t="s">
        <v>6528</v>
      </c>
      <c r="E248" s="2686" t="s">
        <v>9296</v>
      </c>
      <c r="F248" s="2686">
        <v>0</v>
      </c>
      <c r="G248" s="2686" t="s">
        <v>6586</v>
      </c>
      <c r="H248" s="2686" t="s">
        <v>9346</v>
      </c>
      <c r="I248" s="2686">
        <v>0</v>
      </c>
      <c r="J248" s="2686"/>
      <c r="K248" s="2686"/>
      <c r="L248" s="2686"/>
      <c r="M248" s="2686"/>
      <c r="N248" s="2686"/>
    </row>
    <row r="249" spans="1:14" ht="13.5" customHeight="1" x14ac:dyDescent="0.25">
      <c r="A249" s="2686"/>
      <c r="B249" s="2686"/>
      <c r="C249" s="2686"/>
      <c r="D249" s="2686" t="s">
        <v>6528</v>
      </c>
      <c r="E249" s="2686" t="s">
        <v>9297</v>
      </c>
      <c r="F249" s="2686">
        <v>0</v>
      </c>
      <c r="G249" s="2686" t="s">
        <v>6586</v>
      </c>
      <c r="H249" s="2686" t="s">
        <v>9347</v>
      </c>
      <c r="I249" s="2686">
        <v>297.2</v>
      </c>
      <c r="J249" s="2686"/>
      <c r="K249" s="2686"/>
      <c r="L249" s="2686"/>
      <c r="M249" s="2686"/>
      <c r="N249" s="2686"/>
    </row>
    <row r="250" spans="1:14" ht="13.5" customHeight="1" x14ac:dyDescent="0.25">
      <c r="A250" s="2686"/>
      <c r="B250" s="2686"/>
      <c r="C250" s="2686"/>
      <c r="D250" s="2686" t="s">
        <v>6528</v>
      </c>
      <c r="E250" s="2686" t="s">
        <v>9298</v>
      </c>
      <c r="F250" s="2686">
        <v>0</v>
      </c>
      <c r="G250" s="2686" t="s">
        <v>6586</v>
      </c>
      <c r="H250" s="2686" t="s">
        <v>9348</v>
      </c>
      <c r="I250" s="2686">
        <v>0</v>
      </c>
      <c r="J250" s="2686"/>
      <c r="K250" s="2686"/>
      <c r="L250" s="2686"/>
      <c r="M250" s="2686"/>
      <c r="N250" s="2686"/>
    </row>
    <row r="251" spans="1:14" ht="13.5" customHeight="1" x14ac:dyDescent="0.25">
      <c r="A251" s="2686"/>
      <c r="B251" s="2686"/>
      <c r="C251" s="2686"/>
      <c r="D251" s="2686" t="s">
        <v>6528</v>
      </c>
      <c r="E251" s="2686" t="s">
        <v>9299</v>
      </c>
      <c r="F251" s="2686">
        <v>0</v>
      </c>
      <c r="G251" s="2686" t="s">
        <v>6586</v>
      </c>
      <c r="H251" s="2686" t="s">
        <v>9349</v>
      </c>
      <c r="I251" s="2686">
        <v>241.5</v>
      </c>
      <c r="J251" s="2686"/>
      <c r="K251" s="2686"/>
      <c r="L251" s="2686"/>
      <c r="M251" s="2686"/>
      <c r="N251" s="2686"/>
    </row>
    <row r="252" spans="1:14" ht="13.5" customHeight="1" x14ac:dyDescent="0.25">
      <c r="A252" s="2686"/>
      <c r="B252" s="2686"/>
      <c r="C252" s="2686"/>
      <c r="D252" s="2686" t="s">
        <v>6528</v>
      </c>
      <c r="E252" s="2686" t="s">
        <v>9300</v>
      </c>
      <c r="F252" s="2686">
        <v>0</v>
      </c>
      <c r="G252" s="2686" t="s">
        <v>6586</v>
      </c>
      <c r="H252" s="2686" t="s">
        <v>9350</v>
      </c>
      <c r="I252" s="2686">
        <v>0</v>
      </c>
      <c r="J252" s="2686"/>
      <c r="K252" s="2686"/>
      <c r="L252" s="2686"/>
      <c r="M252" s="2686"/>
      <c r="N252" s="2686"/>
    </row>
    <row r="253" spans="1:14" ht="13.5" customHeight="1" x14ac:dyDescent="0.25">
      <c r="A253" s="2686"/>
      <c r="B253" s="2686"/>
      <c r="C253" s="2686"/>
      <c r="D253" s="2686" t="s">
        <v>6528</v>
      </c>
      <c r="E253" s="2686" t="s">
        <v>9301</v>
      </c>
      <c r="F253" s="2686">
        <v>0</v>
      </c>
      <c r="G253" s="2686" t="s">
        <v>6586</v>
      </c>
      <c r="H253" s="2686" t="s">
        <v>9351</v>
      </c>
      <c r="I253" s="2686">
        <v>140.80000000000001</v>
      </c>
      <c r="J253" s="2686"/>
      <c r="K253" s="2686"/>
      <c r="L253" s="2686"/>
      <c r="M253" s="2686"/>
      <c r="N253" s="2686"/>
    </row>
    <row r="254" spans="1:14" ht="13.5" customHeight="1" x14ac:dyDescent="0.25">
      <c r="A254" s="2686"/>
      <c r="B254" s="2686"/>
      <c r="C254" s="2686"/>
      <c r="D254" s="2686" t="s">
        <v>6528</v>
      </c>
      <c r="E254" s="2686" t="s">
        <v>9305</v>
      </c>
      <c r="F254" s="2686">
        <v>0</v>
      </c>
      <c r="G254" s="2686" t="s">
        <v>6586</v>
      </c>
      <c r="H254" s="2686" t="s">
        <v>9352</v>
      </c>
      <c r="I254" s="2686">
        <v>0</v>
      </c>
      <c r="J254" s="2686"/>
      <c r="K254" s="2686"/>
      <c r="L254" s="2686"/>
      <c r="M254" s="2686"/>
      <c r="N254" s="2686"/>
    </row>
    <row r="255" spans="1:14" ht="13.5" customHeight="1" x14ac:dyDescent="0.25">
      <c r="A255" s="2686"/>
      <c r="B255" s="2686"/>
      <c r="C255" s="2686"/>
      <c r="D255" s="2686" t="s">
        <v>6528</v>
      </c>
      <c r="E255" s="2686" t="s">
        <v>9306</v>
      </c>
      <c r="F255" s="2686">
        <v>0</v>
      </c>
      <c r="G255" s="2686" t="s">
        <v>6586</v>
      </c>
      <c r="H255" s="2686" t="s">
        <v>9353</v>
      </c>
      <c r="I255" s="2686">
        <v>84.7</v>
      </c>
      <c r="J255" s="2686"/>
      <c r="K255" s="2686"/>
      <c r="L255" s="2686"/>
      <c r="M255" s="2686"/>
      <c r="N255" s="2686"/>
    </row>
    <row r="256" spans="1:14" ht="13.5" customHeight="1" x14ac:dyDescent="0.25">
      <c r="A256" s="2686"/>
      <c r="B256" s="2686"/>
      <c r="C256" s="2686"/>
      <c r="D256" s="2686" t="s">
        <v>6528</v>
      </c>
      <c r="E256" s="2686" t="s">
        <v>9307</v>
      </c>
      <c r="F256" s="2686">
        <v>0</v>
      </c>
      <c r="G256" s="2686" t="s">
        <v>6586</v>
      </c>
      <c r="H256" s="2686" t="s">
        <v>9354</v>
      </c>
      <c r="I256" s="2686">
        <v>0</v>
      </c>
      <c r="J256" s="2686"/>
      <c r="K256" s="2686"/>
      <c r="L256" s="2686"/>
      <c r="M256" s="2686"/>
      <c r="N256" s="2686"/>
    </row>
    <row r="257" spans="1:14" ht="13.5" customHeight="1" x14ac:dyDescent="0.25">
      <c r="A257" s="2686"/>
      <c r="B257" s="2686"/>
      <c r="C257" s="2686"/>
      <c r="D257" s="2686" t="s">
        <v>6528</v>
      </c>
      <c r="E257" s="2686" t="s">
        <v>9308</v>
      </c>
      <c r="F257" s="2686">
        <v>0</v>
      </c>
      <c r="G257" s="2686" t="s">
        <v>6586</v>
      </c>
      <c r="H257" s="2686" t="s">
        <v>9355</v>
      </c>
      <c r="I257" s="2686">
        <v>544.6</v>
      </c>
      <c r="J257" s="2686"/>
      <c r="K257" s="2686"/>
      <c r="L257" s="2686"/>
      <c r="M257" s="2686"/>
      <c r="N257" s="2686"/>
    </row>
    <row r="258" spans="1:14" ht="13.5" customHeight="1" x14ac:dyDescent="0.25">
      <c r="A258" s="2686"/>
      <c r="B258" s="2686"/>
      <c r="C258" s="2686"/>
      <c r="D258" s="2686" t="s">
        <v>6528</v>
      </c>
      <c r="E258" s="2686" t="s">
        <v>9309</v>
      </c>
      <c r="F258" s="2686">
        <v>0</v>
      </c>
      <c r="G258" s="2686" t="s">
        <v>6586</v>
      </c>
      <c r="H258" s="2686" t="s">
        <v>9356</v>
      </c>
      <c r="I258" s="2686">
        <v>0</v>
      </c>
      <c r="J258" s="2686"/>
      <c r="K258" s="2686"/>
      <c r="L258" s="2686"/>
      <c r="M258" s="2686"/>
      <c r="N258" s="2686"/>
    </row>
    <row r="259" spans="1:14" ht="13.5" customHeight="1" x14ac:dyDescent="0.25">
      <c r="A259" s="2686"/>
      <c r="B259" s="2686"/>
      <c r="C259" s="2686"/>
      <c r="D259" s="2686" t="s">
        <v>6528</v>
      </c>
      <c r="E259" s="2686" t="s">
        <v>9310</v>
      </c>
      <c r="F259" s="2686">
        <v>0</v>
      </c>
      <c r="G259" s="2686" t="s">
        <v>6586</v>
      </c>
      <c r="H259" s="2686" t="s">
        <v>9357</v>
      </c>
      <c r="I259" s="2686">
        <v>316</v>
      </c>
      <c r="J259" s="2686"/>
      <c r="K259" s="2686"/>
      <c r="L259" s="2686"/>
      <c r="M259" s="2686"/>
      <c r="N259" s="2686"/>
    </row>
    <row r="260" spans="1:14" ht="13.5" customHeight="1" x14ac:dyDescent="0.25">
      <c r="A260" s="2686"/>
      <c r="B260" s="2686"/>
      <c r="C260" s="2686"/>
      <c r="D260" s="2686" t="s">
        <v>6528</v>
      </c>
      <c r="E260" s="2686" t="s">
        <v>9329</v>
      </c>
      <c r="F260" s="2686">
        <v>0</v>
      </c>
      <c r="G260" s="2686" t="s">
        <v>6586</v>
      </c>
      <c r="H260" s="2686" t="s">
        <v>9358</v>
      </c>
      <c r="I260" s="2686">
        <v>0</v>
      </c>
      <c r="J260" s="2686"/>
      <c r="K260" s="2686"/>
      <c r="L260" s="2686"/>
      <c r="M260" s="2686"/>
      <c r="N260" s="2686"/>
    </row>
    <row r="261" spans="1:14" ht="13.5" customHeight="1" x14ac:dyDescent="0.25">
      <c r="A261" s="2686"/>
      <c r="B261" s="2686"/>
      <c r="C261" s="2686"/>
      <c r="D261" s="2686" t="s">
        <v>6528</v>
      </c>
      <c r="E261" s="2686" t="s">
        <v>9331</v>
      </c>
      <c r="F261" s="2686">
        <v>0</v>
      </c>
      <c r="G261" s="2686" t="s">
        <v>6586</v>
      </c>
      <c r="H261" s="2686" t="s">
        <v>9359</v>
      </c>
      <c r="I261" s="2686">
        <v>249.4</v>
      </c>
      <c r="J261" s="2686"/>
      <c r="K261" s="2686"/>
      <c r="L261" s="2686"/>
      <c r="M261" s="2686"/>
      <c r="N261" s="2686"/>
    </row>
    <row r="262" spans="1:14" ht="13.5" customHeight="1" x14ac:dyDescent="0.25">
      <c r="A262" s="2686"/>
      <c r="B262" s="2686"/>
      <c r="C262" s="2686"/>
      <c r="D262" s="2686" t="s">
        <v>6528</v>
      </c>
      <c r="E262" s="2686" t="s">
        <v>9333</v>
      </c>
      <c r="F262" s="2686">
        <v>0</v>
      </c>
      <c r="G262" s="2686" t="s">
        <v>6586</v>
      </c>
      <c r="H262" s="2686" t="s">
        <v>9360</v>
      </c>
      <c r="I262" s="2686">
        <v>0</v>
      </c>
      <c r="J262" s="2686"/>
      <c r="K262" s="2686"/>
      <c r="L262" s="2686"/>
      <c r="M262" s="2686"/>
      <c r="N262" s="2686"/>
    </row>
    <row r="263" spans="1:14" ht="13.5" customHeight="1" x14ac:dyDescent="0.25">
      <c r="A263" s="2686"/>
      <c r="B263" s="2686"/>
      <c r="C263" s="2686"/>
      <c r="D263" s="2686" t="s">
        <v>6528</v>
      </c>
      <c r="E263" s="2686" t="s">
        <v>9335</v>
      </c>
      <c r="F263" s="2686">
        <v>0</v>
      </c>
      <c r="G263" s="2686" t="s">
        <v>6586</v>
      </c>
      <c r="H263" s="2686" t="s">
        <v>9361</v>
      </c>
      <c r="I263" s="2686">
        <v>838.9</v>
      </c>
      <c r="J263" s="2686"/>
      <c r="K263" s="2686"/>
      <c r="L263" s="2686"/>
      <c r="M263" s="2686"/>
      <c r="N263" s="2686"/>
    </row>
    <row r="264" spans="1:14" ht="13.5" customHeight="1" x14ac:dyDescent="0.25">
      <c r="A264" s="2686"/>
      <c r="B264" s="2686"/>
      <c r="C264" s="2686"/>
      <c r="D264" s="2686" t="s">
        <v>6528</v>
      </c>
      <c r="E264" s="2686" t="s">
        <v>9337</v>
      </c>
      <c r="F264" s="2686">
        <v>0</v>
      </c>
      <c r="G264" s="2686" t="s">
        <v>6586</v>
      </c>
      <c r="H264" s="2686" t="s">
        <v>9362</v>
      </c>
      <c r="I264" s="2686">
        <v>0</v>
      </c>
      <c r="J264" s="2686"/>
      <c r="K264" s="2686"/>
      <c r="L264" s="2686"/>
      <c r="M264" s="2686"/>
      <c r="N264" s="2686"/>
    </row>
    <row r="265" spans="1:14" ht="13.5" customHeight="1" x14ac:dyDescent="0.25">
      <c r="A265" s="2686"/>
      <c r="B265" s="2686"/>
      <c r="C265" s="2686"/>
      <c r="D265" s="2686" t="s">
        <v>6528</v>
      </c>
      <c r="E265" s="2686" t="s">
        <v>9339</v>
      </c>
      <c r="F265" s="2686">
        <v>0</v>
      </c>
      <c r="G265" s="2686" t="s">
        <v>6586</v>
      </c>
      <c r="H265" s="2686" t="s">
        <v>9363</v>
      </c>
      <c r="I265" s="2686">
        <v>684.6</v>
      </c>
      <c r="J265" s="2686"/>
      <c r="K265" s="2686"/>
      <c r="L265" s="2686"/>
      <c r="M265" s="2686"/>
      <c r="N265" s="2686"/>
    </row>
    <row r="266" spans="1:14" ht="13.5" customHeight="1" x14ac:dyDescent="0.25">
      <c r="A266" s="2686"/>
      <c r="B266" s="2686"/>
      <c r="C266" s="2686"/>
      <c r="D266" s="2686" t="s">
        <v>6528</v>
      </c>
      <c r="E266" s="2686" t="s">
        <v>9341</v>
      </c>
      <c r="F266" s="2686">
        <v>0</v>
      </c>
      <c r="G266" s="2686" t="s">
        <v>6586</v>
      </c>
      <c r="H266" s="2686" t="s">
        <v>9364</v>
      </c>
      <c r="I266" s="2686">
        <v>0</v>
      </c>
      <c r="J266" s="2686"/>
      <c r="K266" s="2686"/>
      <c r="L266" s="2686"/>
      <c r="M266" s="2686"/>
      <c r="N266" s="2686"/>
    </row>
    <row r="267" spans="1:14" ht="13.5" customHeight="1" x14ac:dyDescent="0.25">
      <c r="A267" s="2686"/>
      <c r="B267" s="2686"/>
      <c r="C267" s="2686"/>
      <c r="D267" s="2686" t="s">
        <v>6528</v>
      </c>
      <c r="E267" s="2686" t="s">
        <v>9343</v>
      </c>
      <c r="F267" s="2686">
        <v>0</v>
      </c>
      <c r="G267" s="2686" t="s">
        <v>6586</v>
      </c>
      <c r="H267" s="2686" t="s">
        <v>9365</v>
      </c>
      <c r="I267" s="2686">
        <v>655.8</v>
      </c>
      <c r="J267" s="2686"/>
      <c r="K267" s="2686"/>
      <c r="L267" s="2686"/>
      <c r="M267" s="2686"/>
      <c r="N267" s="2686"/>
    </row>
    <row r="268" spans="1:14" ht="13.5" customHeight="1" x14ac:dyDescent="0.25">
      <c r="A268" s="2686"/>
      <c r="B268" s="2686"/>
      <c r="C268" s="2686"/>
      <c r="D268" s="2686" t="s">
        <v>6528</v>
      </c>
      <c r="E268" s="2686" t="s">
        <v>9345</v>
      </c>
      <c r="F268" s="2686">
        <v>0</v>
      </c>
      <c r="G268" s="2686" t="s">
        <v>6586</v>
      </c>
      <c r="H268" s="2686" t="s">
        <v>9366</v>
      </c>
      <c r="I268" s="2686">
        <v>0</v>
      </c>
      <c r="J268" s="2686"/>
      <c r="K268" s="2686"/>
      <c r="L268" s="2686"/>
      <c r="M268" s="2686"/>
      <c r="N268" s="2686"/>
    </row>
    <row r="269" spans="1:14" ht="13.5" customHeight="1" x14ac:dyDescent="0.25">
      <c r="A269" s="2686"/>
      <c r="B269" s="2686"/>
      <c r="C269" s="2686"/>
      <c r="D269" s="2686" t="s">
        <v>6528</v>
      </c>
      <c r="E269" s="2686" t="s">
        <v>9346</v>
      </c>
      <c r="F269" s="2686">
        <v>0</v>
      </c>
      <c r="G269" s="2686" t="s">
        <v>6586</v>
      </c>
      <c r="H269" s="2686" t="s">
        <v>9367</v>
      </c>
      <c r="I269" s="2686">
        <v>1205.7</v>
      </c>
      <c r="J269" s="2686"/>
      <c r="K269" s="2686"/>
      <c r="L269" s="2686"/>
      <c r="M269" s="2686"/>
      <c r="N269" s="2686"/>
    </row>
    <row r="270" spans="1:14" ht="13.5" customHeight="1" x14ac:dyDescent="0.25">
      <c r="A270" s="2686"/>
      <c r="B270" s="2686"/>
      <c r="C270" s="2686"/>
      <c r="D270" s="2686" t="s">
        <v>6528</v>
      </c>
      <c r="E270" s="2686" t="s">
        <v>9347</v>
      </c>
      <c r="F270" s="2686">
        <v>0</v>
      </c>
      <c r="G270" s="2686" t="s">
        <v>6586</v>
      </c>
      <c r="H270" s="2686" t="s">
        <v>9368</v>
      </c>
      <c r="I270" s="2686">
        <v>0</v>
      </c>
      <c r="J270" s="2686"/>
      <c r="K270" s="2686"/>
      <c r="L270" s="2686"/>
      <c r="M270" s="2686"/>
      <c r="N270" s="2686"/>
    </row>
    <row r="271" spans="1:14" ht="13.5" customHeight="1" x14ac:dyDescent="0.25">
      <c r="A271" s="2686"/>
      <c r="B271" s="2686"/>
      <c r="C271" s="2686"/>
      <c r="D271" s="2686" t="s">
        <v>6528</v>
      </c>
      <c r="E271" s="2686" t="s">
        <v>9348</v>
      </c>
      <c r="F271" s="2686">
        <v>0</v>
      </c>
      <c r="G271" s="2686" t="s">
        <v>6586</v>
      </c>
      <c r="H271" s="2686" t="s">
        <v>9369</v>
      </c>
      <c r="I271" s="2686">
        <v>624.29999999999995</v>
      </c>
      <c r="J271" s="2686"/>
      <c r="K271" s="2686"/>
      <c r="L271" s="2686"/>
      <c r="M271" s="2686"/>
      <c r="N271" s="2686"/>
    </row>
    <row r="272" spans="1:14" ht="13.5" customHeight="1" x14ac:dyDescent="0.25">
      <c r="A272" s="2686"/>
      <c r="B272" s="2686"/>
      <c r="C272" s="2686"/>
      <c r="D272" s="2686" t="s">
        <v>6528</v>
      </c>
      <c r="E272" s="2686" t="s">
        <v>9349</v>
      </c>
      <c r="F272" s="2686">
        <v>0</v>
      </c>
      <c r="G272" s="2686" t="s">
        <v>6586</v>
      </c>
      <c r="H272" s="2686" t="s">
        <v>9370</v>
      </c>
      <c r="I272" s="2686">
        <v>0</v>
      </c>
      <c r="J272" s="2686"/>
      <c r="K272" s="2686"/>
      <c r="L272" s="2686"/>
      <c r="M272" s="2686"/>
      <c r="N272" s="2686"/>
    </row>
    <row r="273" spans="1:14" ht="13.5" customHeight="1" x14ac:dyDescent="0.25">
      <c r="A273" s="2686"/>
      <c r="B273" s="2686"/>
      <c r="C273" s="2686"/>
      <c r="D273" s="2686" t="s">
        <v>6528</v>
      </c>
      <c r="E273" s="2686" t="s">
        <v>9350</v>
      </c>
      <c r="F273" s="2686">
        <v>0</v>
      </c>
      <c r="G273" s="2686" t="s">
        <v>6586</v>
      </c>
      <c r="H273" s="2686" t="s">
        <v>9371</v>
      </c>
      <c r="I273" s="2686">
        <v>881.4</v>
      </c>
      <c r="J273" s="2686"/>
      <c r="K273" s="2686"/>
      <c r="L273" s="2686"/>
      <c r="M273" s="2686"/>
      <c r="N273" s="2686"/>
    </row>
    <row r="274" spans="1:14" ht="13.5" customHeight="1" x14ac:dyDescent="0.25">
      <c r="A274" s="2686"/>
      <c r="B274" s="2686"/>
      <c r="C274" s="2686"/>
      <c r="D274" s="2686" t="s">
        <v>6528</v>
      </c>
      <c r="E274" s="2686" t="s">
        <v>9351</v>
      </c>
      <c r="F274" s="2686">
        <v>0</v>
      </c>
      <c r="G274" s="2686" t="s">
        <v>6586</v>
      </c>
      <c r="H274" s="2686" t="s">
        <v>9372</v>
      </c>
      <c r="I274" s="2686">
        <v>592.4</v>
      </c>
      <c r="J274" s="2686"/>
      <c r="K274" s="2686"/>
      <c r="L274" s="2686"/>
      <c r="M274" s="2686"/>
      <c r="N274" s="2686"/>
    </row>
    <row r="275" spans="1:14" ht="13.5" customHeight="1" x14ac:dyDescent="0.25">
      <c r="A275" s="2686"/>
      <c r="B275" s="2686"/>
      <c r="C275" s="2686"/>
      <c r="D275" s="2686" t="s">
        <v>6528</v>
      </c>
      <c r="E275" s="2686" t="s">
        <v>9352</v>
      </c>
      <c r="F275" s="2686">
        <v>0</v>
      </c>
      <c r="G275" s="2686" t="s">
        <v>6587</v>
      </c>
      <c r="H275" s="2686" t="s">
        <v>9290</v>
      </c>
      <c r="I275" s="2686">
        <v>0</v>
      </c>
      <c r="J275" s="2686"/>
      <c r="K275" s="2686"/>
      <c r="L275" s="2686"/>
      <c r="M275" s="2686"/>
      <c r="N275" s="2686"/>
    </row>
    <row r="276" spans="1:14" ht="13.5" customHeight="1" x14ac:dyDescent="0.25">
      <c r="A276" s="2686"/>
      <c r="B276" s="2686"/>
      <c r="C276" s="2686"/>
      <c r="D276" s="2686" t="s">
        <v>6528</v>
      </c>
      <c r="E276" s="2686" t="s">
        <v>9353</v>
      </c>
      <c r="F276" s="2686">
        <v>0</v>
      </c>
      <c r="G276" s="2686" t="s">
        <v>6587</v>
      </c>
      <c r="H276" s="2686" t="s">
        <v>9291</v>
      </c>
      <c r="I276" s="2686">
        <v>1641</v>
      </c>
      <c r="J276" s="2686"/>
      <c r="K276" s="2686"/>
      <c r="L276" s="2686"/>
      <c r="M276" s="2686"/>
      <c r="N276" s="2686"/>
    </row>
    <row r="277" spans="1:14" ht="13.5" customHeight="1" x14ac:dyDescent="0.25">
      <c r="A277" s="2686"/>
      <c r="B277" s="2686"/>
      <c r="C277" s="2686"/>
      <c r="D277" s="2686" t="s">
        <v>6528</v>
      </c>
      <c r="E277" s="2686" t="s">
        <v>9354</v>
      </c>
      <c r="F277" s="2686">
        <v>0</v>
      </c>
      <c r="G277" s="2686" t="s">
        <v>6587</v>
      </c>
      <c r="H277" s="2686" t="s">
        <v>9292</v>
      </c>
      <c r="I277" s="2686">
        <v>0</v>
      </c>
      <c r="J277" s="2686"/>
      <c r="K277" s="2686"/>
      <c r="L277" s="2686"/>
      <c r="M277" s="2686"/>
      <c r="N277" s="2686"/>
    </row>
    <row r="278" spans="1:14" ht="13.5" customHeight="1" x14ac:dyDescent="0.25">
      <c r="A278" s="2686"/>
      <c r="B278" s="2686"/>
      <c r="C278" s="2686"/>
      <c r="D278" s="2686" t="s">
        <v>6528</v>
      </c>
      <c r="E278" s="2686" t="s">
        <v>9355</v>
      </c>
      <c r="F278" s="2686">
        <v>0</v>
      </c>
      <c r="G278" s="2686" t="s">
        <v>6587</v>
      </c>
      <c r="H278" s="2686" t="s">
        <v>9293</v>
      </c>
      <c r="I278" s="2686">
        <v>608.4</v>
      </c>
      <c r="J278" s="2686"/>
      <c r="K278" s="2686"/>
      <c r="L278" s="2686"/>
      <c r="M278" s="2686"/>
      <c r="N278" s="2686"/>
    </row>
    <row r="279" spans="1:14" ht="13.5" customHeight="1" x14ac:dyDescent="0.25">
      <c r="A279" s="2686"/>
      <c r="B279" s="2686"/>
      <c r="C279" s="2686"/>
      <c r="D279" s="2686" t="s">
        <v>6528</v>
      </c>
      <c r="E279" s="2686" t="s">
        <v>9356</v>
      </c>
      <c r="F279" s="2686">
        <v>0</v>
      </c>
      <c r="G279" s="2686" t="s">
        <v>6587</v>
      </c>
      <c r="H279" s="2686" t="s">
        <v>9294</v>
      </c>
      <c r="I279" s="2686">
        <v>0</v>
      </c>
      <c r="J279" s="2686"/>
      <c r="K279" s="2686"/>
      <c r="L279" s="2686"/>
      <c r="M279" s="2686"/>
      <c r="N279" s="2686"/>
    </row>
    <row r="280" spans="1:14" ht="13.5" customHeight="1" x14ac:dyDescent="0.25">
      <c r="A280" s="2686"/>
      <c r="B280" s="2686"/>
      <c r="C280" s="2686"/>
      <c r="D280" s="2686" t="s">
        <v>6528</v>
      </c>
      <c r="E280" s="2686" t="s">
        <v>9357</v>
      </c>
      <c r="F280" s="2686">
        <v>0</v>
      </c>
      <c r="G280" s="2686" t="s">
        <v>6587</v>
      </c>
      <c r="H280" s="2686" t="s">
        <v>9295</v>
      </c>
      <c r="I280" s="2686">
        <v>89.4</v>
      </c>
      <c r="J280" s="2686"/>
      <c r="K280" s="2686"/>
      <c r="L280" s="2686"/>
      <c r="M280" s="2686"/>
      <c r="N280" s="2686"/>
    </row>
    <row r="281" spans="1:14" ht="13.5" customHeight="1" x14ac:dyDescent="0.25">
      <c r="A281" s="2686"/>
      <c r="B281" s="2686"/>
      <c r="C281" s="2686"/>
      <c r="D281" s="2686" t="s">
        <v>6528</v>
      </c>
      <c r="E281" s="2686" t="s">
        <v>9358</v>
      </c>
      <c r="F281" s="2686">
        <v>0</v>
      </c>
      <c r="G281" s="2686" t="s">
        <v>6587</v>
      </c>
      <c r="H281" s="2686" t="s">
        <v>9296</v>
      </c>
      <c r="I281" s="2686">
        <v>0</v>
      </c>
      <c r="J281" s="2686"/>
      <c r="K281" s="2686"/>
      <c r="L281" s="2686"/>
      <c r="M281" s="2686"/>
      <c r="N281" s="2686"/>
    </row>
    <row r="282" spans="1:14" ht="13.5" customHeight="1" x14ac:dyDescent="0.25">
      <c r="A282" s="2686"/>
      <c r="B282" s="2686"/>
      <c r="C282" s="2686"/>
      <c r="D282" s="2686" t="s">
        <v>6528</v>
      </c>
      <c r="E282" s="2686" t="s">
        <v>9359</v>
      </c>
      <c r="F282" s="2686">
        <v>0</v>
      </c>
      <c r="G282" s="2686" t="s">
        <v>6587</v>
      </c>
      <c r="H282" s="2686" t="s">
        <v>9297</v>
      </c>
      <c r="I282" s="2686">
        <v>494.9</v>
      </c>
      <c r="J282" s="2686"/>
      <c r="K282" s="2686"/>
      <c r="L282" s="2686"/>
      <c r="M282" s="2686"/>
      <c r="N282" s="2686"/>
    </row>
    <row r="283" spans="1:14" ht="13.5" customHeight="1" x14ac:dyDescent="0.25">
      <c r="A283" s="2686"/>
      <c r="B283" s="2686"/>
      <c r="C283" s="2686"/>
      <c r="D283" s="2686" t="s">
        <v>6528</v>
      </c>
      <c r="E283" s="2686" t="s">
        <v>9360</v>
      </c>
      <c r="F283" s="2686">
        <v>0</v>
      </c>
      <c r="G283" s="2686" t="s">
        <v>6587</v>
      </c>
      <c r="H283" s="2686" t="s">
        <v>9298</v>
      </c>
      <c r="I283" s="2686">
        <v>0</v>
      </c>
      <c r="J283" s="2686"/>
      <c r="K283" s="2686"/>
      <c r="L283" s="2686"/>
      <c r="M283" s="2686"/>
      <c r="N283" s="2686"/>
    </row>
    <row r="284" spans="1:14" ht="13.5" customHeight="1" x14ac:dyDescent="0.25">
      <c r="A284" s="2686"/>
      <c r="B284" s="2686"/>
      <c r="C284" s="2686"/>
      <c r="D284" s="2686" t="s">
        <v>6528</v>
      </c>
      <c r="E284" s="2686" t="s">
        <v>9361</v>
      </c>
      <c r="F284" s="2686">
        <v>0</v>
      </c>
      <c r="G284" s="2686" t="s">
        <v>6587</v>
      </c>
      <c r="H284" s="2686" t="s">
        <v>9299</v>
      </c>
      <c r="I284" s="2686">
        <v>68.900000000000006</v>
      </c>
      <c r="J284" s="2686"/>
      <c r="K284" s="2686"/>
      <c r="L284" s="2686"/>
      <c r="M284" s="2686"/>
      <c r="N284" s="2686"/>
    </row>
    <row r="285" spans="1:14" ht="13.5" customHeight="1" x14ac:dyDescent="0.25">
      <c r="A285" s="2686"/>
      <c r="B285" s="2686"/>
      <c r="C285" s="2686"/>
      <c r="D285" s="2686" t="s">
        <v>6528</v>
      </c>
      <c r="E285" s="2686" t="s">
        <v>9362</v>
      </c>
      <c r="F285" s="2686">
        <v>0</v>
      </c>
      <c r="G285" s="2686" t="s">
        <v>6587</v>
      </c>
      <c r="H285" s="2686" t="s">
        <v>9300</v>
      </c>
      <c r="I285" s="2686">
        <v>187.3</v>
      </c>
      <c r="J285" s="2686"/>
      <c r="K285" s="2686"/>
      <c r="L285" s="2686"/>
      <c r="M285" s="2686"/>
      <c r="N285" s="2686"/>
    </row>
    <row r="286" spans="1:14" ht="13.5" customHeight="1" x14ac:dyDescent="0.25">
      <c r="A286" s="2686"/>
      <c r="B286" s="2686"/>
      <c r="C286" s="2686"/>
      <c r="D286" s="2686" t="s">
        <v>6528</v>
      </c>
      <c r="E286" s="2686" t="s">
        <v>9363</v>
      </c>
      <c r="F286" s="2686">
        <v>0</v>
      </c>
      <c r="G286" s="2686" t="s">
        <v>6587</v>
      </c>
      <c r="H286" s="2686" t="s">
        <v>9301</v>
      </c>
      <c r="I286" s="2686">
        <v>0</v>
      </c>
      <c r="J286" s="2686"/>
      <c r="K286" s="2686"/>
      <c r="L286" s="2686"/>
      <c r="M286" s="2686"/>
      <c r="N286" s="2686"/>
    </row>
    <row r="287" spans="1:14" ht="13.5" customHeight="1" x14ac:dyDescent="0.25">
      <c r="A287" s="2686"/>
      <c r="B287" s="2686"/>
      <c r="C287" s="2686"/>
      <c r="D287" s="2686" t="s">
        <v>6528</v>
      </c>
      <c r="E287" s="2686" t="s">
        <v>9364</v>
      </c>
      <c r="F287" s="2686">
        <v>0</v>
      </c>
      <c r="G287" s="2686" t="s">
        <v>6587</v>
      </c>
      <c r="H287" s="2686" t="s">
        <v>9305</v>
      </c>
      <c r="I287" s="2686">
        <v>420.6</v>
      </c>
      <c r="J287" s="2686"/>
      <c r="K287" s="2686"/>
      <c r="L287" s="2686"/>
      <c r="M287" s="2686"/>
      <c r="N287" s="2686"/>
    </row>
    <row r="288" spans="1:14" ht="13.5" customHeight="1" x14ac:dyDescent="0.25">
      <c r="A288" s="2686"/>
      <c r="B288" s="2686"/>
      <c r="C288" s="2686"/>
      <c r="D288" s="2686" t="s">
        <v>6528</v>
      </c>
      <c r="E288" s="2686" t="s">
        <v>9365</v>
      </c>
      <c r="F288" s="2686">
        <v>0</v>
      </c>
      <c r="G288" s="2686" t="s">
        <v>6587</v>
      </c>
      <c r="H288" s="2686" t="s">
        <v>9306</v>
      </c>
      <c r="I288" s="2686">
        <v>433</v>
      </c>
      <c r="J288" s="2686"/>
      <c r="K288" s="2686"/>
      <c r="L288" s="2686"/>
      <c r="M288" s="2686"/>
      <c r="N288" s="2686"/>
    </row>
    <row r="289" spans="1:14" ht="13.5" customHeight="1" x14ac:dyDescent="0.25">
      <c r="A289" s="2686"/>
      <c r="B289" s="2686"/>
      <c r="C289" s="2686"/>
      <c r="D289" s="2686" t="s">
        <v>6528</v>
      </c>
      <c r="E289" s="2686" t="s">
        <v>9366</v>
      </c>
      <c r="F289" s="2686">
        <v>0</v>
      </c>
      <c r="G289" s="2686" t="s">
        <v>6587</v>
      </c>
      <c r="H289" s="2686" t="s">
        <v>9307</v>
      </c>
      <c r="I289" s="2686">
        <v>430.9</v>
      </c>
      <c r="J289" s="2686"/>
      <c r="K289" s="2686"/>
      <c r="L289" s="2686"/>
      <c r="M289" s="2686"/>
      <c r="N289" s="2686"/>
    </row>
    <row r="290" spans="1:14" ht="13.5" customHeight="1" x14ac:dyDescent="0.25">
      <c r="A290" s="2686"/>
      <c r="B290" s="2686"/>
      <c r="C290" s="2686"/>
      <c r="D290" s="2686" t="s">
        <v>6528</v>
      </c>
      <c r="E290" s="2686" t="s">
        <v>9367</v>
      </c>
      <c r="F290" s="2686">
        <v>0</v>
      </c>
      <c r="G290" s="2686" t="s">
        <v>6587</v>
      </c>
      <c r="H290" s="2686" t="s">
        <v>9308</v>
      </c>
      <c r="I290" s="2686">
        <v>607.1</v>
      </c>
      <c r="J290" s="2686"/>
      <c r="K290" s="2686"/>
      <c r="L290" s="2686"/>
      <c r="M290" s="2686"/>
      <c r="N290" s="2686"/>
    </row>
    <row r="291" spans="1:14" ht="13.5" customHeight="1" x14ac:dyDescent="0.25">
      <c r="A291" s="2686"/>
      <c r="B291" s="2686"/>
      <c r="C291" s="2686"/>
      <c r="D291" s="2686" t="s">
        <v>6528</v>
      </c>
      <c r="E291" s="2686" t="s">
        <v>9368</v>
      </c>
      <c r="F291" s="2686">
        <v>0</v>
      </c>
      <c r="G291" s="2686" t="s">
        <v>6587</v>
      </c>
      <c r="H291" s="2686" t="s">
        <v>9309</v>
      </c>
      <c r="I291" s="2686">
        <v>115.9</v>
      </c>
      <c r="J291" s="2686"/>
      <c r="K291" s="2686"/>
      <c r="L291" s="2686"/>
      <c r="M291" s="2686"/>
      <c r="N291" s="2686"/>
    </row>
    <row r="292" spans="1:14" ht="13.5" customHeight="1" x14ac:dyDescent="0.25">
      <c r="A292" s="2686"/>
      <c r="B292" s="2686"/>
      <c r="C292" s="2686"/>
      <c r="D292" s="2686" t="s">
        <v>6528</v>
      </c>
      <c r="E292" s="2686" t="s">
        <v>9369</v>
      </c>
      <c r="F292" s="2686">
        <v>0</v>
      </c>
      <c r="G292" s="2686" t="s">
        <v>6587</v>
      </c>
      <c r="H292" s="2686" t="s">
        <v>9310</v>
      </c>
      <c r="I292" s="2686">
        <v>0</v>
      </c>
      <c r="J292" s="2686"/>
      <c r="K292" s="2686"/>
      <c r="L292" s="2686"/>
      <c r="M292" s="2686"/>
      <c r="N292" s="2686"/>
    </row>
    <row r="293" spans="1:14" ht="13.5" customHeight="1" x14ac:dyDescent="0.25">
      <c r="A293" s="2686"/>
      <c r="B293" s="2686"/>
      <c r="C293" s="2686"/>
      <c r="D293" s="2686" t="s">
        <v>6528</v>
      </c>
      <c r="E293" s="2686" t="s">
        <v>9370</v>
      </c>
      <c r="F293" s="2686">
        <v>0</v>
      </c>
      <c r="G293" s="2686" t="s">
        <v>6587</v>
      </c>
      <c r="H293" s="2686" t="s">
        <v>9329</v>
      </c>
      <c r="I293" s="2686">
        <v>0</v>
      </c>
      <c r="J293" s="2686"/>
      <c r="K293" s="2686"/>
      <c r="L293" s="2686"/>
      <c r="M293" s="2686"/>
      <c r="N293" s="2686"/>
    </row>
    <row r="294" spans="1:14" ht="13.5" customHeight="1" x14ac:dyDescent="0.25">
      <c r="A294" s="2686"/>
      <c r="B294" s="2686"/>
      <c r="C294" s="2686"/>
      <c r="D294" s="2686" t="s">
        <v>6528</v>
      </c>
      <c r="E294" s="2686" t="s">
        <v>9371</v>
      </c>
      <c r="F294" s="2686">
        <v>0</v>
      </c>
      <c r="G294" s="2686" t="s">
        <v>6587</v>
      </c>
      <c r="H294" s="2686" t="s">
        <v>9331</v>
      </c>
      <c r="I294" s="2686">
        <v>0</v>
      </c>
      <c r="J294" s="2686"/>
      <c r="K294" s="2686"/>
      <c r="L294" s="2686"/>
      <c r="M294" s="2686"/>
      <c r="N294" s="2686"/>
    </row>
    <row r="295" spans="1:14" ht="13.5" customHeight="1" x14ac:dyDescent="0.25">
      <c r="A295" s="2686"/>
      <c r="B295" s="2686"/>
      <c r="C295" s="2686"/>
      <c r="D295" s="2686" t="s">
        <v>6528</v>
      </c>
      <c r="E295" s="2686" t="s">
        <v>9372</v>
      </c>
      <c r="F295" s="2686">
        <v>0</v>
      </c>
      <c r="G295" s="2686" t="s">
        <v>6587</v>
      </c>
      <c r="H295" s="2686" t="s">
        <v>9333</v>
      </c>
      <c r="I295" s="2686">
        <v>0</v>
      </c>
      <c r="J295" s="2686"/>
      <c r="K295" s="2686"/>
      <c r="L295" s="2686"/>
      <c r="M295" s="2686"/>
      <c r="N295" s="2686"/>
    </row>
    <row r="296" spans="1:14" ht="13.5" customHeight="1" x14ac:dyDescent="0.25">
      <c r="A296" s="2686"/>
      <c r="B296" s="2686"/>
      <c r="C296" s="2686"/>
      <c r="D296" s="2686" t="s">
        <v>6529</v>
      </c>
      <c r="E296" s="2686" t="s">
        <v>9290</v>
      </c>
      <c r="F296" s="2686">
        <v>0</v>
      </c>
      <c r="G296" s="2686" t="s">
        <v>6587</v>
      </c>
      <c r="H296" s="2686" t="s">
        <v>9335</v>
      </c>
      <c r="I296" s="2686">
        <v>0</v>
      </c>
      <c r="J296" s="2686"/>
      <c r="K296" s="2686"/>
      <c r="L296" s="2686"/>
      <c r="M296" s="2686"/>
      <c r="N296" s="2686"/>
    </row>
    <row r="297" spans="1:14" ht="13.5" customHeight="1" x14ac:dyDescent="0.25">
      <c r="A297" s="2686"/>
      <c r="B297" s="2686"/>
      <c r="C297" s="2686"/>
      <c r="D297" s="2686" t="s">
        <v>6529</v>
      </c>
      <c r="E297" s="2686" t="s">
        <v>9291</v>
      </c>
      <c r="F297" s="2686">
        <v>0</v>
      </c>
      <c r="G297" s="2686" t="s">
        <v>6587</v>
      </c>
      <c r="H297" s="2686" t="s">
        <v>9337</v>
      </c>
      <c r="I297" s="2686">
        <v>0</v>
      </c>
      <c r="J297" s="2686"/>
      <c r="K297" s="2686"/>
      <c r="L297" s="2686"/>
      <c r="M297" s="2686"/>
      <c r="N297" s="2686"/>
    </row>
    <row r="298" spans="1:14" ht="13.5" customHeight="1" x14ac:dyDescent="0.25">
      <c r="A298" s="2686"/>
      <c r="B298" s="2686"/>
      <c r="C298" s="2686"/>
      <c r="D298" s="2686" t="s">
        <v>6529</v>
      </c>
      <c r="E298" s="2686" t="s">
        <v>9292</v>
      </c>
      <c r="F298" s="2686">
        <v>0</v>
      </c>
      <c r="G298" s="2686" t="s">
        <v>6587</v>
      </c>
      <c r="H298" s="2686" t="s">
        <v>9339</v>
      </c>
      <c r="I298" s="2686">
        <v>0</v>
      </c>
      <c r="J298" s="2686"/>
      <c r="K298" s="2686"/>
      <c r="L298" s="2686"/>
      <c r="M298" s="2686"/>
      <c r="N298" s="2686"/>
    </row>
    <row r="299" spans="1:14" ht="13.5" customHeight="1" x14ac:dyDescent="0.25">
      <c r="A299" s="2686"/>
      <c r="B299" s="2686"/>
      <c r="C299" s="2686"/>
      <c r="D299" s="2686" t="s">
        <v>6529</v>
      </c>
      <c r="E299" s="2686" t="s">
        <v>9293</v>
      </c>
      <c r="F299" s="2686">
        <v>0</v>
      </c>
      <c r="G299" s="2686" t="s">
        <v>6587</v>
      </c>
      <c r="H299" s="2686" t="s">
        <v>9341</v>
      </c>
      <c r="I299" s="2686">
        <v>386.4</v>
      </c>
      <c r="J299" s="2686"/>
      <c r="K299" s="2686"/>
      <c r="L299" s="2686"/>
      <c r="M299" s="2686"/>
      <c r="N299" s="2686"/>
    </row>
    <row r="300" spans="1:14" ht="13.5" customHeight="1" x14ac:dyDescent="0.25">
      <c r="A300" s="2686"/>
      <c r="B300" s="2686"/>
      <c r="C300" s="2686"/>
      <c r="D300" s="2686" t="s">
        <v>6529</v>
      </c>
      <c r="E300" s="2686" t="s">
        <v>9294</v>
      </c>
      <c r="F300" s="2686">
        <v>0</v>
      </c>
      <c r="G300" s="2686" t="s">
        <v>6587</v>
      </c>
      <c r="H300" s="2686" t="s">
        <v>9343</v>
      </c>
      <c r="I300" s="2686">
        <v>0</v>
      </c>
      <c r="J300" s="2686"/>
      <c r="K300" s="2686"/>
      <c r="L300" s="2686"/>
      <c r="M300" s="2686"/>
      <c r="N300" s="2686"/>
    </row>
    <row r="301" spans="1:14" ht="13.5" customHeight="1" x14ac:dyDescent="0.25">
      <c r="A301" s="2686"/>
      <c r="B301" s="2686"/>
      <c r="C301" s="2686"/>
      <c r="D301" s="2686" t="s">
        <v>6529</v>
      </c>
      <c r="E301" s="2686" t="s">
        <v>9295</v>
      </c>
      <c r="F301" s="2686">
        <v>0</v>
      </c>
      <c r="G301" s="2686" t="s">
        <v>6587</v>
      </c>
      <c r="H301" s="2686" t="s">
        <v>9345</v>
      </c>
      <c r="I301" s="2686">
        <v>291.10000000000002</v>
      </c>
      <c r="J301" s="2686"/>
      <c r="K301" s="2686"/>
      <c r="L301" s="2686"/>
      <c r="M301" s="2686"/>
      <c r="N301" s="2686"/>
    </row>
    <row r="302" spans="1:14" ht="13.5" customHeight="1" x14ac:dyDescent="0.25">
      <c r="A302" s="2686"/>
      <c r="B302" s="2686"/>
      <c r="C302" s="2686"/>
      <c r="D302" s="2686" t="s">
        <v>6529</v>
      </c>
      <c r="E302" s="2686" t="s">
        <v>9296</v>
      </c>
      <c r="F302" s="2686">
        <v>0</v>
      </c>
      <c r="G302" s="2686" t="s">
        <v>6587</v>
      </c>
      <c r="H302" s="2686" t="s">
        <v>9346</v>
      </c>
      <c r="I302" s="2686">
        <v>0</v>
      </c>
      <c r="J302" s="2686"/>
      <c r="K302" s="2686"/>
      <c r="L302" s="2686"/>
      <c r="M302" s="2686"/>
      <c r="N302" s="2686"/>
    </row>
    <row r="303" spans="1:14" ht="13.5" customHeight="1" x14ac:dyDescent="0.25">
      <c r="A303" s="2686"/>
      <c r="B303" s="2686"/>
      <c r="C303" s="2686"/>
      <c r="D303" s="2686" t="s">
        <v>6529</v>
      </c>
      <c r="E303" s="2686" t="s">
        <v>9297</v>
      </c>
      <c r="F303" s="2686">
        <v>0</v>
      </c>
      <c r="G303" s="2686" t="s">
        <v>6587</v>
      </c>
      <c r="H303" s="2686" t="s">
        <v>9347</v>
      </c>
      <c r="I303" s="2686">
        <v>155.9</v>
      </c>
      <c r="J303" s="2686"/>
      <c r="K303" s="2686"/>
      <c r="L303" s="2686"/>
      <c r="M303" s="2686"/>
      <c r="N303" s="2686"/>
    </row>
    <row r="304" spans="1:14" ht="13.5" customHeight="1" x14ac:dyDescent="0.25">
      <c r="A304" s="2686"/>
      <c r="B304" s="2686"/>
      <c r="C304" s="2686"/>
      <c r="D304" s="2686" t="s">
        <v>6529</v>
      </c>
      <c r="E304" s="2686" t="s">
        <v>9298</v>
      </c>
      <c r="F304" s="2686">
        <v>0</v>
      </c>
      <c r="G304" s="2686" t="s">
        <v>6587</v>
      </c>
      <c r="H304" s="2686" t="s">
        <v>9348</v>
      </c>
      <c r="I304" s="2686">
        <v>0</v>
      </c>
      <c r="J304" s="2686"/>
      <c r="K304" s="2686"/>
      <c r="L304" s="2686"/>
      <c r="M304" s="2686"/>
      <c r="N304" s="2686"/>
    </row>
    <row r="305" spans="1:14" ht="13.5" customHeight="1" x14ac:dyDescent="0.25">
      <c r="A305" s="2686"/>
      <c r="B305" s="2686"/>
      <c r="C305" s="2686"/>
      <c r="D305" s="2686" t="s">
        <v>6529</v>
      </c>
      <c r="E305" s="2686" t="s">
        <v>9299</v>
      </c>
      <c r="F305" s="2686">
        <v>0</v>
      </c>
      <c r="G305" s="2686" t="s">
        <v>6587</v>
      </c>
      <c r="H305" s="2686" t="s">
        <v>9349</v>
      </c>
      <c r="I305" s="2686">
        <v>43.9</v>
      </c>
      <c r="J305" s="2686"/>
      <c r="K305" s="2686"/>
      <c r="L305" s="2686"/>
      <c r="M305" s="2686"/>
      <c r="N305" s="2686"/>
    </row>
    <row r="306" spans="1:14" ht="13.5" customHeight="1" x14ac:dyDescent="0.25">
      <c r="A306" s="2686"/>
      <c r="B306" s="2686"/>
      <c r="C306" s="2686"/>
      <c r="D306" s="2686" t="s">
        <v>6529</v>
      </c>
      <c r="E306" s="2686" t="s">
        <v>9300</v>
      </c>
      <c r="F306" s="2686">
        <v>0</v>
      </c>
      <c r="G306" s="2686" t="s">
        <v>6587</v>
      </c>
      <c r="H306" s="2686" t="s">
        <v>9350</v>
      </c>
      <c r="I306" s="2686">
        <v>0</v>
      </c>
      <c r="J306" s="2686"/>
      <c r="K306" s="2686"/>
      <c r="L306" s="2686"/>
      <c r="M306" s="2686"/>
      <c r="N306" s="2686"/>
    </row>
    <row r="307" spans="1:14" ht="13.5" customHeight="1" x14ac:dyDescent="0.25">
      <c r="A307" s="2686"/>
      <c r="B307" s="2686"/>
      <c r="C307" s="2686"/>
      <c r="D307" s="2686" t="s">
        <v>6529</v>
      </c>
      <c r="E307" s="2686" t="s">
        <v>9301</v>
      </c>
      <c r="F307" s="2686">
        <v>0</v>
      </c>
      <c r="G307" s="2686" t="s">
        <v>6587</v>
      </c>
      <c r="H307" s="2686" t="s">
        <v>9351</v>
      </c>
      <c r="I307" s="2686">
        <v>140</v>
      </c>
      <c r="J307" s="2686"/>
      <c r="K307" s="2686"/>
      <c r="L307" s="2686"/>
      <c r="M307" s="2686"/>
      <c r="N307" s="2686"/>
    </row>
    <row r="308" spans="1:14" ht="13.5" customHeight="1" x14ac:dyDescent="0.25">
      <c r="A308" s="2686"/>
      <c r="B308" s="2686"/>
      <c r="C308" s="2686"/>
      <c r="D308" s="2686" t="s">
        <v>6529</v>
      </c>
      <c r="E308" s="2686" t="s">
        <v>9305</v>
      </c>
      <c r="F308" s="2686">
        <v>0</v>
      </c>
      <c r="G308" s="2686" t="s">
        <v>6587</v>
      </c>
      <c r="H308" s="2686" t="s">
        <v>9352</v>
      </c>
      <c r="I308" s="2686">
        <v>0</v>
      </c>
      <c r="J308" s="2686"/>
      <c r="K308" s="2686"/>
      <c r="L308" s="2686"/>
      <c r="M308" s="2686"/>
      <c r="N308" s="2686"/>
    </row>
    <row r="309" spans="1:14" ht="13.5" customHeight="1" x14ac:dyDescent="0.25">
      <c r="A309" s="2686"/>
      <c r="B309" s="2686"/>
      <c r="C309" s="2686"/>
      <c r="D309" s="2686" t="s">
        <v>6529</v>
      </c>
      <c r="E309" s="2686" t="s">
        <v>9306</v>
      </c>
      <c r="F309" s="2686">
        <v>0</v>
      </c>
      <c r="G309" s="2686" t="s">
        <v>6587</v>
      </c>
      <c r="H309" s="2686" t="s">
        <v>9353</v>
      </c>
      <c r="I309" s="2686">
        <v>43</v>
      </c>
      <c r="J309" s="2686"/>
      <c r="K309" s="2686"/>
      <c r="L309" s="2686"/>
      <c r="M309" s="2686"/>
      <c r="N309" s="2686"/>
    </row>
    <row r="310" spans="1:14" ht="13.5" customHeight="1" x14ac:dyDescent="0.25">
      <c r="A310" s="2686"/>
      <c r="B310" s="2686"/>
      <c r="C310" s="2686"/>
      <c r="D310" s="2686" t="s">
        <v>6529</v>
      </c>
      <c r="E310" s="2686" t="s">
        <v>9307</v>
      </c>
      <c r="F310" s="2686">
        <v>0</v>
      </c>
      <c r="G310" s="2686" t="s">
        <v>6587</v>
      </c>
      <c r="H310" s="2686" t="s">
        <v>9354</v>
      </c>
      <c r="I310" s="2686">
        <v>0</v>
      </c>
      <c r="J310" s="2686"/>
      <c r="K310" s="2686"/>
      <c r="L310" s="2686"/>
      <c r="M310" s="2686"/>
      <c r="N310" s="2686"/>
    </row>
    <row r="311" spans="1:14" ht="13.5" customHeight="1" x14ac:dyDescent="0.25">
      <c r="A311" s="2686"/>
      <c r="B311" s="2686"/>
      <c r="C311" s="2686"/>
      <c r="D311" s="2686" t="s">
        <v>6529</v>
      </c>
      <c r="E311" s="2686" t="s">
        <v>9308</v>
      </c>
      <c r="F311" s="2686">
        <v>0</v>
      </c>
      <c r="G311" s="2686" t="s">
        <v>6587</v>
      </c>
      <c r="H311" s="2686" t="s">
        <v>9355</v>
      </c>
      <c r="I311" s="2686">
        <v>520.79999999999995</v>
      </c>
      <c r="J311" s="2686"/>
      <c r="K311" s="2686"/>
      <c r="L311" s="2686"/>
      <c r="M311" s="2686"/>
      <c r="N311" s="2686"/>
    </row>
    <row r="312" spans="1:14" ht="13.5" customHeight="1" x14ac:dyDescent="0.25">
      <c r="A312" s="2686"/>
      <c r="B312" s="2686"/>
      <c r="C312" s="2686"/>
      <c r="D312" s="2686" t="s">
        <v>6529</v>
      </c>
      <c r="E312" s="2686" t="s">
        <v>9309</v>
      </c>
      <c r="F312" s="2686">
        <v>0</v>
      </c>
      <c r="G312" s="2686" t="s">
        <v>6587</v>
      </c>
      <c r="H312" s="2686" t="s">
        <v>9356</v>
      </c>
      <c r="I312" s="2686">
        <v>0</v>
      </c>
      <c r="J312" s="2686"/>
      <c r="K312" s="2686"/>
      <c r="L312" s="2686"/>
      <c r="M312" s="2686"/>
      <c r="N312" s="2686"/>
    </row>
    <row r="313" spans="1:14" ht="13.5" customHeight="1" x14ac:dyDescent="0.25">
      <c r="A313" s="2686"/>
      <c r="B313" s="2686"/>
      <c r="C313" s="2686"/>
      <c r="D313" s="2686" t="s">
        <v>6529</v>
      </c>
      <c r="E313" s="2686" t="s">
        <v>9310</v>
      </c>
      <c r="F313" s="2686">
        <v>0</v>
      </c>
      <c r="G313" s="2686" t="s">
        <v>6587</v>
      </c>
      <c r="H313" s="2686" t="s">
        <v>9357</v>
      </c>
      <c r="I313" s="2686">
        <v>283.7</v>
      </c>
      <c r="J313" s="2686"/>
      <c r="K313" s="2686"/>
      <c r="L313" s="2686"/>
      <c r="M313" s="2686"/>
      <c r="N313" s="2686"/>
    </row>
    <row r="314" spans="1:14" ht="13.5" customHeight="1" x14ac:dyDescent="0.25">
      <c r="A314" s="2686"/>
      <c r="B314" s="2686"/>
      <c r="C314" s="2686"/>
      <c r="D314" s="2686" t="s">
        <v>6529</v>
      </c>
      <c r="E314" s="2686" t="s">
        <v>9329</v>
      </c>
      <c r="F314" s="2686">
        <v>0</v>
      </c>
      <c r="G314" s="2686" t="s">
        <v>6587</v>
      </c>
      <c r="H314" s="2686" t="s">
        <v>9358</v>
      </c>
      <c r="I314" s="2686">
        <v>0</v>
      </c>
      <c r="J314" s="2686"/>
      <c r="K314" s="2686"/>
      <c r="L314" s="2686"/>
      <c r="M314" s="2686"/>
      <c r="N314" s="2686"/>
    </row>
    <row r="315" spans="1:14" ht="13.5" customHeight="1" x14ac:dyDescent="0.25">
      <c r="A315" s="2686"/>
      <c r="B315" s="2686"/>
      <c r="C315" s="2686"/>
      <c r="D315" s="2686" t="s">
        <v>6529</v>
      </c>
      <c r="E315" s="2686" t="s">
        <v>9331</v>
      </c>
      <c r="F315" s="2686">
        <v>0</v>
      </c>
      <c r="G315" s="2686" t="s">
        <v>6587</v>
      </c>
      <c r="H315" s="2686" t="s">
        <v>9359</v>
      </c>
      <c r="I315" s="2686">
        <v>70.3</v>
      </c>
      <c r="J315" s="2686"/>
      <c r="K315" s="2686"/>
      <c r="L315" s="2686"/>
      <c r="M315" s="2686"/>
      <c r="N315" s="2686"/>
    </row>
    <row r="316" spans="1:14" ht="13.5" customHeight="1" x14ac:dyDescent="0.25">
      <c r="A316" s="2686"/>
      <c r="B316" s="2686"/>
      <c r="C316" s="2686"/>
      <c r="D316" s="2686" t="s">
        <v>6529</v>
      </c>
      <c r="E316" s="2686" t="s">
        <v>9333</v>
      </c>
      <c r="F316" s="2686">
        <v>0</v>
      </c>
      <c r="G316" s="2686" t="s">
        <v>6587</v>
      </c>
      <c r="H316" s="2686" t="s">
        <v>9360</v>
      </c>
      <c r="I316" s="2686">
        <v>0</v>
      </c>
      <c r="J316" s="2686"/>
      <c r="K316" s="2686"/>
      <c r="L316" s="2686"/>
      <c r="M316" s="2686"/>
      <c r="N316" s="2686"/>
    </row>
    <row r="317" spans="1:14" ht="13.5" customHeight="1" x14ac:dyDescent="0.25">
      <c r="A317" s="2686"/>
      <c r="B317" s="2686"/>
      <c r="C317" s="2686"/>
      <c r="D317" s="2686" t="s">
        <v>6529</v>
      </c>
      <c r="E317" s="2686" t="s">
        <v>9335</v>
      </c>
      <c r="F317" s="2686">
        <v>0</v>
      </c>
      <c r="G317" s="2686" t="s">
        <v>6587</v>
      </c>
      <c r="H317" s="2686" t="s">
        <v>9361</v>
      </c>
      <c r="I317" s="2686">
        <v>731.8</v>
      </c>
      <c r="J317" s="2686"/>
      <c r="K317" s="2686"/>
      <c r="L317" s="2686"/>
      <c r="M317" s="2686"/>
      <c r="N317" s="2686"/>
    </row>
    <row r="318" spans="1:14" ht="13.5" customHeight="1" x14ac:dyDescent="0.25">
      <c r="A318" s="2686"/>
      <c r="B318" s="2686"/>
      <c r="C318" s="2686"/>
      <c r="D318" s="2686" t="s">
        <v>6529</v>
      </c>
      <c r="E318" s="2686" t="s">
        <v>9337</v>
      </c>
      <c r="F318" s="2686">
        <v>0</v>
      </c>
      <c r="G318" s="2686" t="s">
        <v>6587</v>
      </c>
      <c r="H318" s="2686" t="s">
        <v>9362</v>
      </c>
      <c r="I318" s="2686">
        <v>0</v>
      </c>
      <c r="J318" s="2686"/>
      <c r="K318" s="2686"/>
      <c r="L318" s="2686"/>
      <c r="M318" s="2686"/>
      <c r="N318" s="2686"/>
    </row>
    <row r="319" spans="1:14" ht="13.5" customHeight="1" x14ac:dyDescent="0.25">
      <c r="A319" s="2686"/>
      <c r="B319" s="2686"/>
      <c r="C319" s="2686"/>
      <c r="D319" s="2686" t="s">
        <v>6529</v>
      </c>
      <c r="E319" s="2686" t="s">
        <v>9339</v>
      </c>
      <c r="F319" s="2686">
        <v>0</v>
      </c>
      <c r="G319" s="2686" t="s">
        <v>6587</v>
      </c>
      <c r="H319" s="2686" t="s">
        <v>9363</v>
      </c>
      <c r="I319" s="2686">
        <v>714.9</v>
      </c>
      <c r="J319" s="2686"/>
      <c r="K319" s="2686"/>
      <c r="L319" s="2686"/>
      <c r="M319" s="2686"/>
      <c r="N319" s="2686"/>
    </row>
    <row r="320" spans="1:14" ht="13.5" customHeight="1" x14ac:dyDescent="0.25">
      <c r="A320" s="2686"/>
      <c r="B320" s="2686"/>
      <c r="C320" s="2686"/>
      <c r="D320" s="2686" t="s">
        <v>6529</v>
      </c>
      <c r="E320" s="2686" t="s">
        <v>9341</v>
      </c>
      <c r="F320" s="2686">
        <v>0</v>
      </c>
      <c r="G320" s="2686" t="s">
        <v>6587</v>
      </c>
      <c r="H320" s="2686" t="s">
        <v>9364</v>
      </c>
      <c r="I320" s="2686">
        <v>0</v>
      </c>
      <c r="J320" s="2686"/>
      <c r="K320" s="2686"/>
      <c r="L320" s="2686"/>
      <c r="M320" s="2686"/>
      <c r="N320" s="2686"/>
    </row>
    <row r="321" spans="1:14" ht="13.5" customHeight="1" x14ac:dyDescent="0.25">
      <c r="A321" s="2686"/>
      <c r="B321" s="2686"/>
      <c r="C321" s="2686"/>
      <c r="D321" s="2686" t="s">
        <v>6529</v>
      </c>
      <c r="E321" s="2686" t="s">
        <v>9343</v>
      </c>
      <c r="F321" s="2686">
        <v>0</v>
      </c>
      <c r="G321" s="2686" t="s">
        <v>6587</v>
      </c>
      <c r="H321" s="2686" t="s">
        <v>9365</v>
      </c>
      <c r="I321" s="2686">
        <v>606.29999999999995</v>
      </c>
      <c r="J321" s="2686"/>
      <c r="K321" s="2686"/>
      <c r="L321" s="2686"/>
      <c r="M321" s="2686"/>
      <c r="N321" s="2686"/>
    </row>
    <row r="322" spans="1:14" ht="13.5" customHeight="1" x14ac:dyDescent="0.25">
      <c r="A322" s="2686"/>
      <c r="B322" s="2686"/>
      <c r="C322" s="2686"/>
      <c r="D322" s="2686" t="s">
        <v>6529</v>
      </c>
      <c r="E322" s="2686" t="s">
        <v>9345</v>
      </c>
      <c r="F322" s="2686">
        <v>0</v>
      </c>
      <c r="G322" s="2686" t="s">
        <v>6587</v>
      </c>
      <c r="H322" s="2686" t="s">
        <v>9366</v>
      </c>
      <c r="I322" s="2686">
        <v>0</v>
      </c>
      <c r="J322" s="2686"/>
      <c r="K322" s="2686"/>
      <c r="L322" s="2686"/>
      <c r="M322" s="2686"/>
      <c r="N322" s="2686"/>
    </row>
    <row r="323" spans="1:14" ht="13.5" customHeight="1" x14ac:dyDescent="0.25">
      <c r="A323" s="2686"/>
      <c r="B323" s="2686"/>
      <c r="C323" s="2686"/>
      <c r="D323" s="2686" t="s">
        <v>6529</v>
      </c>
      <c r="E323" s="2686" t="s">
        <v>9346</v>
      </c>
      <c r="F323" s="2686">
        <v>0</v>
      </c>
      <c r="G323" s="2686" t="s">
        <v>6587</v>
      </c>
      <c r="H323" s="2686" t="s">
        <v>9367</v>
      </c>
      <c r="I323" s="2686">
        <v>187.5</v>
      </c>
      <c r="J323" s="2686"/>
      <c r="K323" s="2686"/>
      <c r="L323" s="2686"/>
      <c r="M323" s="2686"/>
      <c r="N323" s="2686"/>
    </row>
    <row r="324" spans="1:14" ht="13.5" customHeight="1" x14ac:dyDescent="0.25">
      <c r="A324" s="2686"/>
      <c r="B324" s="2686"/>
      <c r="C324" s="2686"/>
      <c r="D324" s="2686" t="s">
        <v>6529</v>
      </c>
      <c r="E324" s="2686" t="s">
        <v>9347</v>
      </c>
      <c r="F324" s="2686">
        <v>0</v>
      </c>
      <c r="G324" s="2686" t="s">
        <v>6587</v>
      </c>
      <c r="H324" s="2686" t="s">
        <v>9368</v>
      </c>
      <c r="I324" s="2686">
        <v>0</v>
      </c>
      <c r="J324" s="2686"/>
      <c r="K324" s="2686"/>
      <c r="L324" s="2686"/>
      <c r="M324" s="2686"/>
      <c r="N324" s="2686"/>
    </row>
    <row r="325" spans="1:14" ht="13.5" customHeight="1" x14ac:dyDescent="0.25">
      <c r="A325" s="2686"/>
      <c r="B325" s="2686"/>
      <c r="C325" s="2686"/>
      <c r="D325" s="2686" t="s">
        <v>6529</v>
      </c>
      <c r="E325" s="2686" t="s">
        <v>9348</v>
      </c>
      <c r="F325" s="2686">
        <v>0</v>
      </c>
      <c r="G325" s="2686" t="s">
        <v>6587</v>
      </c>
      <c r="H325" s="2686" t="s">
        <v>9369</v>
      </c>
      <c r="I325" s="2686">
        <v>721.9</v>
      </c>
      <c r="J325" s="2686"/>
      <c r="K325" s="2686"/>
      <c r="L325" s="2686"/>
      <c r="M325" s="2686"/>
      <c r="N325" s="2686"/>
    </row>
    <row r="326" spans="1:14" ht="13.5" customHeight="1" x14ac:dyDescent="0.25">
      <c r="A326" s="2686"/>
      <c r="B326" s="2686"/>
      <c r="C326" s="2686"/>
      <c r="D326" s="2686" t="s">
        <v>6529</v>
      </c>
      <c r="E326" s="2686" t="s">
        <v>9349</v>
      </c>
      <c r="F326" s="2686">
        <v>0</v>
      </c>
      <c r="G326" s="2686" t="s">
        <v>6587</v>
      </c>
      <c r="H326" s="2686" t="s">
        <v>9370</v>
      </c>
      <c r="I326" s="2686">
        <v>0</v>
      </c>
      <c r="J326" s="2686"/>
      <c r="K326" s="2686"/>
      <c r="L326" s="2686"/>
      <c r="M326" s="2686"/>
      <c r="N326" s="2686"/>
    </row>
    <row r="327" spans="1:14" ht="13.5" customHeight="1" x14ac:dyDescent="0.25">
      <c r="A327" s="2686"/>
      <c r="B327" s="2686"/>
      <c r="C327" s="2686"/>
      <c r="D327" s="2686" t="s">
        <v>6529</v>
      </c>
      <c r="E327" s="2686" t="s">
        <v>9350</v>
      </c>
      <c r="F327" s="2686">
        <v>0</v>
      </c>
      <c r="G327" s="2686" t="s">
        <v>6587</v>
      </c>
      <c r="H327" s="2686" t="s">
        <v>9371</v>
      </c>
      <c r="I327" s="2686">
        <v>91.3</v>
      </c>
      <c r="J327" s="2686"/>
      <c r="K327" s="2686"/>
      <c r="L327" s="2686"/>
      <c r="M327" s="2686"/>
      <c r="N327" s="2686"/>
    </row>
    <row r="328" spans="1:14" ht="13.5" customHeight="1" x14ac:dyDescent="0.25">
      <c r="A328" s="2686"/>
      <c r="B328" s="2686"/>
      <c r="C328" s="2686"/>
      <c r="D328" s="2686" t="s">
        <v>6529</v>
      </c>
      <c r="E328" s="2686" t="s">
        <v>9351</v>
      </c>
      <c r="F328" s="2686">
        <v>0</v>
      </c>
      <c r="G328" s="2686" t="s">
        <v>6587</v>
      </c>
      <c r="H328" s="2686" t="s">
        <v>9372</v>
      </c>
      <c r="I328" s="2686">
        <v>352.1</v>
      </c>
      <c r="J328" s="2686"/>
      <c r="K328" s="2686"/>
      <c r="L328" s="2686"/>
      <c r="M328" s="2686"/>
      <c r="N328" s="2686"/>
    </row>
    <row r="329" spans="1:14" ht="13.5" customHeight="1" x14ac:dyDescent="0.25">
      <c r="A329" s="2686"/>
      <c r="B329" s="2686"/>
      <c r="C329" s="2686"/>
      <c r="D329" s="2686" t="s">
        <v>6529</v>
      </c>
      <c r="E329" s="2686" t="s">
        <v>9352</v>
      </c>
      <c r="F329" s="2686">
        <v>0</v>
      </c>
      <c r="G329" s="2686" t="s">
        <v>6588</v>
      </c>
      <c r="H329" s="2686" t="s">
        <v>9290</v>
      </c>
      <c r="I329" s="2686">
        <v>0</v>
      </c>
      <c r="J329" s="2686"/>
      <c r="K329" s="2686"/>
      <c r="L329" s="2686"/>
      <c r="M329" s="2686"/>
      <c r="N329" s="2686"/>
    </row>
    <row r="330" spans="1:14" ht="13.5" customHeight="1" x14ac:dyDescent="0.25">
      <c r="A330" s="2686"/>
      <c r="B330" s="2686"/>
      <c r="C330" s="2686"/>
      <c r="D330" s="2686" t="s">
        <v>6529</v>
      </c>
      <c r="E330" s="2686" t="s">
        <v>9353</v>
      </c>
      <c r="F330" s="2686">
        <v>0</v>
      </c>
      <c r="G330" s="2686" t="s">
        <v>6588</v>
      </c>
      <c r="H330" s="2686" t="s">
        <v>9291</v>
      </c>
      <c r="I330" s="2686">
        <v>0</v>
      </c>
      <c r="J330" s="2686"/>
      <c r="K330" s="2686"/>
      <c r="L330" s="2686"/>
      <c r="M330" s="2686"/>
      <c r="N330" s="2686"/>
    </row>
    <row r="331" spans="1:14" ht="13.5" customHeight="1" x14ac:dyDescent="0.25">
      <c r="A331" s="2686"/>
      <c r="B331" s="2686"/>
      <c r="C331" s="2686"/>
      <c r="D331" s="2686" t="s">
        <v>6529</v>
      </c>
      <c r="E331" s="2686" t="s">
        <v>9354</v>
      </c>
      <c r="F331" s="2686">
        <v>0</v>
      </c>
      <c r="G331" s="2686" t="s">
        <v>6588</v>
      </c>
      <c r="H331" s="2686" t="s">
        <v>9292</v>
      </c>
      <c r="I331" s="2686">
        <v>0</v>
      </c>
      <c r="J331" s="2686"/>
      <c r="K331" s="2686"/>
      <c r="L331" s="2686"/>
      <c r="M331" s="2686"/>
      <c r="N331" s="2686"/>
    </row>
    <row r="332" spans="1:14" ht="13.5" customHeight="1" x14ac:dyDescent="0.25">
      <c r="A332" s="2686"/>
      <c r="B332" s="2686"/>
      <c r="C332" s="2686"/>
      <c r="D332" s="2686" t="s">
        <v>6529</v>
      </c>
      <c r="E332" s="2686" t="s">
        <v>9355</v>
      </c>
      <c r="F332" s="2686">
        <v>0</v>
      </c>
      <c r="G332" s="2686" t="s">
        <v>6588</v>
      </c>
      <c r="H332" s="2686" t="s">
        <v>9293</v>
      </c>
      <c r="I332" s="2686">
        <v>0</v>
      </c>
      <c r="J332" s="2686"/>
      <c r="K332" s="2686"/>
      <c r="L332" s="2686"/>
      <c r="M332" s="2686"/>
      <c r="N332" s="2686"/>
    </row>
    <row r="333" spans="1:14" ht="13.5" customHeight="1" x14ac:dyDescent="0.25">
      <c r="A333" s="2686"/>
      <c r="B333" s="2686"/>
      <c r="C333" s="2686"/>
      <c r="D333" s="2686" t="s">
        <v>6529</v>
      </c>
      <c r="E333" s="2686" t="s">
        <v>9356</v>
      </c>
      <c r="F333" s="2686">
        <v>0</v>
      </c>
      <c r="G333" s="2686" t="s">
        <v>6588</v>
      </c>
      <c r="H333" s="2686" t="s">
        <v>9294</v>
      </c>
      <c r="I333" s="2686">
        <v>0</v>
      </c>
      <c r="J333" s="2686"/>
      <c r="K333" s="2686"/>
      <c r="L333" s="2686"/>
      <c r="M333" s="2686"/>
      <c r="N333" s="2686"/>
    </row>
    <row r="334" spans="1:14" ht="13.5" customHeight="1" x14ac:dyDescent="0.25">
      <c r="A334" s="2686"/>
      <c r="B334" s="2686"/>
      <c r="C334" s="2686"/>
      <c r="D334" s="2686" t="s">
        <v>6529</v>
      </c>
      <c r="E334" s="2686" t="s">
        <v>9357</v>
      </c>
      <c r="F334" s="2686">
        <v>0</v>
      </c>
      <c r="G334" s="2686" t="s">
        <v>6588</v>
      </c>
      <c r="H334" s="2686" t="s">
        <v>9295</v>
      </c>
      <c r="I334" s="2686">
        <v>0</v>
      </c>
      <c r="J334" s="2686"/>
      <c r="K334" s="2686"/>
      <c r="L334" s="2686"/>
      <c r="M334" s="2686"/>
      <c r="N334" s="2686"/>
    </row>
    <row r="335" spans="1:14" ht="13.5" customHeight="1" x14ac:dyDescent="0.25">
      <c r="A335" s="2686"/>
      <c r="B335" s="2686"/>
      <c r="C335" s="2686"/>
      <c r="D335" s="2686" t="s">
        <v>6529</v>
      </c>
      <c r="E335" s="2686" t="s">
        <v>9358</v>
      </c>
      <c r="F335" s="2686">
        <v>0</v>
      </c>
      <c r="G335" s="2686" t="s">
        <v>6588</v>
      </c>
      <c r="H335" s="2686" t="s">
        <v>9296</v>
      </c>
      <c r="I335" s="2686">
        <v>0</v>
      </c>
      <c r="J335" s="2686"/>
      <c r="K335" s="2686"/>
      <c r="L335" s="2686"/>
      <c r="M335" s="2686"/>
      <c r="N335" s="2686"/>
    </row>
    <row r="336" spans="1:14" ht="13.5" customHeight="1" x14ac:dyDescent="0.25">
      <c r="A336" s="2686"/>
      <c r="B336" s="2686"/>
      <c r="C336" s="2686"/>
      <c r="D336" s="2686" t="s">
        <v>6529</v>
      </c>
      <c r="E336" s="2686" t="s">
        <v>9359</v>
      </c>
      <c r="F336" s="2686">
        <v>0</v>
      </c>
      <c r="G336" s="2686" t="s">
        <v>6588</v>
      </c>
      <c r="H336" s="2686" t="s">
        <v>9297</v>
      </c>
      <c r="I336" s="2686">
        <v>0</v>
      </c>
      <c r="J336" s="2686"/>
      <c r="K336" s="2686"/>
      <c r="L336" s="2686"/>
      <c r="M336" s="2686"/>
      <c r="N336" s="2686"/>
    </row>
    <row r="337" spans="1:14" ht="13.5" customHeight="1" x14ac:dyDescent="0.25">
      <c r="A337" s="2686"/>
      <c r="B337" s="2686"/>
      <c r="C337" s="2686"/>
      <c r="D337" s="2686" t="s">
        <v>6529</v>
      </c>
      <c r="E337" s="2686" t="s">
        <v>9360</v>
      </c>
      <c r="F337" s="2686">
        <v>0</v>
      </c>
      <c r="G337" s="2686" t="s">
        <v>6588</v>
      </c>
      <c r="H337" s="2686" t="s">
        <v>9298</v>
      </c>
      <c r="I337" s="2686">
        <v>0</v>
      </c>
      <c r="J337" s="2686"/>
      <c r="K337" s="2686"/>
      <c r="L337" s="2686"/>
      <c r="M337" s="2686"/>
      <c r="N337" s="2686"/>
    </row>
    <row r="338" spans="1:14" ht="13.5" customHeight="1" x14ac:dyDescent="0.25">
      <c r="A338" s="2686"/>
      <c r="B338" s="2686"/>
      <c r="C338" s="2686"/>
      <c r="D338" s="2686" t="s">
        <v>6529</v>
      </c>
      <c r="E338" s="2686" t="s">
        <v>9361</v>
      </c>
      <c r="F338" s="2686">
        <v>0</v>
      </c>
      <c r="G338" s="2686" t="s">
        <v>6588</v>
      </c>
      <c r="H338" s="2686" t="s">
        <v>9299</v>
      </c>
      <c r="I338" s="2686">
        <v>0</v>
      </c>
      <c r="J338" s="2686"/>
      <c r="K338" s="2686"/>
      <c r="L338" s="2686"/>
      <c r="M338" s="2686"/>
      <c r="N338" s="2686"/>
    </row>
    <row r="339" spans="1:14" ht="13.5" customHeight="1" x14ac:dyDescent="0.25">
      <c r="A339" s="2686"/>
      <c r="B339" s="2686"/>
      <c r="C339" s="2686"/>
      <c r="D339" s="2686" t="s">
        <v>6529</v>
      </c>
      <c r="E339" s="2686" t="s">
        <v>9362</v>
      </c>
      <c r="F339" s="2686">
        <v>0</v>
      </c>
      <c r="G339" s="2686" t="s">
        <v>6588</v>
      </c>
      <c r="H339" s="2686" t="s">
        <v>9300</v>
      </c>
      <c r="I339" s="2686">
        <v>0</v>
      </c>
      <c r="J339" s="2686"/>
      <c r="K339" s="2686"/>
      <c r="L339" s="2686"/>
      <c r="M339" s="2686"/>
      <c r="N339" s="2686"/>
    </row>
    <row r="340" spans="1:14" ht="13.5" customHeight="1" x14ac:dyDescent="0.25">
      <c r="A340" s="2686"/>
      <c r="B340" s="2686"/>
      <c r="C340" s="2686"/>
      <c r="D340" s="2686" t="s">
        <v>6529</v>
      </c>
      <c r="E340" s="2686" t="s">
        <v>9363</v>
      </c>
      <c r="F340" s="2686">
        <v>0</v>
      </c>
      <c r="G340" s="2686" t="s">
        <v>6588</v>
      </c>
      <c r="H340" s="2686" t="s">
        <v>9301</v>
      </c>
      <c r="I340" s="2686">
        <v>0</v>
      </c>
      <c r="J340" s="2686"/>
      <c r="K340" s="2686"/>
      <c r="L340" s="2686"/>
      <c r="M340" s="2686"/>
      <c r="N340" s="2686"/>
    </row>
    <row r="341" spans="1:14" ht="13.5" customHeight="1" x14ac:dyDescent="0.25">
      <c r="A341" s="2686"/>
      <c r="B341" s="2686"/>
      <c r="C341" s="2686"/>
      <c r="D341" s="2686" t="s">
        <v>6529</v>
      </c>
      <c r="E341" s="2686" t="s">
        <v>9364</v>
      </c>
      <c r="F341" s="2686">
        <v>0</v>
      </c>
      <c r="G341" s="2686" t="s">
        <v>6588</v>
      </c>
      <c r="H341" s="2686" t="s">
        <v>9305</v>
      </c>
      <c r="I341" s="2686">
        <v>0</v>
      </c>
      <c r="J341" s="2686"/>
      <c r="K341" s="2686"/>
      <c r="L341" s="2686"/>
      <c r="M341" s="2686"/>
      <c r="N341" s="2686"/>
    </row>
    <row r="342" spans="1:14" ht="13.5" customHeight="1" x14ac:dyDescent="0.25">
      <c r="A342" s="2686"/>
      <c r="B342" s="2686"/>
      <c r="C342" s="2686"/>
      <c r="D342" s="2686" t="s">
        <v>6529</v>
      </c>
      <c r="E342" s="2686" t="s">
        <v>9365</v>
      </c>
      <c r="F342" s="2686">
        <v>0</v>
      </c>
      <c r="G342" s="2686" t="s">
        <v>6588</v>
      </c>
      <c r="H342" s="2686" t="s">
        <v>9306</v>
      </c>
      <c r="I342" s="2686">
        <v>0</v>
      </c>
      <c r="J342" s="2686"/>
      <c r="K342" s="2686"/>
      <c r="L342" s="2686"/>
      <c r="M342" s="2686"/>
      <c r="N342" s="2686"/>
    </row>
    <row r="343" spans="1:14" ht="13.5" customHeight="1" x14ac:dyDescent="0.25">
      <c r="A343" s="2686"/>
      <c r="B343" s="2686"/>
      <c r="C343" s="2686"/>
      <c r="D343" s="2686" t="s">
        <v>6529</v>
      </c>
      <c r="E343" s="2686" t="s">
        <v>9366</v>
      </c>
      <c r="F343" s="2686">
        <v>0</v>
      </c>
      <c r="G343" s="2686" t="s">
        <v>6588</v>
      </c>
      <c r="H343" s="2686" t="s">
        <v>9307</v>
      </c>
      <c r="I343" s="2686">
        <v>0</v>
      </c>
      <c r="J343" s="2686"/>
      <c r="K343" s="2686"/>
      <c r="L343" s="2686"/>
      <c r="M343" s="2686"/>
      <c r="N343" s="2686"/>
    </row>
    <row r="344" spans="1:14" ht="13.5" customHeight="1" x14ac:dyDescent="0.25">
      <c r="A344" s="2686"/>
      <c r="B344" s="2686"/>
      <c r="C344" s="2686"/>
      <c r="D344" s="2686" t="s">
        <v>6529</v>
      </c>
      <c r="E344" s="2686" t="s">
        <v>9367</v>
      </c>
      <c r="F344" s="2686">
        <v>0</v>
      </c>
      <c r="G344" s="2686" t="s">
        <v>6588</v>
      </c>
      <c r="H344" s="2686" t="s">
        <v>9308</v>
      </c>
      <c r="I344" s="2686">
        <v>0</v>
      </c>
      <c r="J344" s="2686"/>
      <c r="K344" s="2686"/>
      <c r="L344" s="2686"/>
      <c r="M344" s="2686"/>
      <c r="N344" s="2686"/>
    </row>
    <row r="345" spans="1:14" ht="13.5" customHeight="1" x14ac:dyDescent="0.25">
      <c r="A345" s="2686"/>
      <c r="B345" s="2686"/>
      <c r="C345" s="2686"/>
      <c r="D345" s="2686" t="s">
        <v>6529</v>
      </c>
      <c r="E345" s="2686" t="s">
        <v>9368</v>
      </c>
      <c r="F345" s="2686">
        <v>0</v>
      </c>
      <c r="G345" s="2686" t="s">
        <v>6588</v>
      </c>
      <c r="H345" s="2686" t="s">
        <v>9309</v>
      </c>
      <c r="I345" s="2686">
        <v>0</v>
      </c>
      <c r="J345" s="2686"/>
      <c r="K345" s="2686"/>
      <c r="L345" s="2686"/>
      <c r="M345" s="2686"/>
      <c r="N345" s="2686"/>
    </row>
    <row r="346" spans="1:14" ht="13.5" customHeight="1" x14ac:dyDescent="0.25">
      <c r="A346" s="2686"/>
      <c r="B346" s="2686"/>
      <c r="C346" s="2686"/>
      <c r="D346" s="2686" t="s">
        <v>6529</v>
      </c>
      <c r="E346" s="2686" t="s">
        <v>9369</v>
      </c>
      <c r="F346" s="2686">
        <v>0</v>
      </c>
      <c r="G346" s="2686" t="s">
        <v>6588</v>
      </c>
      <c r="H346" s="2686" t="s">
        <v>9310</v>
      </c>
      <c r="I346" s="2686">
        <v>0</v>
      </c>
      <c r="J346" s="2686"/>
      <c r="K346" s="2686"/>
      <c r="L346" s="2686"/>
      <c r="M346" s="2686"/>
      <c r="N346" s="2686"/>
    </row>
    <row r="347" spans="1:14" ht="13.5" customHeight="1" x14ac:dyDescent="0.25">
      <c r="A347" s="2686"/>
      <c r="B347" s="2686"/>
      <c r="C347" s="2686"/>
      <c r="D347" s="2686" t="s">
        <v>6529</v>
      </c>
      <c r="E347" s="2686" t="s">
        <v>9370</v>
      </c>
      <c r="F347" s="2686">
        <v>0</v>
      </c>
      <c r="G347" s="2686" t="s">
        <v>6588</v>
      </c>
      <c r="H347" s="2686" t="s">
        <v>9329</v>
      </c>
      <c r="I347" s="2686">
        <v>0</v>
      </c>
      <c r="J347" s="2686"/>
      <c r="K347" s="2686"/>
      <c r="L347" s="2686"/>
      <c r="M347" s="2686"/>
      <c r="N347" s="2686"/>
    </row>
    <row r="348" spans="1:14" ht="13.5" customHeight="1" x14ac:dyDescent="0.25">
      <c r="A348" s="2686"/>
      <c r="B348" s="2686"/>
      <c r="C348" s="2686"/>
      <c r="D348" s="2686" t="s">
        <v>6529</v>
      </c>
      <c r="E348" s="2686" t="s">
        <v>9371</v>
      </c>
      <c r="F348" s="2686">
        <v>0</v>
      </c>
      <c r="G348" s="2686" t="s">
        <v>6588</v>
      </c>
      <c r="H348" s="2686" t="s">
        <v>9331</v>
      </c>
      <c r="I348" s="2686">
        <v>0</v>
      </c>
      <c r="J348" s="2686"/>
      <c r="K348" s="2686"/>
      <c r="L348" s="2686"/>
      <c r="M348" s="2686"/>
      <c r="N348" s="2686"/>
    </row>
    <row r="349" spans="1:14" ht="13.5" customHeight="1" x14ac:dyDescent="0.25">
      <c r="A349" s="2686"/>
      <c r="B349" s="2686"/>
      <c r="C349" s="2686"/>
      <c r="D349" s="2686" t="s">
        <v>6529</v>
      </c>
      <c r="E349" s="2686" t="s">
        <v>9372</v>
      </c>
      <c r="F349" s="2686">
        <v>0</v>
      </c>
      <c r="G349" s="2686" t="s">
        <v>6588</v>
      </c>
      <c r="H349" s="2686" t="s">
        <v>9333</v>
      </c>
      <c r="I349" s="2686">
        <v>0</v>
      </c>
      <c r="J349" s="2686"/>
      <c r="K349" s="2686"/>
      <c r="L349" s="2686"/>
      <c r="M349" s="2686"/>
      <c r="N349" s="2686"/>
    </row>
    <row r="350" spans="1:14" ht="13.5" customHeight="1" x14ac:dyDescent="0.25">
      <c r="A350" s="2686"/>
      <c r="B350" s="2686"/>
      <c r="C350" s="2686"/>
      <c r="D350" s="2686" t="s">
        <v>6530</v>
      </c>
      <c r="E350" s="2686" t="s">
        <v>9290</v>
      </c>
      <c r="F350" s="2686">
        <v>1196.9000000000001</v>
      </c>
      <c r="G350" s="2686" t="s">
        <v>6588</v>
      </c>
      <c r="H350" s="2686" t="s">
        <v>9335</v>
      </c>
      <c r="I350" s="2686">
        <v>0</v>
      </c>
      <c r="J350" s="2686"/>
      <c r="K350" s="2686"/>
      <c r="L350" s="2686"/>
      <c r="M350" s="2686"/>
      <c r="N350" s="2686"/>
    </row>
    <row r="351" spans="1:14" ht="13.5" customHeight="1" x14ac:dyDescent="0.25">
      <c r="A351" s="2686"/>
      <c r="B351" s="2686"/>
      <c r="C351" s="2686"/>
      <c r="D351" s="2686" t="s">
        <v>6530</v>
      </c>
      <c r="E351" s="2686" t="s">
        <v>9291</v>
      </c>
      <c r="F351" s="2686">
        <v>106.3</v>
      </c>
      <c r="G351" s="2686" t="s">
        <v>6588</v>
      </c>
      <c r="H351" s="2686" t="s">
        <v>9337</v>
      </c>
      <c r="I351" s="2686">
        <v>0</v>
      </c>
      <c r="J351" s="2686"/>
      <c r="K351" s="2686"/>
      <c r="L351" s="2686"/>
      <c r="M351" s="2686"/>
      <c r="N351" s="2686"/>
    </row>
    <row r="352" spans="1:14" ht="13.5" customHeight="1" x14ac:dyDescent="0.25">
      <c r="A352" s="2686"/>
      <c r="B352" s="2686"/>
      <c r="C352" s="2686"/>
      <c r="D352" s="2686" t="s">
        <v>6530</v>
      </c>
      <c r="E352" s="2686" t="s">
        <v>9292</v>
      </c>
      <c r="F352" s="2686">
        <v>101.4</v>
      </c>
      <c r="G352" s="2686" t="s">
        <v>6588</v>
      </c>
      <c r="H352" s="2686" t="s">
        <v>9339</v>
      </c>
      <c r="I352" s="2686">
        <v>0</v>
      </c>
      <c r="J352" s="2686"/>
      <c r="K352" s="2686"/>
      <c r="L352" s="2686"/>
      <c r="M352" s="2686"/>
      <c r="N352" s="2686"/>
    </row>
    <row r="353" spans="1:14" ht="13.5" customHeight="1" x14ac:dyDescent="0.25">
      <c r="A353" s="2686"/>
      <c r="B353" s="2686"/>
      <c r="C353" s="2686"/>
      <c r="D353" s="2686" t="s">
        <v>6530</v>
      </c>
      <c r="E353" s="2686" t="s">
        <v>9293</v>
      </c>
      <c r="F353" s="2686">
        <v>0</v>
      </c>
      <c r="G353" s="2686" t="s">
        <v>6588</v>
      </c>
      <c r="H353" s="2686" t="s">
        <v>9341</v>
      </c>
      <c r="I353" s="2686">
        <v>0</v>
      </c>
      <c r="J353" s="2686"/>
      <c r="K353" s="2686"/>
      <c r="L353" s="2686"/>
      <c r="M353" s="2686"/>
      <c r="N353" s="2686"/>
    </row>
    <row r="354" spans="1:14" ht="13.5" customHeight="1" x14ac:dyDescent="0.25">
      <c r="A354" s="2686"/>
      <c r="B354" s="2686"/>
      <c r="C354" s="2686"/>
      <c r="D354" s="2686" t="s">
        <v>6530</v>
      </c>
      <c r="E354" s="2686" t="s">
        <v>9294</v>
      </c>
      <c r="F354" s="2686">
        <v>54.9</v>
      </c>
      <c r="G354" s="2686" t="s">
        <v>6588</v>
      </c>
      <c r="H354" s="2686" t="s">
        <v>9343</v>
      </c>
      <c r="I354" s="2686">
        <v>0</v>
      </c>
      <c r="J354" s="2686"/>
      <c r="K354" s="2686"/>
      <c r="L354" s="2686"/>
      <c r="M354" s="2686"/>
      <c r="N354" s="2686"/>
    </row>
    <row r="355" spans="1:14" ht="13.5" customHeight="1" x14ac:dyDescent="0.25">
      <c r="A355" s="2686"/>
      <c r="B355" s="2686"/>
      <c r="C355" s="2686"/>
      <c r="D355" s="2686" t="s">
        <v>6530</v>
      </c>
      <c r="E355" s="2686" t="s">
        <v>9295</v>
      </c>
      <c r="F355" s="2686">
        <v>58.1</v>
      </c>
      <c r="G355" s="2686" t="s">
        <v>6588</v>
      </c>
      <c r="H355" s="2686" t="s">
        <v>9345</v>
      </c>
      <c r="I355" s="2686">
        <v>0</v>
      </c>
      <c r="J355" s="2686"/>
      <c r="K355" s="2686"/>
      <c r="L355" s="2686"/>
      <c r="M355" s="2686"/>
      <c r="N355" s="2686"/>
    </row>
    <row r="356" spans="1:14" ht="13.5" customHeight="1" x14ac:dyDescent="0.25">
      <c r="A356" s="2686"/>
      <c r="B356" s="2686"/>
      <c r="C356" s="2686"/>
      <c r="D356" s="2686" t="s">
        <v>6530</v>
      </c>
      <c r="E356" s="2686" t="s">
        <v>9296</v>
      </c>
      <c r="F356" s="2686">
        <v>0</v>
      </c>
      <c r="G356" s="2686" t="s">
        <v>6588</v>
      </c>
      <c r="H356" s="2686" t="s">
        <v>9346</v>
      </c>
      <c r="I356" s="2686">
        <v>0</v>
      </c>
      <c r="J356" s="2686"/>
      <c r="K356" s="2686"/>
      <c r="L356" s="2686"/>
      <c r="M356" s="2686"/>
      <c r="N356" s="2686"/>
    </row>
    <row r="357" spans="1:14" ht="13.5" customHeight="1" x14ac:dyDescent="0.25">
      <c r="A357" s="2686"/>
      <c r="B357" s="2686"/>
      <c r="C357" s="2686"/>
      <c r="D357" s="2686" t="s">
        <v>6530</v>
      </c>
      <c r="E357" s="2686" t="s">
        <v>9297</v>
      </c>
      <c r="F357" s="2686">
        <v>0</v>
      </c>
      <c r="G357" s="2686" t="s">
        <v>6588</v>
      </c>
      <c r="H357" s="2686" t="s">
        <v>9347</v>
      </c>
      <c r="I357" s="2686">
        <v>0</v>
      </c>
      <c r="J357" s="2686"/>
      <c r="K357" s="2686"/>
      <c r="L357" s="2686"/>
      <c r="M357" s="2686"/>
      <c r="N357" s="2686"/>
    </row>
    <row r="358" spans="1:14" ht="13.5" customHeight="1" x14ac:dyDescent="0.25">
      <c r="A358" s="2686"/>
      <c r="B358" s="2686"/>
      <c r="C358" s="2686"/>
      <c r="D358" s="2686" t="s">
        <v>6530</v>
      </c>
      <c r="E358" s="2686" t="s">
        <v>9298</v>
      </c>
      <c r="F358" s="2686">
        <v>0</v>
      </c>
      <c r="G358" s="2686" t="s">
        <v>6588</v>
      </c>
      <c r="H358" s="2686" t="s">
        <v>9348</v>
      </c>
      <c r="I358" s="2686">
        <v>0</v>
      </c>
      <c r="J358" s="2686"/>
      <c r="K358" s="2686"/>
      <c r="L358" s="2686"/>
      <c r="M358" s="2686"/>
      <c r="N358" s="2686"/>
    </row>
    <row r="359" spans="1:14" ht="13.5" customHeight="1" x14ac:dyDescent="0.25">
      <c r="A359" s="2686"/>
      <c r="B359" s="2686"/>
      <c r="C359" s="2686"/>
      <c r="D359" s="2686" t="s">
        <v>6530</v>
      </c>
      <c r="E359" s="2686" t="s">
        <v>9299</v>
      </c>
      <c r="F359" s="2686">
        <v>0</v>
      </c>
      <c r="G359" s="2686" t="s">
        <v>6588</v>
      </c>
      <c r="H359" s="2686" t="s">
        <v>9349</v>
      </c>
      <c r="I359" s="2686">
        <v>0</v>
      </c>
      <c r="J359" s="2686"/>
      <c r="K359" s="2686"/>
      <c r="L359" s="2686"/>
      <c r="M359" s="2686"/>
      <c r="N359" s="2686"/>
    </row>
    <row r="360" spans="1:14" ht="13.5" customHeight="1" x14ac:dyDescent="0.25">
      <c r="A360" s="2686"/>
      <c r="B360" s="2686"/>
      <c r="C360" s="2686"/>
      <c r="D360" s="2686" t="s">
        <v>6530</v>
      </c>
      <c r="E360" s="2686" t="s">
        <v>9300</v>
      </c>
      <c r="F360" s="2686">
        <v>0</v>
      </c>
      <c r="G360" s="2686" t="s">
        <v>6588</v>
      </c>
      <c r="H360" s="2686" t="s">
        <v>9350</v>
      </c>
      <c r="I360" s="2686">
        <v>0</v>
      </c>
      <c r="J360" s="2686"/>
      <c r="K360" s="2686"/>
      <c r="L360" s="2686"/>
      <c r="M360" s="2686"/>
      <c r="N360" s="2686"/>
    </row>
    <row r="361" spans="1:14" ht="13.5" customHeight="1" x14ac:dyDescent="0.25">
      <c r="A361" s="2686"/>
      <c r="B361" s="2686"/>
      <c r="C361" s="2686"/>
      <c r="D361" s="2686" t="s">
        <v>6530</v>
      </c>
      <c r="E361" s="2686" t="s">
        <v>9301</v>
      </c>
      <c r="F361" s="2686">
        <v>0</v>
      </c>
      <c r="G361" s="2686" t="s">
        <v>6588</v>
      </c>
      <c r="H361" s="2686" t="s">
        <v>9351</v>
      </c>
      <c r="I361" s="2686">
        <v>0</v>
      </c>
      <c r="J361" s="2686"/>
      <c r="K361" s="2686"/>
      <c r="L361" s="2686"/>
      <c r="M361" s="2686"/>
      <c r="N361" s="2686"/>
    </row>
    <row r="362" spans="1:14" ht="13.5" customHeight="1" x14ac:dyDescent="0.25">
      <c r="A362" s="2686"/>
      <c r="B362" s="2686"/>
      <c r="C362" s="2686"/>
      <c r="D362" s="2686" t="s">
        <v>6530</v>
      </c>
      <c r="E362" s="2686" t="s">
        <v>9305</v>
      </c>
      <c r="F362" s="2686">
        <v>0</v>
      </c>
      <c r="G362" s="2686" t="s">
        <v>6588</v>
      </c>
      <c r="H362" s="2686" t="s">
        <v>9352</v>
      </c>
      <c r="I362" s="2686">
        <v>0</v>
      </c>
      <c r="J362" s="2686"/>
      <c r="K362" s="2686"/>
      <c r="L362" s="2686"/>
      <c r="M362" s="2686"/>
      <c r="N362" s="2686"/>
    </row>
    <row r="363" spans="1:14" ht="13.5" customHeight="1" x14ac:dyDescent="0.25">
      <c r="A363" s="2686"/>
      <c r="B363" s="2686"/>
      <c r="C363" s="2686"/>
      <c r="D363" s="2686" t="s">
        <v>6530</v>
      </c>
      <c r="E363" s="2686" t="s">
        <v>9306</v>
      </c>
      <c r="F363" s="2686">
        <v>0</v>
      </c>
      <c r="G363" s="2686" t="s">
        <v>6588</v>
      </c>
      <c r="H363" s="2686" t="s">
        <v>9353</v>
      </c>
      <c r="I363" s="2686">
        <v>0</v>
      </c>
      <c r="J363" s="2686"/>
      <c r="K363" s="2686"/>
      <c r="L363" s="2686"/>
      <c r="M363" s="2686"/>
      <c r="N363" s="2686"/>
    </row>
    <row r="364" spans="1:14" ht="13.5" customHeight="1" x14ac:dyDescent="0.25">
      <c r="A364" s="2686"/>
      <c r="B364" s="2686"/>
      <c r="C364" s="2686"/>
      <c r="D364" s="2686" t="s">
        <v>6530</v>
      </c>
      <c r="E364" s="2686" t="s">
        <v>9307</v>
      </c>
      <c r="F364" s="2686">
        <v>0</v>
      </c>
      <c r="G364" s="2686" t="s">
        <v>6588</v>
      </c>
      <c r="H364" s="2686" t="s">
        <v>9354</v>
      </c>
      <c r="I364" s="2686">
        <v>0</v>
      </c>
      <c r="J364" s="2686"/>
      <c r="K364" s="2686"/>
      <c r="L364" s="2686"/>
      <c r="M364" s="2686"/>
      <c r="N364" s="2686"/>
    </row>
    <row r="365" spans="1:14" ht="13.5" customHeight="1" x14ac:dyDescent="0.25">
      <c r="A365" s="2686"/>
      <c r="B365" s="2686"/>
      <c r="C365" s="2686"/>
      <c r="D365" s="2686" t="s">
        <v>6530</v>
      </c>
      <c r="E365" s="2686" t="s">
        <v>9308</v>
      </c>
      <c r="F365" s="2686">
        <v>0</v>
      </c>
      <c r="G365" s="2686" t="s">
        <v>6588</v>
      </c>
      <c r="H365" s="2686" t="s">
        <v>9355</v>
      </c>
      <c r="I365" s="2686">
        <v>0</v>
      </c>
      <c r="J365" s="2686"/>
      <c r="K365" s="2686"/>
      <c r="L365" s="2686"/>
      <c r="M365" s="2686"/>
      <c r="N365" s="2686"/>
    </row>
    <row r="366" spans="1:14" ht="13.5" customHeight="1" x14ac:dyDescent="0.25">
      <c r="A366" s="2686"/>
      <c r="B366" s="2686"/>
      <c r="C366" s="2686"/>
      <c r="D366" s="2686" t="s">
        <v>6530</v>
      </c>
      <c r="E366" s="2686" t="s">
        <v>9309</v>
      </c>
      <c r="F366" s="2686">
        <v>0</v>
      </c>
      <c r="G366" s="2686" t="s">
        <v>6588</v>
      </c>
      <c r="H366" s="2686" t="s">
        <v>9356</v>
      </c>
      <c r="I366" s="2686">
        <v>0</v>
      </c>
      <c r="J366" s="2686"/>
      <c r="K366" s="2686"/>
      <c r="L366" s="2686"/>
      <c r="M366" s="2686"/>
      <c r="N366" s="2686"/>
    </row>
    <row r="367" spans="1:14" ht="13.5" customHeight="1" x14ac:dyDescent="0.25">
      <c r="A367" s="2686"/>
      <c r="B367" s="2686"/>
      <c r="C367" s="2686"/>
      <c r="D367" s="2686" t="s">
        <v>6530</v>
      </c>
      <c r="E367" s="2686" t="s">
        <v>9310</v>
      </c>
      <c r="F367" s="2686">
        <v>0</v>
      </c>
      <c r="G367" s="2686" t="s">
        <v>6588</v>
      </c>
      <c r="H367" s="2686" t="s">
        <v>9357</v>
      </c>
      <c r="I367" s="2686">
        <v>0</v>
      </c>
      <c r="J367" s="2686"/>
      <c r="K367" s="2686"/>
      <c r="L367" s="2686"/>
      <c r="M367" s="2686"/>
      <c r="N367" s="2686"/>
    </row>
    <row r="368" spans="1:14" ht="13.5" customHeight="1" x14ac:dyDescent="0.25">
      <c r="A368" s="2686"/>
      <c r="B368" s="2686"/>
      <c r="C368" s="2686"/>
      <c r="D368" s="2686" t="s">
        <v>6530</v>
      </c>
      <c r="E368" s="2686" t="s">
        <v>9329</v>
      </c>
      <c r="F368" s="2686">
        <v>0</v>
      </c>
      <c r="G368" s="2686" t="s">
        <v>6588</v>
      </c>
      <c r="H368" s="2686" t="s">
        <v>9358</v>
      </c>
      <c r="I368" s="2686">
        <v>0</v>
      </c>
      <c r="J368" s="2686"/>
      <c r="K368" s="2686"/>
      <c r="L368" s="2686"/>
      <c r="M368" s="2686"/>
      <c r="N368" s="2686"/>
    </row>
    <row r="369" spans="1:14" ht="13.5" customHeight="1" x14ac:dyDescent="0.25">
      <c r="A369" s="2686"/>
      <c r="B369" s="2686"/>
      <c r="C369" s="2686"/>
      <c r="D369" s="2686" t="s">
        <v>6530</v>
      </c>
      <c r="E369" s="2686" t="s">
        <v>9331</v>
      </c>
      <c r="F369" s="2686">
        <v>0</v>
      </c>
      <c r="G369" s="2686" t="s">
        <v>6588</v>
      </c>
      <c r="H369" s="2686" t="s">
        <v>9359</v>
      </c>
      <c r="I369" s="2686">
        <v>0</v>
      </c>
      <c r="J369" s="2686"/>
      <c r="K369" s="2686"/>
      <c r="L369" s="2686"/>
      <c r="M369" s="2686"/>
      <c r="N369" s="2686"/>
    </row>
    <row r="370" spans="1:14" ht="13.5" customHeight="1" x14ac:dyDescent="0.25">
      <c r="A370" s="2686"/>
      <c r="B370" s="2686"/>
      <c r="C370" s="2686"/>
      <c r="D370" s="2686" t="s">
        <v>6530</v>
      </c>
      <c r="E370" s="2686" t="s">
        <v>9333</v>
      </c>
      <c r="F370" s="2686">
        <v>0</v>
      </c>
      <c r="G370" s="2686" t="s">
        <v>6588</v>
      </c>
      <c r="H370" s="2686" t="s">
        <v>9360</v>
      </c>
      <c r="I370" s="2686">
        <v>0</v>
      </c>
      <c r="J370" s="2686"/>
      <c r="K370" s="2686"/>
      <c r="L370" s="2686"/>
      <c r="M370" s="2686"/>
      <c r="N370" s="2686"/>
    </row>
    <row r="371" spans="1:14" ht="13.5" customHeight="1" x14ac:dyDescent="0.25">
      <c r="A371" s="2686"/>
      <c r="B371" s="2686"/>
      <c r="C371" s="2686"/>
      <c r="D371" s="2686" t="s">
        <v>6530</v>
      </c>
      <c r="E371" s="2686" t="s">
        <v>9335</v>
      </c>
      <c r="F371" s="2686">
        <v>0</v>
      </c>
      <c r="G371" s="2686" t="s">
        <v>6588</v>
      </c>
      <c r="H371" s="2686" t="s">
        <v>9361</v>
      </c>
      <c r="I371" s="2686">
        <v>0</v>
      </c>
      <c r="J371" s="2686"/>
      <c r="K371" s="2686"/>
      <c r="L371" s="2686"/>
      <c r="M371" s="2686"/>
      <c r="N371" s="2686"/>
    </row>
    <row r="372" spans="1:14" ht="13.5" customHeight="1" x14ac:dyDescent="0.25">
      <c r="A372" s="2686"/>
      <c r="B372" s="2686"/>
      <c r="C372" s="2686"/>
      <c r="D372" s="2686" t="s">
        <v>6530</v>
      </c>
      <c r="E372" s="2686" t="s">
        <v>9337</v>
      </c>
      <c r="F372" s="2686">
        <v>0</v>
      </c>
      <c r="G372" s="2686" t="s">
        <v>6588</v>
      </c>
      <c r="H372" s="2686" t="s">
        <v>9362</v>
      </c>
      <c r="I372" s="2686">
        <v>0</v>
      </c>
      <c r="J372" s="2686"/>
      <c r="K372" s="2686"/>
      <c r="L372" s="2686"/>
      <c r="M372" s="2686"/>
      <c r="N372" s="2686"/>
    </row>
    <row r="373" spans="1:14" ht="13.5" customHeight="1" x14ac:dyDescent="0.25">
      <c r="A373" s="2686"/>
      <c r="B373" s="2686"/>
      <c r="C373" s="2686"/>
      <c r="D373" s="2686" t="s">
        <v>6530</v>
      </c>
      <c r="E373" s="2686" t="s">
        <v>9339</v>
      </c>
      <c r="F373" s="2686">
        <v>0</v>
      </c>
      <c r="G373" s="2686" t="s">
        <v>6588</v>
      </c>
      <c r="H373" s="2686" t="s">
        <v>9363</v>
      </c>
      <c r="I373" s="2686">
        <v>0</v>
      </c>
      <c r="J373" s="2686"/>
      <c r="K373" s="2686"/>
      <c r="L373" s="2686"/>
      <c r="M373" s="2686"/>
      <c r="N373" s="2686"/>
    </row>
    <row r="374" spans="1:14" ht="13.5" customHeight="1" x14ac:dyDescent="0.25">
      <c r="A374" s="2686"/>
      <c r="B374" s="2686"/>
      <c r="C374" s="2686"/>
      <c r="D374" s="2686" t="s">
        <v>6530</v>
      </c>
      <c r="E374" s="2686" t="s">
        <v>9341</v>
      </c>
      <c r="F374" s="2686">
        <v>0</v>
      </c>
      <c r="G374" s="2686" t="s">
        <v>6588</v>
      </c>
      <c r="H374" s="2686" t="s">
        <v>9364</v>
      </c>
      <c r="I374" s="2686">
        <v>0</v>
      </c>
      <c r="J374" s="2686"/>
      <c r="K374" s="2686"/>
      <c r="L374" s="2686"/>
      <c r="M374" s="2686"/>
      <c r="N374" s="2686"/>
    </row>
    <row r="375" spans="1:14" ht="13.5" customHeight="1" x14ac:dyDescent="0.25">
      <c r="A375" s="2686"/>
      <c r="B375" s="2686"/>
      <c r="C375" s="2686"/>
      <c r="D375" s="2686" t="s">
        <v>6530</v>
      </c>
      <c r="E375" s="2686" t="s">
        <v>9343</v>
      </c>
      <c r="F375" s="2686">
        <v>0</v>
      </c>
      <c r="G375" s="2686" t="s">
        <v>6588</v>
      </c>
      <c r="H375" s="2686" t="s">
        <v>9365</v>
      </c>
      <c r="I375" s="2686">
        <v>0</v>
      </c>
      <c r="J375" s="2686"/>
      <c r="K375" s="2686"/>
      <c r="L375" s="2686"/>
      <c r="M375" s="2686"/>
      <c r="N375" s="2686"/>
    </row>
    <row r="376" spans="1:14" ht="13.5" customHeight="1" x14ac:dyDescent="0.25">
      <c r="A376" s="2686"/>
      <c r="B376" s="2686"/>
      <c r="C376" s="2686"/>
      <c r="D376" s="2686" t="s">
        <v>6530</v>
      </c>
      <c r="E376" s="2686" t="s">
        <v>9345</v>
      </c>
      <c r="F376" s="2686">
        <v>0</v>
      </c>
      <c r="G376" s="2686" t="s">
        <v>6588</v>
      </c>
      <c r="H376" s="2686" t="s">
        <v>9366</v>
      </c>
      <c r="I376" s="2686">
        <v>0</v>
      </c>
      <c r="J376" s="2686"/>
      <c r="K376" s="2686"/>
      <c r="L376" s="2686"/>
      <c r="M376" s="2686"/>
      <c r="N376" s="2686"/>
    </row>
    <row r="377" spans="1:14" ht="13.5" customHeight="1" x14ac:dyDescent="0.25">
      <c r="A377" s="2686"/>
      <c r="B377" s="2686"/>
      <c r="C377" s="2686"/>
      <c r="D377" s="2686" t="s">
        <v>6530</v>
      </c>
      <c r="E377" s="2686" t="s">
        <v>9346</v>
      </c>
      <c r="F377" s="2686">
        <v>0</v>
      </c>
      <c r="G377" s="2686" t="s">
        <v>6588</v>
      </c>
      <c r="H377" s="2686" t="s">
        <v>9367</v>
      </c>
      <c r="I377" s="2686">
        <v>0</v>
      </c>
      <c r="J377" s="2686"/>
      <c r="K377" s="2686"/>
      <c r="L377" s="2686"/>
      <c r="M377" s="2686"/>
      <c r="N377" s="2686"/>
    </row>
    <row r="378" spans="1:14" ht="13.5" customHeight="1" x14ac:dyDescent="0.25">
      <c r="A378" s="2686"/>
      <c r="B378" s="2686"/>
      <c r="C378" s="2686"/>
      <c r="D378" s="2686" t="s">
        <v>6530</v>
      </c>
      <c r="E378" s="2686" t="s">
        <v>9347</v>
      </c>
      <c r="F378" s="2686">
        <v>0</v>
      </c>
      <c r="G378" s="2686" t="s">
        <v>6588</v>
      </c>
      <c r="H378" s="2686" t="s">
        <v>9368</v>
      </c>
      <c r="I378" s="2686">
        <v>0</v>
      </c>
      <c r="J378" s="2686"/>
      <c r="K378" s="2686"/>
      <c r="L378" s="2686"/>
      <c r="M378" s="2686"/>
      <c r="N378" s="2686"/>
    </row>
    <row r="379" spans="1:14" ht="13.5" customHeight="1" x14ac:dyDescent="0.25">
      <c r="A379" s="2686"/>
      <c r="B379" s="2686"/>
      <c r="C379" s="2686"/>
      <c r="D379" s="2686" t="s">
        <v>6530</v>
      </c>
      <c r="E379" s="2686" t="s">
        <v>9348</v>
      </c>
      <c r="F379" s="2686">
        <v>0</v>
      </c>
      <c r="G379" s="2686" t="s">
        <v>6588</v>
      </c>
      <c r="H379" s="2686" t="s">
        <v>9369</v>
      </c>
      <c r="I379" s="2686">
        <v>0</v>
      </c>
      <c r="J379" s="2686"/>
      <c r="K379" s="2686"/>
      <c r="L379" s="2686"/>
      <c r="M379" s="2686"/>
      <c r="N379" s="2686"/>
    </row>
    <row r="380" spans="1:14" ht="13.5" customHeight="1" x14ac:dyDescent="0.25">
      <c r="A380" s="2686"/>
      <c r="B380" s="2686"/>
      <c r="C380" s="2686"/>
      <c r="D380" s="2686" t="s">
        <v>6530</v>
      </c>
      <c r="E380" s="2686" t="s">
        <v>9349</v>
      </c>
      <c r="F380" s="2686">
        <v>0</v>
      </c>
      <c r="G380" s="2686" t="s">
        <v>6588</v>
      </c>
      <c r="H380" s="2686" t="s">
        <v>9370</v>
      </c>
      <c r="I380" s="2686">
        <v>0</v>
      </c>
      <c r="J380" s="2686"/>
      <c r="K380" s="2686"/>
      <c r="L380" s="2686"/>
      <c r="M380" s="2686"/>
      <c r="N380" s="2686"/>
    </row>
    <row r="381" spans="1:14" ht="13.5" customHeight="1" x14ac:dyDescent="0.25">
      <c r="A381" s="2686"/>
      <c r="B381" s="2686"/>
      <c r="C381" s="2686"/>
      <c r="D381" s="2686" t="s">
        <v>6530</v>
      </c>
      <c r="E381" s="2686" t="s">
        <v>9350</v>
      </c>
      <c r="F381" s="2686">
        <v>0</v>
      </c>
      <c r="G381" s="2686" t="s">
        <v>6588</v>
      </c>
      <c r="H381" s="2686" t="s">
        <v>9371</v>
      </c>
      <c r="I381" s="2686">
        <v>0</v>
      </c>
      <c r="J381" s="2686"/>
      <c r="K381" s="2686"/>
      <c r="L381" s="2686"/>
      <c r="M381" s="2686"/>
      <c r="N381" s="2686"/>
    </row>
    <row r="382" spans="1:14" ht="13.5" customHeight="1" x14ac:dyDescent="0.25">
      <c r="A382" s="2686"/>
      <c r="B382" s="2686"/>
      <c r="C382" s="2686"/>
      <c r="D382" s="2686" t="s">
        <v>6530</v>
      </c>
      <c r="E382" s="2686" t="s">
        <v>9351</v>
      </c>
      <c r="F382" s="2686">
        <v>0</v>
      </c>
      <c r="G382" s="2686" t="s">
        <v>6588</v>
      </c>
      <c r="H382" s="2686" t="s">
        <v>9372</v>
      </c>
      <c r="I382" s="2686">
        <v>0</v>
      </c>
      <c r="J382" s="2686"/>
      <c r="K382" s="2686"/>
      <c r="L382" s="2686"/>
      <c r="M382" s="2686"/>
      <c r="N382" s="2686"/>
    </row>
    <row r="383" spans="1:14" ht="13.5" customHeight="1" x14ac:dyDescent="0.25">
      <c r="A383" s="2686"/>
      <c r="B383" s="2686"/>
      <c r="C383" s="2686"/>
      <c r="D383" s="2686" t="s">
        <v>6530</v>
      </c>
      <c r="E383" s="2686" t="s">
        <v>9352</v>
      </c>
      <c r="F383" s="2686">
        <v>0</v>
      </c>
      <c r="G383" s="2686" t="s">
        <v>6589</v>
      </c>
      <c r="H383" s="2686" t="s">
        <v>9290</v>
      </c>
      <c r="I383" s="2686">
        <v>0</v>
      </c>
      <c r="J383" s="2686"/>
      <c r="K383" s="2686"/>
      <c r="L383" s="2686"/>
      <c r="M383" s="2686"/>
      <c r="N383" s="2686"/>
    </row>
    <row r="384" spans="1:14" ht="13.5" customHeight="1" x14ac:dyDescent="0.25">
      <c r="A384" s="2686"/>
      <c r="B384" s="2686"/>
      <c r="C384" s="2686"/>
      <c r="D384" s="2686" t="s">
        <v>6530</v>
      </c>
      <c r="E384" s="2686" t="s">
        <v>9353</v>
      </c>
      <c r="F384" s="2686">
        <v>0</v>
      </c>
      <c r="G384" s="2686" t="s">
        <v>6589</v>
      </c>
      <c r="H384" s="2686" t="s">
        <v>9291</v>
      </c>
      <c r="I384" s="2686">
        <v>0</v>
      </c>
      <c r="J384" s="2686"/>
      <c r="K384" s="2686"/>
      <c r="L384" s="2686"/>
      <c r="M384" s="2686"/>
      <c r="N384" s="2686"/>
    </row>
    <row r="385" spans="1:14" ht="13.5" customHeight="1" x14ac:dyDescent="0.25">
      <c r="A385" s="2686"/>
      <c r="B385" s="2686"/>
      <c r="C385" s="2686"/>
      <c r="D385" s="2686" t="s">
        <v>6530</v>
      </c>
      <c r="E385" s="2686" t="s">
        <v>9354</v>
      </c>
      <c r="F385" s="2686">
        <v>0</v>
      </c>
      <c r="G385" s="2686" t="s">
        <v>6589</v>
      </c>
      <c r="H385" s="2686" t="s">
        <v>9292</v>
      </c>
      <c r="I385" s="2686">
        <v>0</v>
      </c>
      <c r="J385" s="2686"/>
      <c r="K385" s="2686"/>
      <c r="L385" s="2686"/>
      <c r="M385" s="2686"/>
      <c r="N385" s="2686"/>
    </row>
    <row r="386" spans="1:14" ht="13.5" customHeight="1" x14ac:dyDescent="0.25">
      <c r="A386" s="2686"/>
      <c r="B386" s="2686"/>
      <c r="C386" s="2686"/>
      <c r="D386" s="2686" t="s">
        <v>6532</v>
      </c>
      <c r="E386" s="2686" t="s">
        <v>9290</v>
      </c>
      <c r="F386" s="2686">
        <v>0</v>
      </c>
      <c r="G386" s="2686" t="s">
        <v>6589</v>
      </c>
      <c r="H386" s="2686" t="s">
        <v>9293</v>
      </c>
      <c r="I386" s="2686">
        <v>0</v>
      </c>
      <c r="J386" s="2686"/>
      <c r="K386" s="2686"/>
      <c r="L386" s="2686"/>
      <c r="M386" s="2686"/>
      <c r="N386" s="2686"/>
    </row>
    <row r="387" spans="1:14" ht="13.5" customHeight="1" x14ac:dyDescent="0.25">
      <c r="A387" s="2686"/>
      <c r="B387" s="2686"/>
      <c r="C387" s="2686"/>
      <c r="D387" s="2686" t="s">
        <v>6532</v>
      </c>
      <c r="E387" s="2686" t="s">
        <v>9291</v>
      </c>
      <c r="F387" s="2686">
        <v>146.69999999999999</v>
      </c>
      <c r="G387" s="2686" t="s">
        <v>6589</v>
      </c>
      <c r="H387" s="2686" t="s">
        <v>9294</v>
      </c>
      <c r="I387" s="2686">
        <v>0</v>
      </c>
      <c r="J387" s="2686"/>
      <c r="K387" s="2686"/>
      <c r="L387" s="2686"/>
      <c r="M387" s="2686"/>
      <c r="N387" s="2686"/>
    </row>
    <row r="388" spans="1:14" ht="13.5" customHeight="1" x14ac:dyDescent="0.25">
      <c r="A388" s="2686"/>
      <c r="B388" s="2686"/>
      <c r="C388" s="2686"/>
      <c r="D388" s="2686" t="s">
        <v>6532</v>
      </c>
      <c r="E388" s="2686" t="s">
        <v>9292</v>
      </c>
      <c r="F388" s="2686">
        <v>120.2</v>
      </c>
      <c r="G388" s="2686" t="s">
        <v>6589</v>
      </c>
      <c r="H388" s="2686" t="s">
        <v>9295</v>
      </c>
      <c r="I388" s="2686">
        <v>0</v>
      </c>
      <c r="J388" s="2686"/>
      <c r="K388" s="2686"/>
      <c r="L388" s="2686"/>
      <c r="M388" s="2686"/>
      <c r="N388" s="2686"/>
    </row>
    <row r="389" spans="1:14" ht="13.5" customHeight="1" x14ac:dyDescent="0.25">
      <c r="A389" s="2686"/>
      <c r="B389" s="2686"/>
      <c r="C389" s="2686"/>
      <c r="D389" s="2686" t="s">
        <v>6532</v>
      </c>
      <c r="E389" s="2686" t="s">
        <v>9293</v>
      </c>
      <c r="F389" s="2686">
        <v>0</v>
      </c>
      <c r="G389" s="2686" t="s">
        <v>6589</v>
      </c>
      <c r="H389" s="2686" t="s">
        <v>9296</v>
      </c>
      <c r="I389" s="2686">
        <v>0</v>
      </c>
      <c r="J389" s="2686"/>
      <c r="K389" s="2686"/>
      <c r="L389" s="2686"/>
      <c r="M389" s="2686"/>
      <c r="N389" s="2686"/>
    </row>
    <row r="390" spans="1:14" ht="13.5" customHeight="1" x14ac:dyDescent="0.25">
      <c r="A390" s="2686"/>
      <c r="B390" s="2686"/>
      <c r="C390" s="2686"/>
      <c r="D390" s="2686" t="s">
        <v>6532</v>
      </c>
      <c r="E390" s="2686" t="s">
        <v>9294</v>
      </c>
      <c r="F390" s="2686">
        <v>0</v>
      </c>
      <c r="G390" s="2686" t="s">
        <v>6589</v>
      </c>
      <c r="H390" s="2686" t="s">
        <v>9297</v>
      </c>
      <c r="I390" s="2686">
        <v>0</v>
      </c>
      <c r="J390" s="2686"/>
      <c r="K390" s="2686"/>
      <c r="L390" s="2686"/>
      <c r="M390" s="2686"/>
      <c r="N390" s="2686"/>
    </row>
    <row r="391" spans="1:14" ht="13.5" customHeight="1" x14ac:dyDescent="0.25">
      <c r="A391" s="2686"/>
      <c r="B391" s="2686"/>
      <c r="C391" s="2686"/>
      <c r="D391" s="2686" t="s">
        <v>6532</v>
      </c>
      <c r="E391" s="2686" t="s">
        <v>9295</v>
      </c>
      <c r="F391" s="2686">
        <v>180.2</v>
      </c>
      <c r="G391" s="2686" t="s">
        <v>6589</v>
      </c>
      <c r="H391" s="2686" t="s">
        <v>9298</v>
      </c>
      <c r="I391" s="2686">
        <v>0</v>
      </c>
      <c r="J391" s="2686"/>
      <c r="K391" s="2686"/>
      <c r="L391" s="2686"/>
      <c r="M391" s="2686"/>
      <c r="N391" s="2686"/>
    </row>
    <row r="392" spans="1:14" ht="13.5" customHeight="1" x14ac:dyDescent="0.25">
      <c r="A392" s="2686"/>
      <c r="B392" s="2686"/>
      <c r="C392" s="2686"/>
      <c r="D392" s="2686" t="s">
        <v>6532</v>
      </c>
      <c r="E392" s="2686" t="s">
        <v>9296</v>
      </c>
      <c r="F392" s="2686">
        <v>776.2</v>
      </c>
      <c r="G392" s="2686" t="s">
        <v>6589</v>
      </c>
      <c r="H392" s="2686" t="s">
        <v>9299</v>
      </c>
      <c r="I392" s="2686">
        <v>0</v>
      </c>
      <c r="J392" s="2686"/>
      <c r="K392" s="2686"/>
      <c r="L392" s="2686"/>
      <c r="M392" s="2686"/>
      <c r="N392" s="2686"/>
    </row>
    <row r="393" spans="1:14" ht="13.5" customHeight="1" x14ac:dyDescent="0.25">
      <c r="A393" s="2686"/>
      <c r="B393" s="2686"/>
      <c r="C393" s="2686"/>
      <c r="D393" s="2686" t="s">
        <v>6532</v>
      </c>
      <c r="E393" s="2686" t="s">
        <v>9297</v>
      </c>
      <c r="F393" s="2686">
        <v>0</v>
      </c>
      <c r="G393" s="2686" t="s">
        <v>6589</v>
      </c>
      <c r="H393" s="2686" t="s">
        <v>9300</v>
      </c>
      <c r="I393" s="2686">
        <v>0</v>
      </c>
      <c r="J393" s="2686"/>
      <c r="K393" s="2686"/>
      <c r="L393" s="2686"/>
      <c r="M393" s="2686"/>
      <c r="N393" s="2686"/>
    </row>
    <row r="394" spans="1:14" ht="13.5" customHeight="1" x14ac:dyDescent="0.25">
      <c r="A394" s="2686"/>
      <c r="B394" s="2686"/>
      <c r="C394" s="2686"/>
      <c r="D394" s="2686" t="s">
        <v>6532</v>
      </c>
      <c r="E394" s="2686" t="s">
        <v>9298</v>
      </c>
      <c r="F394" s="2686">
        <v>0</v>
      </c>
      <c r="G394" s="2686" t="s">
        <v>6589</v>
      </c>
      <c r="H394" s="2686" t="s">
        <v>9301</v>
      </c>
      <c r="I394" s="2686">
        <v>0</v>
      </c>
      <c r="J394" s="2686"/>
      <c r="K394" s="2686"/>
      <c r="L394" s="2686"/>
      <c r="M394" s="2686"/>
      <c r="N394" s="2686"/>
    </row>
    <row r="395" spans="1:14" ht="13.5" customHeight="1" x14ac:dyDescent="0.25">
      <c r="A395" s="2686"/>
      <c r="B395" s="2686"/>
      <c r="C395" s="2686"/>
      <c r="D395" s="2686" t="s">
        <v>6532</v>
      </c>
      <c r="E395" s="2686" t="s">
        <v>9299</v>
      </c>
      <c r="F395" s="2686">
        <v>0</v>
      </c>
      <c r="G395" s="2686" t="s">
        <v>6589</v>
      </c>
      <c r="H395" s="2686" t="s">
        <v>9305</v>
      </c>
      <c r="I395" s="2686">
        <v>0</v>
      </c>
      <c r="J395" s="2686"/>
      <c r="K395" s="2686"/>
      <c r="L395" s="2686"/>
      <c r="M395" s="2686"/>
      <c r="N395" s="2686"/>
    </row>
    <row r="396" spans="1:14" ht="13.5" customHeight="1" x14ac:dyDescent="0.25">
      <c r="A396" s="2686"/>
      <c r="B396" s="2686"/>
      <c r="C396" s="2686"/>
      <c r="D396" s="2686" t="s">
        <v>6532</v>
      </c>
      <c r="E396" s="2686" t="s">
        <v>9300</v>
      </c>
      <c r="F396" s="2686">
        <v>0</v>
      </c>
      <c r="G396" s="2686" t="s">
        <v>6589</v>
      </c>
      <c r="H396" s="2686" t="s">
        <v>9306</v>
      </c>
      <c r="I396" s="2686">
        <v>0</v>
      </c>
      <c r="J396" s="2686"/>
      <c r="K396" s="2686"/>
      <c r="L396" s="2686"/>
      <c r="M396" s="2686"/>
      <c r="N396" s="2686"/>
    </row>
    <row r="397" spans="1:14" ht="13.5" customHeight="1" x14ac:dyDescent="0.25">
      <c r="A397" s="2686"/>
      <c r="B397" s="2686"/>
      <c r="C397" s="2686"/>
      <c r="D397" s="2686" t="s">
        <v>6532</v>
      </c>
      <c r="E397" s="2686" t="s">
        <v>9301</v>
      </c>
      <c r="F397" s="2686">
        <v>0</v>
      </c>
      <c r="G397" s="2686" t="s">
        <v>6589</v>
      </c>
      <c r="H397" s="2686" t="s">
        <v>9307</v>
      </c>
      <c r="I397" s="2686">
        <v>0</v>
      </c>
      <c r="J397" s="2686"/>
      <c r="K397" s="2686"/>
      <c r="L397" s="2686"/>
      <c r="M397" s="2686"/>
      <c r="N397" s="2686"/>
    </row>
    <row r="398" spans="1:14" ht="13.5" customHeight="1" x14ac:dyDescent="0.25">
      <c r="A398" s="2686"/>
      <c r="B398" s="2686"/>
      <c r="C398" s="2686"/>
      <c r="D398" s="2686" t="s">
        <v>6532</v>
      </c>
      <c r="E398" s="2686" t="s">
        <v>9305</v>
      </c>
      <c r="F398" s="2686">
        <v>0</v>
      </c>
      <c r="G398" s="2686" t="s">
        <v>6589</v>
      </c>
      <c r="H398" s="2686" t="s">
        <v>9308</v>
      </c>
      <c r="I398" s="2686">
        <v>0</v>
      </c>
      <c r="J398" s="2686"/>
      <c r="K398" s="2686"/>
      <c r="L398" s="2686"/>
      <c r="M398" s="2686"/>
      <c r="N398" s="2686"/>
    </row>
    <row r="399" spans="1:14" ht="13.5" customHeight="1" x14ac:dyDescent="0.25">
      <c r="A399" s="2686"/>
      <c r="B399" s="2686"/>
      <c r="C399" s="2686"/>
      <c r="D399" s="2686" t="s">
        <v>6532</v>
      </c>
      <c r="E399" s="2686" t="s">
        <v>9306</v>
      </c>
      <c r="F399" s="2686">
        <v>0</v>
      </c>
      <c r="G399" s="2686" t="s">
        <v>6589</v>
      </c>
      <c r="H399" s="2686" t="s">
        <v>9309</v>
      </c>
      <c r="I399" s="2686">
        <v>0</v>
      </c>
      <c r="J399" s="2686"/>
      <c r="K399" s="2686"/>
      <c r="L399" s="2686"/>
      <c r="M399" s="2686"/>
      <c r="N399" s="2686"/>
    </row>
    <row r="400" spans="1:14" ht="13.5" customHeight="1" x14ac:dyDescent="0.25">
      <c r="A400" s="2686"/>
      <c r="B400" s="2686"/>
      <c r="C400" s="2686"/>
      <c r="D400" s="2686" t="s">
        <v>6532</v>
      </c>
      <c r="E400" s="2686" t="s">
        <v>9307</v>
      </c>
      <c r="F400" s="2686">
        <v>0</v>
      </c>
      <c r="G400" s="2686" t="s">
        <v>6589</v>
      </c>
      <c r="H400" s="2686" t="s">
        <v>9310</v>
      </c>
      <c r="I400" s="2686">
        <v>0</v>
      </c>
      <c r="J400" s="2686"/>
      <c r="K400" s="2686"/>
      <c r="L400" s="2686"/>
      <c r="M400" s="2686"/>
      <c r="N400" s="2686"/>
    </row>
    <row r="401" spans="1:14" ht="13.5" customHeight="1" x14ac:dyDescent="0.25">
      <c r="A401" s="2686"/>
      <c r="B401" s="2686"/>
      <c r="C401" s="2686"/>
      <c r="D401" s="2686" t="s">
        <v>6532</v>
      </c>
      <c r="E401" s="2686" t="s">
        <v>9308</v>
      </c>
      <c r="F401" s="2686">
        <v>0</v>
      </c>
      <c r="G401" s="2686" t="s">
        <v>6589</v>
      </c>
      <c r="H401" s="2686" t="s">
        <v>9329</v>
      </c>
      <c r="I401" s="2686">
        <v>0</v>
      </c>
      <c r="J401" s="2686"/>
      <c r="K401" s="2686"/>
      <c r="L401" s="2686"/>
      <c r="M401" s="2686"/>
      <c r="N401" s="2686"/>
    </row>
    <row r="402" spans="1:14" ht="13.5" customHeight="1" x14ac:dyDescent="0.25">
      <c r="A402" s="2686"/>
      <c r="B402" s="2686"/>
      <c r="C402" s="2686"/>
      <c r="D402" s="2686" t="s">
        <v>6532</v>
      </c>
      <c r="E402" s="2686" t="s">
        <v>9309</v>
      </c>
      <c r="F402" s="2686">
        <v>0</v>
      </c>
      <c r="G402" s="2686" t="s">
        <v>6589</v>
      </c>
      <c r="H402" s="2686" t="s">
        <v>9331</v>
      </c>
      <c r="I402" s="2686">
        <v>0</v>
      </c>
      <c r="J402" s="2686"/>
      <c r="K402" s="2686"/>
      <c r="L402" s="2686"/>
      <c r="M402" s="2686"/>
      <c r="N402" s="2686"/>
    </row>
    <row r="403" spans="1:14" ht="13.5" customHeight="1" x14ac:dyDescent="0.25">
      <c r="A403" s="2686"/>
      <c r="B403" s="2686"/>
      <c r="C403" s="2686"/>
      <c r="D403" s="2686" t="s">
        <v>6532</v>
      </c>
      <c r="E403" s="2686" t="s">
        <v>9310</v>
      </c>
      <c r="F403" s="2686">
        <v>0</v>
      </c>
      <c r="G403" s="2686" t="s">
        <v>6589</v>
      </c>
      <c r="H403" s="2686" t="s">
        <v>9333</v>
      </c>
      <c r="I403" s="2686">
        <v>0</v>
      </c>
      <c r="J403" s="2686"/>
      <c r="K403" s="2686"/>
      <c r="L403" s="2686"/>
      <c r="M403" s="2686"/>
      <c r="N403" s="2686"/>
    </row>
    <row r="404" spans="1:14" ht="13.5" customHeight="1" x14ac:dyDescent="0.25">
      <c r="A404" s="2686"/>
      <c r="B404" s="2686"/>
      <c r="C404" s="2686"/>
      <c r="D404" s="2686" t="s">
        <v>6532</v>
      </c>
      <c r="E404" s="2686" t="s">
        <v>9329</v>
      </c>
      <c r="F404" s="2686">
        <v>0</v>
      </c>
      <c r="G404" s="2686" t="s">
        <v>6589</v>
      </c>
      <c r="H404" s="2686" t="s">
        <v>9335</v>
      </c>
      <c r="I404" s="2686">
        <v>0</v>
      </c>
      <c r="J404" s="2686"/>
      <c r="K404" s="2686"/>
      <c r="L404" s="2686"/>
      <c r="M404" s="2686"/>
      <c r="N404" s="2686"/>
    </row>
    <row r="405" spans="1:14" ht="13.5" customHeight="1" x14ac:dyDescent="0.25">
      <c r="A405" s="2686"/>
      <c r="B405" s="2686"/>
      <c r="C405" s="2686"/>
      <c r="D405" s="2686" t="s">
        <v>6532</v>
      </c>
      <c r="E405" s="2686" t="s">
        <v>9331</v>
      </c>
      <c r="F405" s="2686">
        <v>0</v>
      </c>
      <c r="G405" s="2686" t="s">
        <v>6589</v>
      </c>
      <c r="H405" s="2686" t="s">
        <v>9337</v>
      </c>
      <c r="I405" s="2686">
        <v>0</v>
      </c>
      <c r="J405" s="2686"/>
      <c r="K405" s="2686"/>
      <c r="L405" s="2686"/>
      <c r="M405" s="2686"/>
      <c r="N405" s="2686"/>
    </row>
    <row r="406" spans="1:14" ht="13.5" customHeight="1" x14ac:dyDescent="0.25">
      <c r="A406" s="2686"/>
      <c r="B406" s="2686"/>
      <c r="C406" s="2686"/>
      <c r="D406" s="2686" t="s">
        <v>6532</v>
      </c>
      <c r="E406" s="2686" t="s">
        <v>9333</v>
      </c>
      <c r="F406" s="2686">
        <v>0</v>
      </c>
      <c r="G406" s="2686" t="s">
        <v>6589</v>
      </c>
      <c r="H406" s="2686" t="s">
        <v>9339</v>
      </c>
      <c r="I406" s="2686">
        <v>0</v>
      </c>
      <c r="J406" s="2686"/>
      <c r="K406" s="2686"/>
      <c r="L406" s="2686"/>
      <c r="M406" s="2686"/>
      <c r="N406" s="2686"/>
    </row>
    <row r="407" spans="1:14" ht="13.5" customHeight="1" x14ac:dyDescent="0.25">
      <c r="A407" s="2686"/>
      <c r="B407" s="2686"/>
      <c r="C407" s="2686"/>
      <c r="D407" s="2686" t="s">
        <v>6532</v>
      </c>
      <c r="E407" s="2686" t="s">
        <v>9335</v>
      </c>
      <c r="F407" s="2686">
        <v>0</v>
      </c>
      <c r="G407" s="2686" t="s">
        <v>6589</v>
      </c>
      <c r="H407" s="2686" t="s">
        <v>9341</v>
      </c>
      <c r="I407" s="2686">
        <v>0</v>
      </c>
      <c r="J407" s="2686"/>
      <c r="K407" s="2686"/>
      <c r="L407" s="2686"/>
      <c r="M407" s="2686"/>
      <c r="N407" s="2686"/>
    </row>
    <row r="408" spans="1:14" ht="13.5" customHeight="1" x14ac:dyDescent="0.25">
      <c r="A408" s="2686"/>
      <c r="B408" s="2686"/>
      <c r="C408" s="2686"/>
      <c r="D408" s="2686" t="s">
        <v>6532</v>
      </c>
      <c r="E408" s="2686" t="s">
        <v>9337</v>
      </c>
      <c r="F408" s="2686">
        <v>0</v>
      </c>
      <c r="G408" s="2686" t="s">
        <v>6589</v>
      </c>
      <c r="H408" s="2686" t="s">
        <v>9343</v>
      </c>
      <c r="I408" s="2686">
        <v>0</v>
      </c>
      <c r="J408" s="2686"/>
      <c r="K408" s="2686"/>
      <c r="L408" s="2686"/>
      <c r="M408" s="2686"/>
      <c r="N408" s="2686"/>
    </row>
    <row r="409" spans="1:14" ht="13.5" customHeight="1" x14ac:dyDescent="0.25">
      <c r="A409" s="2686"/>
      <c r="B409" s="2686"/>
      <c r="C409" s="2686"/>
      <c r="D409" s="2686" t="s">
        <v>6532</v>
      </c>
      <c r="E409" s="2686" t="s">
        <v>9339</v>
      </c>
      <c r="F409" s="2686">
        <v>0</v>
      </c>
      <c r="G409" s="2686" t="s">
        <v>6589</v>
      </c>
      <c r="H409" s="2686" t="s">
        <v>9345</v>
      </c>
      <c r="I409" s="2686">
        <v>0</v>
      </c>
      <c r="J409" s="2686"/>
      <c r="K409" s="2686"/>
      <c r="L409" s="2686"/>
      <c r="M409" s="2686"/>
      <c r="N409" s="2686"/>
    </row>
    <row r="410" spans="1:14" ht="13.5" customHeight="1" x14ac:dyDescent="0.25">
      <c r="A410" s="2686"/>
      <c r="B410" s="2686"/>
      <c r="C410" s="2686"/>
      <c r="D410" s="2686" t="s">
        <v>6532</v>
      </c>
      <c r="E410" s="2686" t="s">
        <v>9341</v>
      </c>
      <c r="F410" s="2686">
        <v>0</v>
      </c>
      <c r="G410" s="2686" t="s">
        <v>6589</v>
      </c>
      <c r="H410" s="2686" t="s">
        <v>9346</v>
      </c>
      <c r="I410" s="2686">
        <v>0</v>
      </c>
      <c r="J410" s="2686"/>
      <c r="K410" s="2686"/>
      <c r="L410" s="2686"/>
      <c r="M410" s="2686"/>
      <c r="N410" s="2686"/>
    </row>
    <row r="411" spans="1:14" ht="13.5" customHeight="1" x14ac:dyDescent="0.25">
      <c r="A411" s="2686"/>
      <c r="B411" s="2686"/>
      <c r="C411" s="2686"/>
      <c r="D411" s="2686" t="s">
        <v>6532</v>
      </c>
      <c r="E411" s="2686" t="s">
        <v>9343</v>
      </c>
      <c r="F411" s="2686">
        <v>0</v>
      </c>
      <c r="G411" s="2686" t="s">
        <v>6589</v>
      </c>
      <c r="H411" s="2686" t="s">
        <v>9347</v>
      </c>
      <c r="I411" s="2686">
        <v>0</v>
      </c>
      <c r="J411" s="2686"/>
      <c r="K411" s="2686"/>
      <c r="L411" s="2686"/>
      <c r="M411" s="2686"/>
      <c r="N411" s="2686"/>
    </row>
    <row r="412" spans="1:14" ht="13.5" customHeight="1" x14ac:dyDescent="0.25">
      <c r="A412" s="2686"/>
      <c r="B412" s="2686"/>
      <c r="C412" s="2686"/>
      <c r="D412" s="2686" t="s">
        <v>6532</v>
      </c>
      <c r="E412" s="2686" t="s">
        <v>9345</v>
      </c>
      <c r="F412" s="2686">
        <v>0</v>
      </c>
      <c r="G412" s="2686" t="s">
        <v>6589</v>
      </c>
      <c r="H412" s="2686" t="s">
        <v>9348</v>
      </c>
      <c r="I412" s="2686">
        <v>0</v>
      </c>
      <c r="J412" s="2686"/>
      <c r="K412" s="2686"/>
      <c r="L412" s="2686"/>
      <c r="M412" s="2686"/>
      <c r="N412" s="2686"/>
    </row>
    <row r="413" spans="1:14" ht="13.5" customHeight="1" x14ac:dyDescent="0.25">
      <c r="A413" s="2686"/>
      <c r="B413" s="2686"/>
      <c r="C413" s="2686"/>
      <c r="D413" s="2686" t="s">
        <v>6532</v>
      </c>
      <c r="E413" s="2686" t="s">
        <v>9346</v>
      </c>
      <c r="F413" s="2686">
        <v>0</v>
      </c>
      <c r="G413" s="2686" t="s">
        <v>6589</v>
      </c>
      <c r="H413" s="2686" t="s">
        <v>9349</v>
      </c>
      <c r="I413" s="2686">
        <v>0</v>
      </c>
      <c r="J413" s="2686"/>
      <c r="K413" s="2686"/>
      <c r="L413" s="2686"/>
      <c r="M413" s="2686"/>
      <c r="N413" s="2686"/>
    </row>
    <row r="414" spans="1:14" ht="13.5" customHeight="1" x14ac:dyDescent="0.25">
      <c r="A414" s="2686"/>
      <c r="B414" s="2686"/>
      <c r="C414" s="2686"/>
      <c r="D414" s="2686" t="s">
        <v>6532</v>
      </c>
      <c r="E414" s="2686" t="s">
        <v>9347</v>
      </c>
      <c r="F414" s="2686">
        <v>0</v>
      </c>
      <c r="G414" s="2686" t="s">
        <v>6589</v>
      </c>
      <c r="H414" s="2686" t="s">
        <v>9350</v>
      </c>
      <c r="I414" s="2686">
        <v>0</v>
      </c>
      <c r="J414" s="2686"/>
      <c r="K414" s="2686"/>
      <c r="L414" s="2686"/>
      <c r="M414" s="2686"/>
      <c r="N414" s="2686"/>
    </row>
    <row r="415" spans="1:14" ht="13.5" customHeight="1" x14ac:dyDescent="0.25">
      <c r="A415" s="2686"/>
      <c r="B415" s="2686"/>
      <c r="C415" s="2686"/>
      <c r="D415" s="2686" t="s">
        <v>6532</v>
      </c>
      <c r="E415" s="2686" t="s">
        <v>9348</v>
      </c>
      <c r="F415" s="2686">
        <v>0</v>
      </c>
      <c r="G415" s="2686" t="s">
        <v>6589</v>
      </c>
      <c r="H415" s="2686" t="s">
        <v>9351</v>
      </c>
      <c r="I415" s="2686">
        <v>0</v>
      </c>
      <c r="J415" s="2686"/>
      <c r="K415" s="2686"/>
      <c r="L415" s="2686"/>
      <c r="M415" s="2686"/>
      <c r="N415" s="2686"/>
    </row>
    <row r="416" spans="1:14" ht="13.5" customHeight="1" x14ac:dyDescent="0.25">
      <c r="A416" s="2686"/>
      <c r="B416" s="2686"/>
      <c r="C416" s="2686"/>
      <c r="D416" s="2686" t="s">
        <v>6532</v>
      </c>
      <c r="E416" s="2686" t="s">
        <v>9349</v>
      </c>
      <c r="F416" s="2686">
        <v>0</v>
      </c>
      <c r="G416" s="2686" t="s">
        <v>6589</v>
      </c>
      <c r="H416" s="2686" t="s">
        <v>9352</v>
      </c>
      <c r="I416" s="2686">
        <v>0</v>
      </c>
      <c r="J416" s="2686"/>
      <c r="K416" s="2686"/>
      <c r="L416" s="2686"/>
      <c r="M416" s="2686"/>
      <c r="N416" s="2686"/>
    </row>
    <row r="417" spans="1:14" ht="13.5" customHeight="1" x14ac:dyDescent="0.25">
      <c r="A417" s="2686"/>
      <c r="B417" s="2686"/>
      <c r="C417" s="2686"/>
      <c r="D417" s="2686" t="s">
        <v>6532</v>
      </c>
      <c r="E417" s="2686" t="s">
        <v>9350</v>
      </c>
      <c r="F417" s="2686">
        <v>0</v>
      </c>
      <c r="G417" s="2686" t="s">
        <v>6589</v>
      </c>
      <c r="H417" s="2686" t="s">
        <v>9353</v>
      </c>
      <c r="I417" s="2686">
        <v>0</v>
      </c>
      <c r="J417" s="2686"/>
      <c r="K417" s="2686"/>
      <c r="L417" s="2686"/>
      <c r="M417" s="2686"/>
      <c r="N417" s="2686"/>
    </row>
    <row r="418" spans="1:14" ht="13.5" customHeight="1" x14ac:dyDescent="0.25">
      <c r="A418" s="2686"/>
      <c r="B418" s="2686"/>
      <c r="C418" s="2686"/>
      <c r="D418" s="2686" t="s">
        <v>6532</v>
      </c>
      <c r="E418" s="2686" t="s">
        <v>9351</v>
      </c>
      <c r="F418" s="2686">
        <v>0</v>
      </c>
      <c r="G418" s="2686" t="s">
        <v>6589</v>
      </c>
      <c r="H418" s="2686" t="s">
        <v>9354</v>
      </c>
      <c r="I418" s="2686">
        <v>0</v>
      </c>
      <c r="J418" s="2686"/>
      <c r="K418" s="2686"/>
      <c r="L418" s="2686"/>
      <c r="M418" s="2686"/>
      <c r="N418" s="2686"/>
    </row>
    <row r="419" spans="1:14" ht="13.5" customHeight="1" x14ac:dyDescent="0.25">
      <c r="A419" s="2686"/>
      <c r="B419" s="2686"/>
      <c r="C419" s="2686"/>
      <c r="D419" s="2686" t="s">
        <v>6532</v>
      </c>
      <c r="E419" s="2686" t="s">
        <v>9352</v>
      </c>
      <c r="F419" s="2686">
        <v>0</v>
      </c>
      <c r="G419" s="2686" t="s">
        <v>6589</v>
      </c>
      <c r="H419" s="2686" t="s">
        <v>9355</v>
      </c>
      <c r="I419" s="2686">
        <v>0</v>
      </c>
      <c r="J419" s="2686"/>
      <c r="K419" s="2686"/>
      <c r="L419" s="2686"/>
      <c r="M419" s="2686"/>
      <c r="N419" s="2686"/>
    </row>
    <row r="420" spans="1:14" ht="13.5" customHeight="1" x14ac:dyDescent="0.25">
      <c r="A420" s="2686"/>
      <c r="B420" s="2686"/>
      <c r="C420" s="2686"/>
      <c r="D420" s="2686" t="s">
        <v>6532</v>
      </c>
      <c r="E420" s="2686" t="s">
        <v>9353</v>
      </c>
      <c r="F420" s="2686">
        <v>0</v>
      </c>
      <c r="G420" s="2686" t="s">
        <v>6589</v>
      </c>
      <c r="H420" s="2686" t="s">
        <v>9356</v>
      </c>
      <c r="I420" s="2686">
        <v>0</v>
      </c>
      <c r="J420" s="2686"/>
      <c r="K420" s="2686"/>
      <c r="L420" s="2686"/>
      <c r="M420" s="2686"/>
      <c r="N420" s="2686"/>
    </row>
    <row r="421" spans="1:14" ht="13.5" customHeight="1" x14ac:dyDescent="0.25">
      <c r="A421" s="2686"/>
      <c r="B421" s="2686"/>
      <c r="C421" s="2686"/>
      <c r="D421" s="2686" t="s">
        <v>6532</v>
      </c>
      <c r="E421" s="2686" t="s">
        <v>9354</v>
      </c>
      <c r="F421" s="2686">
        <v>0</v>
      </c>
      <c r="G421" s="2686" t="s">
        <v>6589</v>
      </c>
      <c r="H421" s="2686" t="s">
        <v>9357</v>
      </c>
      <c r="I421" s="2686">
        <v>0</v>
      </c>
      <c r="J421" s="2686"/>
      <c r="K421" s="2686"/>
      <c r="L421" s="2686"/>
      <c r="M421" s="2686"/>
      <c r="N421" s="2686"/>
    </row>
    <row r="422" spans="1:14" ht="13.5" customHeight="1" x14ac:dyDescent="0.25">
      <c r="A422" s="2686"/>
      <c r="B422" s="2686"/>
      <c r="C422" s="2686"/>
      <c r="D422" s="2686" t="s">
        <v>6534</v>
      </c>
      <c r="E422" s="2686" t="s">
        <v>9290</v>
      </c>
      <c r="F422" s="2686">
        <v>0</v>
      </c>
      <c r="G422" s="2686" t="s">
        <v>6589</v>
      </c>
      <c r="H422" s="2686" t="s">
        <v>9358</v>
      </c>
      <c r="I422" s="2686">
        <v>0</v>
      </c>
      <c r="J422" s="2686"/>
      <c r="K422" s="2686"/>
      <c r="L422" s="2686"/>
      <c r="M422" s="2686"/>
      <c r="N422" s="2686"/>
    </row>
    <row r="423" spans="1:14" ht="13.5" customHeight="1" x14ac:dyDescent="0.25">
      <c r="A423" s="2686"/>
      <c r="B423" s="2686"/>
      <c r="C423" s="2686"/>
      <c r="D423" s="2686" t="s">
        <v>6534</v>
      </c>
      <c r="E423" s="2686" t="s">
        <v>9291</v>
      </c>
      <c r="F423" s="2686">
        <v>0</v>
      </c>
      <c r="G423" s="2686" t="s">
        <v>6589</v>
      </c>
      <c r="H423" s="2686" t="s">
        <v>9359</v>
      </c>
      <c r="I423" s="2686">
        <v>0</v>
      </c>
      <c r="J423" s="2686"/>
      <c r="K423" s="2686"/>
      <c r="L423" s="2686"/>
      <c r="M423" s="2686"/>
      <c r="N423" s="2686"/>
    </row>
    <row r="424" spans="1:14" ht="13.5" customHeight="1" x14ac:dyDescent="0.25">
      <c r="A424" s="2686"/>
      <c r="B424" s="2686"/>
      <c r="C424" s="2686"/>
      <c r="D424" s="2686" t="s">
        <v>6534</v>
      </c>
      <c r="E424" s="2686" t="s">
        <v>9292</v>
      </c>
      <c r="F424" s="2686">
        <v>0</v>
      </c>
      <c r="G424" s="2686" t="s">
        <v>6589</v>
      </c>
      <c r="H424" s="2686" t="s">
        <v>9360</v>
      </c>
      <c r="I424" s="2686">
        <v>0</v>
      </c>
      <c r="J424" s="2686"/>
      <c r="K424" s="2686"/>
      <c r="L424" s="2686"/>
      <c r="M424" s="2686"/>
      <c r="N424" s="2686"/>
    </row>
    <row r="425" spans="1:14" ht="13.5" customHeight="1" x14ac:dyDescent="0.25">
      <c r="A425" s="2686"/>
      <c r="B425" s="2686"/>
      <c r="C425" s="2686"/>
      <c r="D425" s="2686" t="s">
        <v>6534</v>
      </c>
      <c r="E425" s="2686" t="s">
        <v>9293</v>
      </c>
      <c r="F425" s="2686">
        <v>0</v>
      </c>
      <c r="G425" s="2686" t="s">
        <v>6589</v>
      </c>
      <c r="H425" s="2686" t="s">
        <v>9361</v>
      </c>
      <c r="I425" s="2686">
        <v>0</v>
      </c>
      <c r="J425" s="2686"/>
      <c r="K425" s="2686"/>
      <c r="L425" s="2686"/>
      <c r="M425" s="2686"/>
      <c r="N425" s="2686"/>
    </row>
    <row r="426" spans="1:14" ht="13.5" customHeight="1" x14ac:dyDescent="0.25">
      <c r="A426" s="2686"/>
      <c r="B426" s="2686"/>
      <c r="C426" s="2686"/>
      <c r="D426" s="2686" t="s">
        <v>6534</v>
      </c>
      <c r="E426" s="2686" t="s">
        <v>9294</v>
      </c>
      <c r="F426" s="2686">
        <v>0</v>
      </c>
      <c r="G426" s="2686" t="s">
        <v>6589</v>
      </c>
      <c r="H426" s="2686" t="s">
        <v>9362</v>
      </c>
      <c r="I426" s="2686">
        <v>0</v>
      </c>
      <c r="J426" s="2686"/>
      <c r="K426" s="2686"/>
      <c r="L426" s="2686"/>
      <c r="M426" s="2686"/>
      <c r="N426" s="2686"/>
    </row>
    <row r="427" spans="1:14" ht="13.5" customHeight="1" x14ac:dyDescent="0.25">
      <c r="A427" s="2686"/>
      <c r="B427" s="2686"/>
      <c r="C427" s="2686"/>
      <c r="D427" s="2686" t="s">
        <v>6534</v>
      </c>
      <c r="E427" s="2686" t="s">
        <v>9295</v>
      </c>
      <c r="F427" s="2686">
        <v>268</v>
      </c>
      <c r="G427" s="2686" t="s">
        <v>6589</v>
      </c>
      <c r="H427" s="2686" t="s">
        <v>9363</v>
      </c>
      <c r="I427" s="2686">
        <v>0</v>
      </c>
      <c r="J427" s="2686"/>
      <c r="K427" s="2686"/>
      <c r="L427" s="2686"/>
      <c r="M427" s="2686"/>
      <c r="N427" s="2686"/>
    </row>
    <row r="428" spans="1:14" ht="13.5" customHeight="1" x14ac:dyDescent="0.25">
      <c r="A428" s="2686"/>
      <c r="B428" s="2686"/>
      <c r="C428" s="2686"/>
      <c r="D428" s="2686" t="s">
        <v>6534</v>
      </c>
      <c r="E428" s="2686" t="s">
        <v>9296</v>
      </c>
      <c r="F428" s="2686">
        <v>0</v>
      </c>
      <c r="G428" s="2686" t="s">
        <v>6589</v>
      </c>
      <c r="H428" s="2686" t="s">
        <v>9364</v>
      </c>
      <c r="I428" s="2686">
        <v>0</v>
      </c>
      <c r="J428" s="2686"/>
      <c r="K428" s="2686"/>
      <c r="L428" s="2686"/>
      <c r="M428" s="2686"/>
      <c r="N428" s="2686"/>
    </row>
    <row r="429" spans="1:14" ht="13.5" customHeight="1" x14ac:dyDescent="0.25">
      <c r="A429" s="2686"/>
      <c r="B429" s="2686"/>
      <c r="C429" s="2686"/>
      <c r="D429" s="2686" t="s">
        <v>6534</v>
      </c>
      <c r="E429" s="2686" t="s">
        <v>9297</v>
      </c>
      <c r="F429" s="2686">
        <v>0</v>
      </c>
      <c r="G429" s="2686" t="s">
        <v>6589</v>
      </c>
      <c r="H429" s="2686" t="s">
        <v>9365</v>
      </c>
      <c r="I429" s="2686">
        <v>0</v>
      </c>
      <c r="J429" s="2686"/>
      <c r="K429" s="2686"/>
      <c r="L429" s="2686"/>
      <c r="M429" s="2686"/>
      <c r="N429" s="2686"/>
    </row>
    <row r="430" spans="1:14" ht="13.5" customHeight="1" x14ac:dyDescent="0.25">
      <c r="A430" s="2686"/>
      <c r="B430" s="2686"/>
      <c r="C430" s="2686"/>
      <c r="D430" s="2686" t="s">
        <v>6534</v>
      </c>
      <c r="E430" s="2686" t="s">
        <v>9298</v>
      </c>
      <c r="F430" s="2686">
        <v>800.3</v>
      </c>
      <c r="G430" s="2686" t="s">
        <v>6589</v>
      </c>
      <c r="H430" s="2686" t="s">
        <v>9366</v>
      </c>
      <c r="I430" s="2686">
        <v>0</v>
      </c>
      <c r="J430" s="2686"/>
      <c r="K430" s="2686"/>
      <c r="L430" s="2686"/>
      <c r="M430" s="2686"/>
      <c r="N430" s="2686"/>
    </row>
    <row r="431" spans="1:14" ht="13.5" customHeight="1" x14ac:dyDescent="0.25">
      <c r="A431" s="2686"/>
      <c r="B431" s="2686"/>
      <c r="C431" s="2686"/>
      <c r="D431" s="2686" t="s">
        <v>6534</v>
      </c>
      <c r="E431" s="2686" t="s">
        <v>9299</v>
      </c>
      <c r="F431" s="2686">
        <v>0</v>
      </c>
      <c r="G431" s="2686" t="s">
        <v>6589</v>
      </c>
      <c r="H431" s="2686" t="s">
        <v>9367</v>
      </c>
      <c r="I431" s="2686">
        <v>0</v>
      </c>
      <c r="J431" s="2686"/>
      <c r="K431" s="2686"/>
      <c r="L431" s="2686"/>
      <c r="M431" s="2686"/>
      <c r="N431" s="2686"/>
    </row>
    <row r="432" spans="1:14" ht="13.5" customHeight="1" x14ac:dyDescent="0.25">
      <c r="A432" s="2686"/>
      <c r="B432" s="2686"/>
      <c r="C432" s="2686"/>
      <c r="D432" s="2686" t="s">
        <v>6534</v>
      </c>
      <c r="E432" s="2686" t="s">
        <v>9300</v>
      </c>
      <c r="F432" s="2686">
        <v>0</v>
      </c>
      <c r="G432" s="2686" t="s">
        <v>6589</v>
      </c>
      <c r="H432" s="2686" t="s">
        <v>9368</v>
      </c>
      <c r="I432" s="2686">
        <v>0</v>
      </c>
      <c r="J432" s="2686"/>
      <c r="K432" s="2686"/>
      <c r="L432" s="2686"/>
      <c r="M432" s="2686"/>
      <c r="N432" s="2686"/>
    </row>
    <row r="433" spans="1:14" ht="13.5" customHeight="1" x14ac:dyDescent="0.25">
      <c r="A433" s="2686"/>
      <c r="B433" s="2686"/>
      <c r="C433" s="2686"/>
      <c r="D433" s="2686" t="s">
        <v>6534</v>
      </c>
      <c r="E433" s="2686" t="s">
        <v>9301</v>
      </c>
      <c r="F433" s="2686">
        <v>0</v>
      </c>
      <c r="G433" s="2686" t="s">
        <v>6589</v>
      </c>
      <c r="H433" s="2686" t="s">
        <v>9369</v>
      </c>
      <c r="I433" s="2686">
        <v>0</v>
      </c>
      <c r="J433" s="2686"/>
      <c r="K433" s="2686"/>
      <c r="L433" s="2686"/>
      <c r="M433" s="2686"/>
      <c r="N433" s="2686"/>
    </row>
    <row r="434" spans="1:14" ht="13.5" customHeight="1" x14ac:dyDescent="0.25">
      <c r="A434" s="2686"/>
      <c r="B434" s="2686"/>
      <c r="C434" s="2686"/>
      <c r="D434" s="2686" t="s">
        <v>6534</v>
      </c>
      <c r="E434" s="2686" t="s">
        <v>9305</v>
      </c>
      <c r="F434" s="2686">
        <v>293.7</v>
      </c>
      <c r="G434" s="2686" t="s">
        <v>6589</v>
      </c>
      <c r="H434" s="2686" t="s">
        <v>9370</v>
      </c>
      <c r="I434" s="2686">
        <v>0</v>
      </c>
      <c r="J434" s="2686"/>
      <c r="K434" s="2686"/>
      <c r="L434" s="2686"/>
      <c r="M434" s="2686"/>
      <c r="N434" s="2686"/>
    </row>
    <row r="435" spans="1:14" ht="13.5" customHeight="1" x14ac:dyDescent="0.25">
      <c r="A435" s="2686"/>
      <c r="B435" s="2686"/>
      <c r="C435" s="2686"/>
      <c r="D435" s="2686" t="s">
        <v>6534</v>
      </c>
      <c r="E435" s="2686" t="s">
        <v>9306</v>
      </c>
      <c r="F435" s="2686">
        <v>0</v>
      </c>
      <c r="G435" s="2686" t="s">
        <v>6589</v>
      </c>
      <c r="H435" s="2686" t="s">
        <v>9371</v>
      </c>
      <c r="I435" s="2686">
        <v>0</v>
      </c>
      <c r="J435" s="2686"/>
      <c r="K435" s="2686"/>
      <c r="L435" s="2686"/>
      <c r="M435" s="2686"/>
      <c r="N435" s="2686"/>
    </row>
    <row r="436" spans="1:14" ht="13.5" customHeight="1" x14ac:dyDescent="0.25">
      <c r="A436" s="2686"/>
      <c r="B436" s="2686"/>
      <c r="C436" s="2686"/>
      <c r="D436" s="2686" t="s">
        <v>6534</v>
      </c>
      <c r="E436" s="2686" t="s">
        <v>9307</v>
      </c>
      <c r="F436" s="2686">
        <v>0</v>
      </c>
      <c r="G436" s="2686" t="s">
        <v>6589</v>
      </c>
      <c r="H436" s="2686" t="s">
        <v>9372</v>
      </c>
      <c r="I436" s="2686">
        <v>0</v>
      </c>
      <c r="J436" s="2686"/>
      <c r="K436" s="2686"/>
      <c r="L436" s="2686"/>
      <c r="M436" s="2686"/>
      <c r="N436" s="2686"/>
    </row>
    <row r="437" spans="1:14" ht="13.5" customHeight="1" x14ac:dyDescent="0.25">
      <c r="A437" s="2686"/>
      <c r="B437" s="2686"/>
      <c r="C437" s="2686"/>
      <c r="D437" s="2686" t="s">
        <v>6534</v>
      </c>
      <c r="E437" s="2686" t="s">
        <v>9308</v>
      </c>
      <c r="F437" s="2686">
        <v>0</v>
      </c>
      <c r="G437" s="2686" t="s">
        <v>6578</v>
      </c>
      <c r="H437" s="2686" t="s">
        <v>9290</v>
      </c>
      <c r="I437" s="2686">
        <v>0</v>
      </c>
      <c r="J437" s="2686"/>
      <c r="K437" s="2686"/>
      <c r="L437" s="2686"/>
      <c r="M437" s="2686"/>
      <c r="N437" s="2686"/>
    </row>
    <row r="438" spans="1:14" ht="13.5" customHeight="1" x14ac:dyDescent="0.25">
      <c r="A438" s="2686"/>
      <c r="B438" s="2686"/>
      <c r="C438" s="2686"/>
      <c r="D438" s="2686" t="s">
        <v>6534</v>
      </c>
      <c r="E438" s="2686" t="s">
        <v>9309</v>
      </c>
      <c r="F438" s="2686">
        <v>0</v>
      </c>
      <c r="G438" s="2686" t="s">
        <v>6578</v>
      </c>
      <c r="H438" s="2686" t="s">
        <v>9291</v>
      </c>
      <c r="I438" s="2686">
        <v>0</v>
      </c>
      <c r="J438" s="2686"/>
      <c r="K438" s="2686"/>
      <c r="L438" s="2686"/>
      <c r="M438" s="2686"/>
      <c r="N438" s="2686"/>
    </row>
    <row r="439" spans="1:14" ht="13.5" customHeight="1" x14ac:dyDescent="0.25">
      <c r="A439" s="2686"/>
      <c r="B439" s="2686"/>
      <c r="C439" s="2686"/>
      <c r="D439" s="2686" t="s">
        <v>6534</v>
      </c>
      <c r="E439" s="2686" t="s">
        <v>9310</v>
      </c>
      <c r="F439" s="2686">
        <v>421.2</v>
      </c>
      <c r="G439" s="2686" t="s">
        <v>6578</v>
      </c>
      <c r="H439" s="2686" t="s">
        <v>9292</v>
      </c>
      <c r="I439" s="2686">
        <v>0</v>
      </c>
      <c r="J439" s="2686"/>
      <c r="K439" s="2686"/>
      <c r="L439" s="2686"/>
      <c r="M439" s="2686"/>
      <c r="N439" s="2686"/>
    </row>
    <row r="440" spans="1:14" ht="13.5" customHeight="1" x14ac:dyDescent="0.25">
      <c r="A440" s="2686"/>
      <c r="B440" s="2686"/>
      <c r="C440" s="2686"/>
      <c r="D440" s="2686" t="s">
        <v>6534</v>
      </c>
      <c r="E440" s="2686" t="s">
        <v>9329</v>
      </c>
      <c r="F440" s="2686">
        <v>0</v>
      </c>
      <c r="G440" s="2686" t="s">
        <v>6578</v>
      </c>
      <c r="H440" s="2686" t="s">
        <v>9293</v>
      </c>
      <c r="I440" s="2686">
        <v>0</v>
      </c>
      <c r="J440" s="2686"/>
      <c r="K440" s="2686"/>
      <c r="L440" s="2686"/>
      <c r="M440" s="2686"/>
      <c r="N440" s="2686"/>
    </row>
    <row r="441" spans="1:14" ht="13.5" customHeight="1" x14ac:dyDescent="0.25">
      <c r="A441" s="2686"/>
      <c r="B441" s="2686"/>
      <c r="C441" s="2686"/>
      <c r="D441" s="2686" t="s">
        <v>6534</v>
      </c>
      <c r="E441" s="2686" t="s">
        <v>9331</v>
      </c>
      <c r="F441" s="2686">
        <v>323.60000000000002</v>
      </c>
      <c r="G441" s="2686" t="s">
        <v>6578</v>
      </c>
      <c r="H441" s="2686" t="s">
        <v>9294</v>
      </c>
      <c r="I441" s="2686">
        <v>0</v>
      </c>
      <c r="J441" s="2686"/>
      <c r="K441" s="2686"/>
      <c r="L441" s="2686"/>
      <c r="M441" s="2686"/>
      <c r="N441" s="2686"/>
    </row>
    <row r="442" spans="1:14" ht="13.5" customHeight="1" x14ac:dyDescent="0.25">
      <c r="A442" s="2686"/>
      <c r="B442" s="2686"/>
      <c r="C442" s="2686"/>
      <c r="D442" s="2686" t="s">
        <v>6534</v>
      </c>
      <c r="E442" s="2686" t="s">
        <v>9333</v>
      </c>
      <c r="F442" s="2686">
        <v>346.6</v>
      </c>
      <c r="G442" s="2686" t="s">
        <v>6578</v>
      </c>
      <c r="H442" s="2686" t="s">
        <v>9295</v>
      </c>
      <c r="I442" s="2686">
        <v>0</v>
      </c>
      <c r="J442" s="2686"/>
      <c r="K442" s="2686"/>
      <c r="L442" s="2686"/>
      <c r="M442" s="2686"/>
      <c r="N442" s="2686"/>
    </row>
    <row r="443" spans="1:14" ht="13.5" customHeight="1" x14ac:dyDescent="0.25">
      <c r="A443" s="2686"/>
      <c r="B443" s="2686"/>
      <c r="C443" s="2686"/>
      <c r="D443" s="2686" t="s">
        <v>6534</v>
      </c>
      <c r="E443" s="2686" t="s">
        <v>9335</v>
      </c>
      <c r="F443" s="2686">
        <v>0</v>
      </c>
      <c r="G443" s="2686" t="s">
        <v>6578</v>
      </c>
      <c r="H443" s="2686" t="s">
        <v>9296</v>
      </c>
      <c r="I443" s="2686">
        <v>0</v>
      </c>
      <c r="J443" s="2686"/>
      <c r="K443" s="2686"/>
      <c r="L443" s="2686"/>
      <c r="M443" s="2686"/>
      <c r="N443" s="2686"/>
    </row>
    <row r="444" spans="1:14" ht="13.5" customHeight="1" x14ac:dyDescent="0.25">
      <c r="A444" s="2686"/>
      <c r="B444" s="2686"/>
      <c r="C444" s="2686"/>
      <c r="D444" s="2686" t="s">
        <v>6534</v>
      </c>
      <c r="E444" s="2686" t="s">
        <v>9337</v>
      </c>
      <c r="F444" s="2686">
        <v>741.6</v>
      </c>
      <c r="G444" s="2686" t="s">
        <v>6578</v>
      </c>
      <c r="H444" s="2686" t="s">
        <v>9297</v>
      </c>
      <c r="I444" s="2686">
        <v>0</v>
      </c>
      <c r="J444" s="2686"/>
      <c r="K444" s="2686"/>
      <c r="L444" s="2686"/>
      <c r="M444" s="2686"/>
      <c r="N444" s="2686"/>
    </row>
    <row r="445" spans="1:14" ht="13.5" customHeight="1" x14ac:dyDescent="0.25">
      <c r="A445" s="2686"/>
      <c r="B445" s="2686"/>
      <c r="C445" s="2686"/>
      <c r="D445" s="2686" t="s">
        <v>6534</v>
      </c>
      <c r="E445" s="2686" t="s">
        <v>9339</v>
      </c>
      <c r="F445" s="2686">
        <v>0</v>
      </c>
      <c r="G445" s="2686" t="s">
        <v>6578</v>
      </c>
      <c r="H445" s="2686" t="s">
        <v>9298</v>
      </c>
      <c r="I445" s="2686">
        <v>0</v>
      </c>
      <c r="J445" s="2686"/>
      <c r="K445" s="2686"/>
      <c r="L445" s="2686"/>
      <c r="M445" s="2686"/>
      <c r="N445" s="2686"/>
    </row>
    <row r="446" spans="1:14" ht="13.5" customHeight="1" x14ac:dyDescent="0.25">
      <c r="A446" s="2686"/>
      <c r="B446" s="2686"/>
      <c r="C446" s="2686"/>
      <c r="D446" s="2686" t="s">
        <v>6534</v>
      </c>
      <c r="E446" s="2686" t="s">
        <v>9341</v>
      </c>
      <c r="F446" s="2686">
        <v>0</v>
      </c>
      <c r="G446" s="2686" t="s">
        <v>6578</v>
      </c>
      <c r="H446" s="2686" t="s">
        <v>9299</v>
      </c>
      <c r="I446" s="2686">
        <v>0</v>
      </c>
      <c r="J446" s="2686"/>
      <c r="K446" s="2686"/>
      <c r="L446" s="2686"/>
      <c r="M446" s="2686"/>
      <c r="N446" s="2686"/>
    </row>
    <row r="447" spans="1:14" ht="13.5" customHeight="1" x14ac:dyDescent="0.25">
      <c r="A447" s="2686"/>
      <c r="B447" s="2686"/>
      <c r="C447" s="2686"/>
      <c r="D447" s="2686" t="s">
        <v>6534</v>
      </c>
      <c r="E447" s="2686" t="s">
        <v>9343</v>
      </c>
      <c r="F447" s="2686">
        <v>841</v>
      </c>
      <c r="G447" s="2686" t="s">
        <v>6578</v>
      </c>
      <c r="H447" s="2686" t="s">
        <v>9300</v>
      </c>
      <c r="I447" s="2686">
        <v>0</v>
      </c>
      <c r="J447" s="2686"/>
      <c r="K447" s="2686"/>
      <c r="L447" s="2686"/>
      <c r="M447" s="2686"/>
      <c r="N447" s="2686"/>
    </row>
    <row r="448" spans="1:14" ht="13.5" customHeight="1" x14ac:dyDescent="0.25">
      <c r="A448" s="2686"/>
      <c r="B448" s="2686"/>
      <c r="C448" s="2686"/>
      <c r="D448" s="2686" t="s">
        <v>6534</v>
      </c>
      <c r="E448" s="2686" t="s">
        <v>9345</v>
      </c>
      <c r="F448" s="2686">
        <v>376.3</v>
      </c>
      <c r="G448" s="2686" t="s">
        <v>6578</v>
      </c>
      <c r="H448" s="2686" t="s">
        <v>9301</v>
      </c>
      <c r="I448" s="2686">
        <v>0</v>
      </c>
      <c r="J448" s="2686"/>
      <c r="K448" s="2686"/>
      <c r="L448" s="2686"/>
      <c r="M448" s="2686"/>
      <c r="N448" s="2686"/>
    </row>
    <row r="449" spans="1:14" ht="13.5" customHeight="1" x14ac:dyDescent="0.25">
      <c r="A449" s="2686"/>
      <c r="B449" s="2686"/>
      <c r="C449" s="2686"/>
      <c r="D449" s="2686" t="s">
        <v>6534</v>
      </c>
      <c r="E449" s="2686" t="s">
        <v>9346</v>
      </c>
      <c r="F449" s="2686">
        <v>842.7</v>
      </c>
      <c r="G449" s="2686" t="s">
        <v>6578</v>
      </c>
      <c r="H449" s="2686" t="s">
        <v>9305</v>
      </c>
      <c r="I449" s="2686">
        <v>0</v>
      </c>
      <c r="J449" s="2686"/>
      <c r="K449" s="2686"/>
      <c r="L449" s="2686"/>
      <c r="M449" s="2686"/>
      <c r="N449" s="2686"/>
    </row>
    <row r="450" spans="1:14" ht="13.5" customHeight="1" x14ac:dyDescent="0.25">
      <c r="A450" s="2686"/>
      <c r="B450" s="2686"/>
      <c r="C450" s="2686"/>
      <c r="D450" s="2686" t="s">
        <v>6534</v>
      </c>
      <c r="E450" s="2686" t="s">
        <v>9347</v>
      </c>
      <c r="F450" s="2686">
        <v>0</v>
      </c>
      <c r="G450" s="2686" t="s">
        <v>6578</v>
      </c>
      <c r="H450" s="2686" t="s">
        <v>9306</v>
      </c>
      <c r="I450" s="2686">
        <v>0</v>
      </c>
      <c r="J450" s="2686"/>
      <c r="K450" s="2686"/>
      <c r="L450" s="2686"/>
      <c r="M450" s="2686"/>
      <c r="N450" s="2686"/>
    </row>
    <row r="451" spans="1:14" ht="13.5" customHeight="1" x14ac:dyDescent="0.25">
      <c r="A451" s="2686"/>
      <c r="B451" s="2686"/>
      <c r="C451" s="2686"/>
      <c r="D451" s="2686" t="s">
        <v>6534</v>
      </c>
      <c r="E451" s="2686" t="s">
        <v>9348</v>
      </c>
      <c r="F451" s="2686">
        <v>0</v>
      </c>
      <c r="G451" s="2686" t="s">
        <v>6578</v>
      </c>
      <c r="H451" s="2686" t="s">
        <v>9307</v>
      </c>
      <c r="I451" s="2686">
        <v>0</v>
      </c>
      <c r="J451" s="2686"/>
      <c r="K451" s="2686"/>
      <c r="L451" s="2686"/>
      <c r="M451" s="2686"/>
      <c r="N451" s="2686"/>
    </row>
    <row r="452" spans="1:14" ht="13.5" customHeight="1" x14ac:dyDescent="0.25">
      <c r="A452" s="2686"/>
      <c r="B452" s="2686"/>
      <c r="C452" s="2686"/>
      <c r="D452" s="2686" t="s">
        <v>6534</v>
      </c>
      <c r="E452" s="2686" t="s">
        <v>9349</v>
      </c>
      <c r="F452" s="2686">
        <v>0</v>
      </c>
      <c r="G452" s="2686" t="s">
        <v>6578</v>
      </c>
      <c r="H452" s="2686" t="s">
        <v>9308</v>
      </c>
      <c r="I452" s="2686">
        <v>0</v>
      </c>
      <c r="J452" s="2686"/>
      <c r="K452" s="2686"/>
      <c r="L452" s="2686"/>
      <c r="M452" s="2686"/>
      <c r="N452" s="2686"/>
    </row>
    <row r="453" spans="1:14" ht="13.5" customHeight="1" x14ac:dyDescent="0.25">
      <c r="A453" s="2686"/>
      <c r="B453" s="2686"/>
      <c r="C453" s="2686"/>
      <c r="D453" s="2686" t="s">
        <v>6534</v>
      </c>
      <c r="E453" s="2686" t="s">
        <v>9350</v>
      </c>
      <c r="F453" s="2686">
        <v>0</v>
      </c>
      <c r="G453" s="2686" t="s">
        <v>6578</v>
      </c>
      <c r="H453" s="2686" t="s">
        <v>9309</v>
      </c>
      <c r="I453" s="2686">
        <v>0</v>
      </c>
      <c r="J453" s="2686"/>
      <c r="K453" s="2686"/>
      <c r="L453" s="2686"/>
      <c r="M453" s="2686"/>
      <c r="N453" s="2686"/>
    </row>
    <row r="454" spans="1:14" ht="13.5" customHeight="1" x14ac:dyDescent="0.25">
      <c r="A454" s="2686"/>
      <c r="B454" s="2686"/>
      <c r="C454" s="2686"/>
      <c r="D454" s="2686" t="s">
        <v>6537</v>
      </c>
      <c r="E454" s="2686" t="s">
        <v>9290</v>
      </c>
      <c r="F454" s="2686">
        <v>0</v>
      </c>
      <c r="G454" s="2686" t="s">
        <v>6578</v>
      </c>
      <c r="H454" s="2686" t="s">
        <v>9310</v>
      </c>
      <c r="I454" s="2686">
        <v>0</v>
      </c>
      <c r="J454" s="2686"/>
      <c r="K454" s="2686"/>
      <c r="L454" s="2686"/>
      <c r="M454" s="2686"/>
      <c r="N454" s="2686"/>
    </row>
    <row r="455" spans="1:14" ht="13.5" customHeight="1" x14ac:dyDescent="0.25">
      <c r="A455" s="2686"/>
      <c r="B455" s="2686"/>
      <c r="C455" s="2686"/>
      <c r="D455" s="2686" t="s">
        <v>6537</v>
      </c>
      <c r="E455" s="2686" t="s">
        <v>9291</v>
      </c>
      <c r="F455" s="2686">
        <v>0</v>
      </c>
      <c r="G455" s="2686" t="s">
        <v>6578</v>
      </c>
      <c r="H455" s="2686" t="s">
        <v>9329</v>
      </c>
      <c r="I455" s="2686">
        <v>0</v>
      </c>
      <c r="J455" s="2686"/>
      <c r="K455" s="2686"/>
      <c r="L455" s="2686"/>
      <c r="M455" s="2686"/>
      <c r="N455" s="2686"/>
    </row>
    <row r="456" spans="1:14" ht="13.5" customHeight="1" x14ac:dyDescent="0.25">
      <c r="A456" s="2686"/>
      <c r="B456" s="2686"/>
      <c r="C456" s="2686"/>
      <c r="D456" s="2686" t="s">
        <v>6537</v>
      </c>
      <c r="E456" s="2686" t="s">
        <v>9292</v>
      </c>
      <c r="F456" s="2686">
        <v>0</v>
      </c>
      <c r="G456" s="2686" t="s">
        <v>6578</v>
      </c>
      <c r="H456" s="2686" t="s">
        <v>9331</v>
      </c>
      <c r="I456" s="2686">
        <v>0</v>
      </c>
      <c r="J456" s="2686"/>
      <c r="K456" s="2686"/>
      <c r="L456" s="2686"/>
      <c r="M456" s="2686"/>
      <c r="N456" s="2686"/>
    </row>
    <row r="457" spans="1:14" ht="13.5" customHeight="1" x14ac:dyDescent="0.25">
      <c r="A457" s="2686"/>
      <c r="B457" s="2686"/>
      <c r="C457" s="2686"/>
      <c r="D457" s="2686" t="s">
        <v>6537</v>
      </c>
      <c r="E457" s="2686" t="s">
        <v>9293</v>
      </c>
      <c r="F457" s="2686">
        <v>241.9</v>
      </c>
      <c r="G457" s="2686" t="s">
        <v>6578</v>
      </c>
      <c r="H457" s="2686" t="s">
        <v>9333</v>
      </c>
      <c r="I457" s="2686">
        <v>0</v>
      </c>
      <c r="J457" s="2686"/>
      <c r="K457" s="2686"/>
      <c r="L457" s="2686"/>
      <c r="M457" s="2686"/>
      <c r="N457" s="2686"/>
    </row>
    <row r="458" spans="1:14" ht="13.5" customHeight="1" x14ac:dyDescent="0.25">
      <c r="A458" s="2686"/>
      <c r="B458" s="2686"/>
      <c r="C458" s="2686"/>
      <c r="D458" s="2686" t="s">
        <v>6537</v>
      </c>
      <c r="E458" s="2686" t="s">
        <v>9294</v>
      </c>
      <c r="F458" s="2686">
        <v>0</v>
      </c>
      <c r="G458" s="2686" t="s">
        <v>6578</v>
      </c>
      <c r="H458" s="2686" t="s">
        <v>9335</v>
      </c>
      <c r="I458" s="2686">
        <v>0</v>
      </c>
      <c r="J458" s="2686"/>
      <c r="K458" s="2686"/>
      <c r="L458" s="2686"/>
      <c r="M458" s="2686"/>
      <c r="N458" s="2686"/>
    </row>
    <row r="459" spans="1:14" ht="13.5" customHeight="1" x14ac:dyDescent="0.25">
      <c r="A459" s="2686"/>
      <c r="B459" s="2686"/>
      <c r="C459" s="2686"/>
      <c r="D459" s="2686" t="s">
        <v>6537</v>
      </c>
      <c r="E459" s="2686" t="s">
        <v>9295</v>
      </c>
      <c r="F459" s="2686">
        <v>0</v>
      </c>
      <c r="G459" s="2686" t="s">
        <v>6578</v>
      </c>
      <c r="H459" s="2686" t="s">
        <v>9337</v>
      </c>
      <c r="I459" s="2686">
        <v>0</v>
      </c>
      <c r="J459" s="2686"/>
      <c r="K459" s="2686"/>
      <c r="L459" s="2686"/>
      <c r="M459" s="2686"/>
      <c r="N459" s="2686"/>
    </row>
    <row r="460" spans="1:14" ht="13.5" customHeight="1" x14ac:dyDescent="0.25">
      <c r="A460" s="2686"/>
      <c r="B460" s="2686"/>
      <c r="C460" s="2686"/>
      <c r="D460" s="2686" t="s">
        <v>6537</v>
      </c>
      <c r="E460" s="2686" t="s">
        <v>9296</v>
      </c>
      <c r="F460" s="2686">
        <v>0</v>
      </c>
      <c r="G460" s="2686" t="s">
        <v>6578</v>
      </c>
      <c r="H460" s="2686" t="s">
        <v>9339</v>
      </c>
      <c r="I460" s="2686">
        <v>0</v>
      </c>
      <c r="J460" s="2686"/>
      <c r="K460" s="2686"/>
      <c r="L460" s="2686"/>
      <c r="M460" s="2686"/>
      <c r="N460" s="2686"/>
    </row>
    <row r="461" spans="1:14" ht="13.5" customHeight="1" x14ac:dyDescent="0.25">
      <c r="A461" s="2686"/>
      <c r="B461" s="2686"/>
      <c r="C461" s="2686"/>
      <c r="D461" s="2686" t="s">
        <v>6537</v>
      </c>
      <c r="E461" s="2686" t="s">
        <v>9297</v>
      </c>
      <c r="F461" s="2686">
        <v>0</v>
      </c>
      <c r="G461" s="2686" t="s">
        <v>6578</v>
      </c>
      <c r="H461" s="2686" t="s">
        <v>9341</v>
      </c>
      <c r="I461" s="2686">
        <v>0</v>
      </c>
      <c r="J461" s="2686"/>
      <c r="K461" s="2686"/>
      <c r="L461" s="2686"/>
      <c r="M461" s="2686"/>
      <c r="N461" s="2686"/>
    </row>
    <row r="462" spans="1:14" ht="13.5" customHeight="1" x14ac:dyDescent="0.25">
      <c r="A462" s="2686"/>
      <c r="B462" s="2686"/>
      <c r="C462" s="2686"/>
      <c r="D462" s="2686" t="s">
        <v>6537</v>
      </c>
      <c r="E462" s="2686" t="s">
        <v>9298</v>
      </c>
      <c r="F462" s="2686">
        <v>441.3</v>
      </c>
      <c r="G462" s="2686" t="s">
        <v>6578</v>
      </c>
      <c r="H462" s="2686" t="s">
        <v>9343</v>
      </c>
      <c r="I462" s="2686">
        <v>0</v>
      </c>
      <c r="J462" s="2686"/>
      <c r="K462" s="2686"/>
      <c r="L462" s="2686"/>
      <c r="M462" s="2686"/>
      <c r="N462" s="2686"/>
    </row>
    <row r="463" spans="1:14" ht="13.5" customHeight="1" x14ac:dyDescent="0.25">
      <c r="A463" s="2686"/>
      <c r="B463" s="2686"/>
      <c r="C463" s="2686"/>
      <c r="D463" s="2686" t="s">
        <v>6537</v>
      </c>
      <c r="E463" s="2686" t="s">
        <v>9299</v>
      </c>
      <c r="F463" s="2686">
        <v>0</v>
      </c>
      <c r="G463" s="2686" t="s">
        <v>6578</v>
      </c>
      <c r="H463" s="2686" t="s">
        <v>9345</v>
      </c>
      <c r="I463" s="2686">
        <v>0</v>
      </c>
      <c r="J463" s="2686"/>
      <c r="K463" s="2686"/>
      <c r="L463" s="2686"/>
      <c r="M463" s="2686"/>
      <c r="N463" s="2686"/>
    </row>
    <row r="464" spans="1:14" ht="13.5" customHeight="1" x14ac:dyDescent="0.25">
      <c r="A464" s="2686"/>
      <c r="B464" s="2686"/>
      <c r="C464" s="2686"/>
      <c r="D464" s="2686" t="s">
        <v>6537</v>
      </c>
      <c r="E464" s="2686" t="s">
        <v>9300</v>
      </c>
      <c r="F464" s="2686">
        <v>0</v>
      </c>
      <c r="G464" s="2686" t="s">
        <v>6578</v>
      </c>
      <c r="H464" s="2686" t="s">
        <v>9346</v>
      </c>
      <c r="I464" s="2686">
        <v>0</v>
      </c>
      <c r="J464" s="2686"/>
      <c r="K464" s="2686"/>
      <c r="L464" s="2686"/>
      <c r="M464" s="2686"/>
      <c r="N464" s="2686"/>
    </row>
    <row r="465" spans="1:14" ht="13.5" customHeight="1" x14ac:dyDescent="0.25">
      <c r="A465" s="2686"/>
      <c r="B465" s="2686"/>
      <c r="C465" s="2686"/>
      <c r="D465" s="2686" t="s">
        <v>6537</v>
      </c>
      <c r="E465" s="2686" t="s">
        <v>9301</v>
      </c>
      <c r="F465" s="2686">
        <v>0</v>
      </c>
      <c r="G465" s="2686" t="s">
        <v>6578</v>
      </c>
      <c r="H465" s="2686" t="s">
        <v>9347</v>
      </c>
      <c r="I465" s="2686">
        <v>0</v>
      </c>
      <c r="J465" s="2686"/>
      <c r="K465" s="2686"/>
      <c r="L465" s="2686"/>
      <c r="M465" s="2686"/>
      <c r="N465" s="2686"/>
    </row>
    <row r="466" spans="1:14" ht="13.5" customHeight="1" x14ac:dyDescent="0.25">
      <c r="A466" s="2686"/>
      <c r="B466" s="2686"/>
      <c r="C466" s="2686"/>
      <c r="D466" s="2686" t="s">
        <v>6537</v>
      </c>
      <c r="E466" s="2686" t="s">
        <v>9305</v>
      </c>
      <c r="F466" s="2686">
        <v>0</v>
      </c>
      <c r="G466" s="2686" t="s">
        <v>6578</v>
      </c>
      <c r="H466" s="2686" t="s">
        <v>9348</v>
      </c>
      <c r="I466" s="2686">
        <v>0</v>
      </c>
      <c r="J466" s="2686"/>
      <c r="K466" s="2686"/>
      <c r="L466" s="2686"/>
      <c r="M466" s="2686"/>
      <c r="N466" s="2686"/>
    </row>
    <row r="467" spans="1:14" ht="13.5" customHeight="1" x14ac:dyDescent="0.25">
      <c r="A467" s="2686"/>
      <c r="B467" s="2686"/>
      <c r="C467" s="2686"/>
      <c r="D467" s="2686" t="s">
        <v>6537</v>
      </c>
      <c r="E467" s="2686" t="s">
        <v>9306</v>
      </c>
      <c r="F467" s="2686">
        <v>0</v>
      </c>
      <c r="G467" s="2686" t="s">
        <v>6578</v>
      </c>
      <c r="H467" s="2686" t="s">
        <v>9349</v>
      </c>
      <c r="I467" s="2686">
        <v>0</v>
      </c>
      <c r="J467" s="2686"/>
      <c r="K467" s="2686"/>
      <c r="L467" s="2686"/>
      <c r="M467" s="2686"/>
      <c r="N467" s="2686"/>
    </row>
    <row r="468" spans="1:14" ht="13.5" customHeight="1" x14ac:dyDescent="0.25">
      <c r="A468" s="2686"/>
      <c r="B468" s="2686"/>
      <c r="C468" s="2686"/>
      <c r="D468" s="2686" t="s">
        <v>6537</v>
      </c>
      <c r="E468" s="2686" t="s">
        <v>9307</v>
      </c>
      <c r="F468" s="2686">
        <v>0</v>
      </c>
      <c r="G468" s="2686" t="s">
        <v>6578</v>
      </c>
      <c r="H468" s="2686" t="s">
        <v>9350</v>
      </c>
      <c r="I468" s="2686">
        <v>0</v>
      </c>
      <c r="J468" s="2686"/>
      <c r="K468" s="2686"/>
      <c r="L468" s="2686"/>
      <c r="M468" s="2686"/>
      <c r="N468" s="2686"/>
    </row>
    <row r="469" spans="1:14" ht="13.5" customHeight="1" x14ac:dyDescent="0.25">
      <c r="A469" s="2686"/>
      <c r="B469" s="2686"/>
      <c r="C469" s="2686"/>
      <c r="D469" s="2686" t="s">
        <v>6537</v>
      </c>
      <c r="E469" s="2686" t="s">
        <v>9308</v>
      </c>
      <c r="F469" s="2686">
        <v>928.1</v>
      </c>
      <c r="G469" s="2686" t="s">
        <v>6578</v>
      </c>
      <c r="H469" s="2686" t="s">
        <v>9351</v>
      </c>
      <c r="I469" s="2686">
        <v>0</v>
      </c>
      <c r="J469" s="2686"/>
      <c r="K469" s="2686"/>
      <c r="L469" s="2686"/>
      <c r="M469" s="2686"/>
      <c r="N469" s="2686"/>
    </row>
    <row r="470" spans="1:14" ht="13.5" customHeight="1" x14ac:dyDescent="0.25">
      <c r="A470" s="2686"/>
      <c r="B470" s="2686"/>
      <c r="C470" s="2686"/>
      <c r="D470" s="2686" t="s">
        <v>6537</v>
      </c>
      <c r="E470" s="2686" t="s">
        <v>9309</v>
      </c>
      <c r="F470" s="2686">
        <v>0</v>
      </c>
      <c r="G470" s="2686" t="s">
        <v>6578</v>
      </c>
      <c r="H470" s="2686" t="s">
        <v>9352</v>
      </c>
      <c r="I470" s="2686">
        <v>0</v>
      </c>
      <c r="J470" s="2686"/>
      <c r="K470" s="2686"/>
      <c r="L470" s="2686"/>
      <c r="M470" s="2686"/>
      <c r="N470" s="2686"/>
    </row>
    <row r="471" spans="1:14" ht="13.5" customHeight="1" x14ac:dyDescent="0.25">
      <c r="A471" s="2686"/>
      <c r="B471" s="2686"/>
      <c r="C471" s="2686"/>
      <c r="D471" s="2686" t="s">
        <v>6537</v>
      </c>
      <c r="E471" s="2686" t="s">
        <v>9310</v>
      </c>
      <c r="F471" s="2686">
        <v>462.8</v>
      </c>
      <c r="G471" s="2686" t="s">
        <v>6578</v>
      </c>
      <c r="H471" s="2686" t="s">
        <v>9353</v>
      </c>
      <c r="I471" s="2686">
        <v>0</v>
      </c>
      <c r="J471" s="2686"/>
      <c r="K471" s="2686"/>
      <c r="L471" s="2686"/>
      <c r="M471" s="2686"/>
      <c r="N471" s="2686"/>
    </row>
    <row r="472" spans="1:14" ht="13.5" customHeight="1" x14ac:dyDescent="0.25">
      <c r="A472" s="2686"/>
      <c r="B472" s="2686"/>
      <c r="C472" s="2686"/>
      <c r="D472" s="2686" t="s">
        <v>6537</v>
      </c>
      <c r="E472" s="2686" t="s">
        <v>9329</v>
      </c>
      <c r="F472" s="2686">
        <v>373.7</v>
      </c>
      <c r="G472" s="2686" t="s">
        <v>6578</v>
      </c>
      <c r="H472" s="2686" t="s">
        <v>9354</v>
      </c>
      <c r="I472" s="2686">
        <v>0</v>
      </c>
      <c r="J472" s="2686"/>
      <c r="K472" s="2686"/>
      <c r="L472" s="2686"/>
      <c r="M472" s="2686"/>
      <c r="N472" s="2686"/>
    </row>
    <row r="473" spans="1:14" ht="13.5" customHeight="1" x14ac:dyDescent="0.25">
      <c r="A473" s="2686"/>
      <c r="B473" s="2686"/>
      <c r="C473" s="2686"/>
      <c r="D473" s="2686" t="s">
        <v>6537</v>
      </c>
      <c r="E473" s="2686" t="s">
        <v>9331</v>
      </c>
      <c r="F473" s="2686">
        <v>0</v>
      </c>
      <c r="G473" s="2686" t="s">
        <v>6578</v>
      </c>
      <c r="H473" s="2686" t="s">
        <v>9355</v>
      </c>
      <c r="I473" s="2686">
        <v>0</v>
      </c>
      <c r="J473" s="2686"/>
      <c r="K473" s="2686"/>
      <c r="L473" s="2686"/>
      <c r="M473" s="2686"/>
      <c r="N473" s="2686"/>
    </row>
    <row r="474" spans="1:14" ht="13.5" customHeight="1" x14ac:dyDescent="0.25">
      <c r="A474" s="2686"/>
      <c r="B474" s="2686"/>
      <c r="C474" s="2686"/>
      <c r="D474" s="2686" t="s">
        <v>6537</v>
      </c>
      <c r="E474" s="2686" t="s">
        <v>9333</v>
      </c>
      <c r="F474" s="2686">
        <v>669.9</v>
      </c>
      <c r="G474" s="2686" t="s">
        <v>6578</v>
      </c>
      <c r="H474" s="2686" t="s">
        <v>9356</v>
      </c>
      <c r="I474" s="2686">
        <v>0</v>
      </c>
      <c r="J474" s="2686"/>
      <c r="K474" s="2686"/>
      <c r="L474" s="2686"/>
      <c r="M474" s="2686"/>
      <c r="N474" s="2686"/>
    </row>
    <row r="475" spans="1:14" ht="13.5" customHeight="1" x14ac:dyDescent="0.25">
      <c r="A475" s="2686"/>
      <c r="B475" s="2686"/>
      <c r="C475" s="2686"/>
      <c r="D475" s="2686" t="s">
        <v>6537</v>
      </c>
      <c r="E475" s="2686" t="s">
        <v>9335</v>
      </c>
      <c r="F475" s="2686">
        <v>0</v>
      </c>
      <c r="G475" s="2686" t="s">
        <v>6578</v>
      </c>
      <c r="H475" s="2686" t="s">
        <v>9357</v>
      </c>
      <c r="I475" s="2686">
        <v>0</v>
      </c>
      <c r="J475" s="2686"/>
      <c r="K475" s="2686"/>
      <c r="L475" s="2686"/>
      <c r="M475" s="2686"/>
      <c r="N475" s="2686"/>
    </row>
    <row r="476" spans="1:14" ht="13.5" customHeight="1" x14ac:dyDescent="0.25">
      <c r="A476" s="2686"/>
      <c r="B476" s="2686"/>
      <c r="C476" s="2686"/>
      <c r="D476" s="2686" t="s">
        <v>6537</v>
      </c>
      <c r="E476" s="2686" t="s">
        <v>9337</v>
      </c>
      <c r="F476" s="2686">
        <v>0</v>
      </c>
      <c r="G476" s="2686" t="s">
        <v>6578</v>
      </c>
      <c r="H476" s="2686" t="s">
        <v>9358</v>
      </c>
      <c r="I476" s="2686">
        <v>0</v>
      </c>
      <c r="J476" s="2686"/>
      <c r="K476" s="2686"/>
      <c r="L476" s="2686"/>
      <c r="M476" s="2686"/>
      <c r="N476" s="2686"/>
    </row>
    <row r="477" spans="1:14" ht="13.5" customHeight="1" x14ac:dyDescent="0.25">
      <c r="A477" s="2686"/>
      <c r="B477" s="2686"/>
      <c r="C477" s="2686"/>
      <c r="D477" s="2686" t="s">
        <v>6537</v>
      </c>
      <c r="E477" s="2686" t="s">
        <v>9339</v>
      </c>
      <c r="F477" s="2686">
        <v>549.5</v>
      </c>
      <c r="G477" s="2686" t="s">
        <v>6578</v>
      </c>
      <c r="H477" s="2686" t="s">
        <v>9359</v>
      </c>
      <c r="I477" s="2686">
        <v>0</v>
      </c>
      <c r="J477" s="2686"/>
      <c r="K477" s="2686"/>
      <c r="L477" s="2686"/>
      <c r="M477" s="2686"/>
      <c r="N477" s="2686"/>
    </row>
    <row r="478" spans="1:14" ht="13.5" customHeight="1" x14ac:dyDescent="0.25">
      <c r="A478" s="2686"/>
      <c r="B478" s="2686"/>
      <c r="C478" s="2686"/>
      <c r="D478" s="2686" t="s">
        <v>6537</v>
      </c>
      <c r="E478" s="2686" t="s">
        <v>9341</v>
      </c>
      <c r="F478" s="2686">
        <v>483.3</v>
      </c>
      <c r="G478" s="2686" t="s">
        <v>6578</v>
      </c>
      <c r="H478" s="2686" t="s">
        <v>9360</v>
      </c>
      <c r="I478" s="2686">
        <v>0</v>
      </c>
      <c r="J478" s="2686"/>
      <c r="K478" s="2686"/>
      <c r="L478" s="2686"/>
      <c r="M478" s="2686"/>
      <c r="N478" s="2686"/>
    </row>
    <row r="479" spans="1:14" ht="13.5" customHeight="1" x14ac:dyDescent="0.25">
      <c r="A479" s="2686"/>
      <c r="B479" s="2686"/>
      <c r="C479" s="2686"/>
      <c r="D479" s="2686" t="s">
        <v>6537</v>
      </c>
      <c r="E479" s="2686" t="s">
        <v>9343</v>
      </c>
      <c r="F479" s="2686">
        <v>767.5</v>
      </c>
      <c r="G479" s="2686" t="s">
        <v>6578</v>
      </c>
      <c r="H479" s="2686" t="s">
        <v>9361</v>
      </c>
      <c r="I479" s="2686">
        <v>0</v>
      </c>
      <c r="J479" s="2686"/>
      <c r="K479" s="2686"/>
      <c r="L479" s="2686"/>
      <c r="M479" s="2686"/>
      <c r="N479" s="2686"/>
    </row>
    <row r="480" spans="1:14" ht="13.5" customHeight="1" x14ac:dyDescent="0.25">
      <c r="A480" s="2686"/>
      <c r="B480" s="2686"/>
      <c r="C480" s="2686"/>
      <c r="D480" s="2686" t="s">
        <v>6537</v>
      </c>
      <c r="E480" s="2686" t="s">
        <v>9345</v>
      </c>
      <c r="F480" s="2686">
        <v>0</v>
      </c>
      <c r="G480" s="2686" t="s">
        <v>6578</v>
      </c>
      <c r="H480" s="2686" t="s">
        <v>9362</v>
      </c>
      <c r="I480" s="2686">
        <v>0</v>
      </c>
      <c r="J480" s="2686"/>
      <c r="K480" s="2686"/>
      <c r="L480" s="2686"/>
      <c r="M480" s="2686"/>
      <c r="N480" s="2686"/>
    </row>
    <row r="481" spans="1:14" ht="13.5" customHeight="1" x14ac:dyDescent="0.25">
      <c r="A481" s="2686"/>
      <c r="B481" s="2686"/>
      <c r="C481" s="2686"/>
      <c r="D481" s="2686" t="s">
        <v>6537</v>
      </c>
      <c r="E481" s="2686" t="s">
        <v>9346</v>
      </c>
      <c r="F481" s="2686">
        <v>894</v>
      </c>
      <c r="G481" s="2686" t="s">
        <v>6578</v>
      </c>
      <c r="H481" s="2686" t="s">
        <v>9363</v>
      </c>
      <c r="I481" s="2686">
        <v>0</v>
      </c>
      <c r="J481" s="2686"/>
      <c r="K481" s="2686"/>
      <c r="L481" s="2686"/>
      <c r="M481" s="2686"/>
      <c r="N481" s="2686"/>
    </row>
    <row r="482" spans="1:14" ht="13.5" customHeight="1" x14ac:dyDescent="0.25">
      <c r="A482" s="2686"/>
      <c r="B482" s="2686"/>
      <c r="C482" s="2686"/>
      <c r="D482" s="2686" t="s">
        <v>6537</v>
      </c>
      <c r="E482" s="2686" t="s">
        <v>9347</v>
      </c>
      <c r="F482" s="2686">
        <v>0</v>
      </c>
      <c r="G482" s="2686" t="s">
        <v>6578</v>
      </c>
      <c r="H482" s="2686" t="s">
        <v>9364</v>
      </c>
      <c r="I482" s="2686">
        <v>0</v>
      </c>
      <c r="J482" s="2686"/>
      <c r="K482" s="2686"/>
      <c r="L482" s="2686"/>
      <c r="M482" s="2686"/>
      <c r="N482" s="2686"/>
    </row>
    <row r="483" spans="1:14" ht="13.5" customHeight="1" x14ac:dyDescent="0.25">
      <c r="A483" s="2686"/>
      <c r="B483" s="2686"/>
      <c r="C483" s="2686"/>
      <c r="D483" s="2686" t="s">
        <v>6537</v>
      </c>
      <c r="E483" s="2686" t="s">
        <v>9348</v>
      </c>
      <c r="F483" s="2686">
        <v>1005</v>
      </c>
      <c r="G483" s="2686" t="s">
        <v>6578</v>
      </c>
      <c r="H483" s="2686" t="s">
        <v>9365</v>
      </c>
      <c r="I483" s="2686">
        <v>0</v>
      </c>
      <c r="J483" s="2686"/>
      <c r="K483" s="2686"/>
      <c r="L483" s="2686"/>
      <c r="M483" s="2686"/>
      <c r="N483" s="2686"/>
    </row>
    <row r="484" spans="1:14" ht="13.5" customHeight="1" x14ac:dyDescent="0.25">
      <c r="A484" s="2686"/>
      <c r="B484" s="2686"/>
      <c r="C484" s="2686"/>
      <c r="D484" s="2686" t="s">
        <v>6537</v>
      </c>
      <c r="E484" s="2686" t="s">
        <v>9349</v>
      </c>
      <c r="F484" s="2686">
        <v>0</v>
      </c>
      <c r="G484" s="2686" t="s">
        <v>6578</v>
      </c>
      <c r="H484" s="2686" t="s">
        <v>9366</v>
      </c>
      <c r="I484" s="2686">
        <v>0</v>
      </c>
      <c r="J484" s="2686"/>
      <c r="K484" s="2686"/>
      <c r="L484" s="2686"/>
      <c r="M484" s="2686"/>
      <c r="N484" s="2686"/>
    </row>
    <row r="485" spans="1:14" ht="13.5" customHeight="1" x14ac:dyDescent="0.25">
      <c r="A485" s="2686"/>
      <c r="B485" s="2686"/>
      <c r="C485" s="2686"/>
      <c r="D485" s="2686" t="s">
        <v>6537</v>
      </c>
      <c r="E485" s="2686" t="s">
        <v>9350</v>
      </c>
      <c r="F485" s="2686">
        <v>467.4</v>
      </c>
      <c r="G485" s="2686" t="s">
        <v>6578</v>
      </c>
      <c r="H485" s="2686" t="s">
        <v>9367</v>
      </c>
      <c r="I485" s="2686">
        <v>0</v>
      </c>
      <c r="J485" s="2686"/>
      <c r="K485" s="2686"/>
      <c r="L485" s="2686"/>
      <c r="M485" s="2686"/>
      <c r="N485" s="2686"/>
    </row>
    <row r="486" spans="1:14" ht="13.5" customHeight="1" x14ac:dyDescent="0.25">
      <c r="A486" s="2686"/>
      <c r="B486" s="2686"/>
      <c r="C486" s="2686"/>
      <c r="D486" s="2686" t="s">
        <v>6535</v>
      </c>
      <c r="E486" s="2686" t="s">
        <v>9290</v>
      </c>
      <c r="F486" s="2686">
        <v>0</v>
      </c>
      <c r="G486" s="2686" t="s">
        <v>6578</v>
      </c>
      <c r="H486" s="2686" t="s">
        <v>9368</v>
      </c>
      <c r="I486" s="2686">
        <v>0</v>
      </c>
      <c r="J486" s="2686"/>
      <c r="K486" s="2686"/>
      <c r="L486" s="2686"/>
      <c r="M486" s="2686"/>
      <c r="N486" s="2686"/>
    </row>
    <row r="487" spans="1:14" ht="13.5" customHeight="1" x14ac:dyDescent="0.25">
      <c r="A487" s="2686"/>
      <c r="B487" s="2686"/>
      <c r="C487" s="2686"/>
      <c r="D487" s="2686" t="s">
        <v>6535</v>
      </c>
      <c r="E487" s="2686" t="s">
        <v>9291</v>
      </c>
      <c r="F487" s="2686">
        <v>0</v>
      </c>
      <c r="G487" s="2686" t="s">
        <v>6579</v>
      </c>
      <c r="H487" s="2686" t="s">
        <v>9290</v>
      </c>
      <c r="I487" s="2686">
        <v>0</v>
      </c>
      <c r="J487" s="2686"/>
      <c r="K487" s="2686"/>
      <c r="L487" s="2686"/>
      <c r="M487" s="2686"/>
      <c r="N487" s="2686"/>
    </row>
    <row r="488" spans="1:14" ht="13.5" customHeight="1" x14ac:dyDescent="0.25">
      <c r="A488" s="2686"/>
      <c r="B488" s="2686"/>
      <c r="C488" s="2686"/>
      <c r="D488" s="2686" t="s">
        <v>6535</v>
      </c>
      <c r="E488" s="2686" t="s">
        <v>9292</v>
      </c>
      <c r="F488" s="2686">
        <v>862.6</v>
      </c>
      <c r="G488" s="2686" t="s">
        <v>6579</v>
      </c>
      <c r="H488" s="2686" t="s">
        <v>9291</v>
      </c>
      <c r="I488" s="2686">
        <v>0</v>
      </c>
      <c r="J488" s="2686"/>
      <c r="K488" s="2686"/>
      <c r="L488" s="2686"/>
      <c r="M488" s="2686"/>
      <c r="N488" s="2686"/>
    </row>
    <row r="489" spans="1:14" ht="13.5" customHeight="1" x14ac:dyDescent="0.25">
      <c r="A489" s="2686"/>
      <c r="B489" s="2686"/>
      <c r="C489" s="2686"/>
      <c r="D489" s="2686" t="s">
        <v>6535</v>
      </c>
      <c r="E489" s="2686" t="s">
        <v>9293</v>
      </c>
      <c r="F489" s="2686">
        <v>0</v>
      </c>
      <c r="G489" s="2686" t="s">
        <v>6579</v>
      </c>
      <c r="H489" s="2686" t="s">
        <v>9292</v>
      </c>
      <c r="I489" s="2686">
        <v>0</v>
      </c>
      <c r="J489" s="2686"/>
      <c r="K489" s="2686"/>
      <c r="L489" s="2686"/>
      <c r="M489" s="2686"/>
      <c r="N489" s="2686"/>
    </row>
    <row r="490" spans="1:14" ht="13.5" customHeight="1" x14ac:dyDescent="0.25">
      <c r="A490" s="2686"/>
      <c r="B490" s="2686"/>
      <c r="C490" s="2686"/>
      <c r="D490" s="2686" t="s">
        <v>6535</v>
      </c>
      <c r="E490" s="2686" t="s">
        <v>9294</v>
      </c>
      <c r="F490" s="2686">
        <v>568.5</v>
      </c>
      <c r="G490" s="2686" t="s">
        <v>6579</v>
      </c>
      <c r="H490" s="2686" t="s">
        <v>9293</v>
      </c>
      <c r="I490" s="2686">
        <v>0</v>
      </c>
      <c r="J490" s="2686"/>
      <c r="K490" s="2686"/>
      <c r="L490" s="2686"/>
      <c r="M490" s="2686"/>
      <c r="N490" s="2686"/>
    </row>
    <row r="491" spans="1:14" ht="13.5" customHeight="1" x14ac:dyDescent="0.25">
      <c r="A491" s="2686"/>
      <c r="B491" s="2686"/>
      <c r="C491" s="2686"/>
      <c r="D491" s="2686" t="s">
        <v>6535</v>
      </c>
      <c r="E491" s="2686" t="s">
        <v>9295</v>
      </c>
      <c r="F491" s="2686">
        <v>888.8</v>
      </c>
      <c r="G491" s="2686" t="s">
        <v>6579</v>
      </c>
      <c r="H491" s="2686" t="s">
        <v>9294</v>
      </c>
      <c r="I491" s="2686">
        <v>0</v>
      </c>
      <c r="J491" s="2686"/>
      <c r="K491" s="2686"/>
      <c r="L491" s="2686"/>
      <c r="M491" s="2686"/>
      <c r="N491" s="2686"/>
    </row>
    <row r="492" spans="1:14" ht="13.5" customHeight="1" x14ac:dyDescent="0.25">
      <c r="A492" s="2686"/>
      <c r="B492" s="2686"/>
      <c r="C492" s="2686"/>
      <c r="D492" s="2686" t="s">
        <v>6535</v>
      </c>
      <c r="E492" s="2686" t="s">
        <v>9296</v>
      </c>
      <c r="F492" s="2686">
        <v>0</v>
      </c>
      <c r="G492" s="2686" t="s">
        <v>6579</v>
      </c>
      <c r="H492" s="2686" t="s">
        <v>9295</v>
      </c>
      <c r="I492" s="2686">
        <v>0</v>
      </c>
      <c r="J492" s="2686"/>
      <c r="K492" s="2686"/>
      <c r="L492" s="2686"/>
      <c r="M492" s="2686"/>
      <c r="N492" s="2686"/>
    </row>
    <row r="493" spans="1:14" ht="13.5" customHeight="1" x14ac:dyDescent="0.25">
      <c r="A493" s="2686"/>
      <c r="B493" s="2686"/>
      <c r="C493" s="2686"/>
      <c r="D493" s="2686" t="s">
        <v>6535</v>
      </c>
      <c r="E493" s="2686" t="s">
        <v>9297</v>
      </c>
      <c r="F493" s="2686">
        <v>595.20000000000005</v>
      </c>
      <c r="G493" s="2686" t="s">
        <v>6579</v>
      </c>
      <c r="H493" s="2686" t="s">
        <v>9296</v>
      </c>
      <c r="I493" s="2686">
        <v>0</v>
      </c>
      <c r="J493" s="2686"/>
      <c r="K493" s="2686"/>
      <c r="L493" s="2686"/>
      <c r="M493" s="2686"/>
      <c r="N493" s="2686"/>
    </row>
    <row r="494" spans="1:14" ht="13.5" customHeight="1" x14ac:dyDescent="0.25">
      <c r="A494" s="2686"/>
      <c r="B494" s="2686"/>
      <c r="C494" s="2686"/>
      <c r="D494" s="2686" t="s">
        <v>6535</v>
      </c>
      <c r="E494" s="2686" t="s">
        <v>9298</v>
      </c>
      <c r="F494" s="2686">
        <v>0</v>
      </c>
      <c r="G494" s="2686" t="s">
        <v>6579</v>
      </c>
      <c r="H494" s="2686" t="s">
        <v>9297</v>
      </c>
      <c r="I494" s="2686">
        <v>0</v>
      </c>
      <c r="J494" s="2686"/>
      <c r="K494" s="2686"/>
      <c r="L494" s="2686"/>
      <c r="M494" s="2686"/>
      <c r="N494" s="2686"/>
    </row>
    <row r="495" spans="1:14" ht="13.5" customHeight="1" x14ac:dyDescent="0.25">
      <c r="A495" s="2686"/>
      <c r="B495" s="2686"/>
      <c r="C495" s="2686"/>
      <c r="D495" s="2686" t="s">
        <v>6535</v>
      </c>
      <c r="E495" s="2686" t="s">
        <v>9299</v>
      </c>
      <c r="F495" s="2686">
        <v>0</v>
      </c>
      <c r="G495" s="2686" t="s">
        <v>6579</v>
      </c>
      <c r="H495" s="2686" t="s">
        <v>9298</v>
      </c>
      <c r="I495" s="2686">
        <v>0</v>
      </c>
      <c r="J495" s="2686"/>
      <c r="K495" s="2686"/>
      <c r="L495" s="2686"/>
      <c r="M495" s="2686"/>
      <c r="N495" s="2686"/>
    </row>
    <row r="496" spans="1:14" ht="13.5" customHeight="1" x14ac:dyDescent="0.25">
      <c r="A496" s="2686"/>
      <c r="B496" s="2686"/>
      <c r="C496" s="2686"/>
      <c r="D496" s="2686" t="s">
        <v>6535</v>
      </c>
      <c r="E496" s="2686" t="s">
        <v>9300</v>
      </c>
      <c r="F496" s="2686">
        <v>0</v>
      </c>
      <c r="G496" s="2686" t="s">
        <v>6579</v>
      </c>
      <c r="H496" s="2686" t="s">
        <v>9299</v>
      </c>
      <c r="I496" s="2686">
        <v>0</v>
      </c>
      <c r="J496" s="2686"/>
      <c r="K496" s="2686"/>
      <c r="L496" s="2686"/>
      <c r="M496" s="2686"/>
      <c r="N496" s="2686"/>
    </row>
    <row r="497" spans="1:14" ht="13.5" customHeight="1" x14ac:dyDescent="0.25">
      <c r="A497" s="2686"/>
      <c r="B497" s="2686"/>
      <c r="C497" s="2686"/>
      <c r="D497" s="2686" t="s">
        <v>6535</v>
      </c>
      <c r="E497" s="2686" t="s">
        <v>9301</v>
      </c>
      <c r="F497" s="2686">
        <v>0</v>
      </c>
      <c r="G497" s="2686" t="s">
        <v>6579</v>
      </c>
      <c r="H497" s="2686" t="s">
        <v>9300</v>
      </c>
      <c r="I497" s="2686">
        <v>0</v>
      </c>
      <c r="J497" s="2686"/>
      <c r="K497" s="2686"/>
      <c r="L497" s="2686"/>
      <c r="M497" s="2686"/>
      <c r="N497" s="2686"/>
    </row>
    <row r="498" spans="1:14" ht="13.5" customHeight="1" x14ac:dyDescent="0.25">
      <c r="A498" s="2686"/>
      <c r="B498" s="2686"/>
      <c r="C498" s="2686"/>
      <c r="D498" s="2686" t="s">
        <v>6535</v>
      </c>
      <c r="E498" s="2686" t="s">
        <v>9305</v>
      </c>
      <c r="F498" s="2686">
        <v>68.3</v>
      </c>
      <c r="G498" s="2686" t="s">
        <v>6579</v>
      </c>
      <c r="H498" s="2686" t="s">
        <v>9301</v>
      </c>
      <c r="I498" s="2686">
        <v>0</v>
      </c>
      <c r="J498" s="2686"/>
      <c r="K498" s="2686"/>
      <c r="L498" s="2686"/>
      <c r="M498" s="2686"/>
      <c r="N498" s="2686"/>
    </row>
    <row r="499" spans="1:14" ht="13.5" customHeight="1" x14ac:dyDescent="0.25">
      <c r="A499" s="2686"/>
      <c r="B499" s="2686"/>
      <c r="C499" s="2686"/>
      <c r="D499" s="2686" t="s">
        <v>6535</v>
      </c>
      <c r="E499" s="2686" t="s">
        <v>9306</v>
      </c>
      <c r="F499" s="2686">
        <v>0</v>
      </c>
      <c r="G499" s="2686" t="s">
        <v>6579</v>
      </c>
      <c r="H499" s="2686" t="s">
        <v>9305</v>
      </c>
      <c r="I499" s="2686">
        <v>0</v>
      </c>
      <c r="J499" s="2686"/>
      <c r="K499" s="2686"/>
      <c r="L499" s="2686"/>
      <c r="M499" s="2686"/>
      <c r="N499" s="2686"/>
    </row>
    <row r="500" spans="1:14" ht="13.5" customHeight="1" x14ac:dyDescent="0.25">
      <c r="A500" s="2686"/>
      <c r="B500" s="2686"/>
      <c r="C500" s="2686"/>
      <c r="D500" s="2686" t="s">
        <v>6535</v>
      </c>
      <c r="E500" s="2686" t="s">
        <v>9307</v>
      </c>
      <c r="F500" s="2686">
        <v>0</v>
      </c>
      <c r="G500" s="2686" t="s">
        <v>6579</v>
      </c>
      <c r="H500" s="2686" t="s">
        <v>9306</v>
      </c>
      <c r="I500" s="2686">
        <v>0</v>
      </c>
      <c r="J500" s="2686"/>
      <c r="K500" s="2686"/>
      <c r="L500" s="2686"/>
      <c r="M500" s="2686"/>
      <c r="N500" s="2686"/>
    </row>
    <row r="501" spans="1:14" ht="13.5" customHeight="1" x14ac:dyDescent="0.25">
      <c r="A501" s="2686"/>
      <c r="B501" s="2686"/>
      <c r="C501" s="2686"/>
      <c r="D501" s="2686" t="s">
        <v>6535</v>
      </c>
      <c r="E501" s="2686" t="s">
        <v>9308</v>
      </c>
      <c r="F501" s="2686">
        <v>610.6</v>
      </c>
      <c r="G501" s="2686" t="s">
        <v>6579</v>
      </c>
      <c r="H501" s="2686" t="s">
        <v>9307</v>
      </c>
      <c r="I501" s="2686">
        <v>0</v>
      </c>
      <c r="J501" s="2686"/>
      <c r="K501" s="2686"/>
      <c r="L501" s="2686"/>
      <c r="M501" s="2686"/>
      <c r="N501" s="2686"/>
    </row>
    <row r="502" spans="1:14" ht="13.5" customHeight="1" x14ac:dyDescent="0.25">
      <c r="A502" s="2686"/>
      <c r="B502" s="2686"/>
      <c r="C502" s="2686"/>
      <c r="D502" s="2686" t="s">
        <v>6535</v>
      </c>
      <c r="E502" s="2686" t="s">
        <v>9309</v>
      </c>
      <c r="F502" s="2686">
        <v>0</v>
      </c>
      <c r="G502" s="2686" t="s">
        <v>6579</v>
      </c>
      <c r="H502" s="2686" t="s">
        <v>9308</v>
      </c>
      <c r="I502" s="2686">
        <v>0</v>
      </c>
      <c r="J502" s="2686"/>
      <c r="K502" s="2686"/>
      <c r="L502" s="2686"/>
      <c r="M502" s="2686"/>
      <c r="N502" s="2686"/>
    </row>
    <row r="503" spans="1:14" ht="13.5" customHeight="1" x14ac:dyDescent="0.25">
      <c r="A503" s="2686"/>
      <c r="B503" s="2686"/>
      <c r="C503" s="2686"/>
      <c r="D503" s="2686" t="s">
        <v>6535</v>
      </c>
      <c r="E503" s="2686" t="s">
        <v>9310</v>
      </c>
      <c r="F503" s="2686">
        <v>0</v>
      </c>
      <c r="G503" s="2686" t="s">
        <v>6579</v>
      </c>
      <c r="H503" s="2686" t="s">
        <v>9309</v>
      </c>
      <c r="I503" s="2686">
        <v>0</v>
      </c>
      <c r="J503" s="2686"/>
      <c r="K503" s="2686"/>
      <c r="L503" s="2686"/>
      <c r="M503" s="2686"/>
      <c r="N503" s="2686"/>
    </row>
    <row r="504" spans="1:14" ht="13.5" customHeight="1" x14ac:dyDescent="0.25">
      <c r="A504" s="2686"/>
      <c r="B504" s="2686"/>
      <c r="C504" s="2686"/>
      <c r="D504" s="2686" t="s">
        <v>6535</v>
      </c>
      <c r="E504" s="2686" t="s">
        <v>9329</v>
      </c>
      <c r="F504" s="2686">
        <v>868.8</v>
      </c>
      <c r="G504" s="2686" t="s">
        <v>6579</v>
      </c>
      <c r="H504" s="2686" t="s">
        <v>9310</v>
      </c>
      <c r="I504" s="2686">
        <v>0</v>
      </c>
      <c r="J504" s="2686"/>
      <c r="K504" s="2686"/>
      <c r="L504" s="2686"/>
      <c r="M504" s="2686"/>
      <c r="N504" s="2686"/>
    </row>
    <row r="505" spans="1:14" ht="13.5" customHeight="1" x14ac:dyDescent="0.25">
      <c r="A505" s="2686"/>
      <c r="B505" s="2686"/>
      <c r="C505" s="2686"/>
      <c r="D505" s="2686" t="s">
        <v>6535</v>
      </c>
      <c r="E505" s="2686" t="s">
        <v>9331</v>
      </c>
      <c r="F505" s="2686">
        <v>0</v>
      </c>
      <c r="G505" s="2686" t="s">
        <v>6579</v>
      </c>
      <c r="H505" s="2686" t="s">
        <v>9329</v>
      </c>
      <c r="I505" s="2686">
        <v>0</v>
      </c>
      <c r="J505" s="2686"/>
      <c r="K505" s="2686"/>
      <c r="L505" s="2686"/>
      <c r="M505" s="2686"/>
      <c r="N505" s="2686"/>
    </row>
    <row r="506" spans="1:14" ht="13.5" customHeight="1" x14ac:dyDescent="0.25">
      <c r="A506" s="2686"/>
      <c r="B506" s="2686"/>
      <c r="C506" s="2686"/>
      <c r="D506" s="2686" t="s">
        <v>6535</v>
      </c>
      <c r="E506" s="2686" t="s">
        <v>9333</v>
      </c>
      <c r="F506" s="2686">
        <v>413.2</v>
      </c>
      <c r="G506" s="2686" t="s">
        <v>6579</v>
      </c>
      <c r="H506" s="2686" t="s">
        <v>9331</v>
      </c>
      <c r="I506" s="2686">
        <v>0</v>
      </c>
      <c r="J506" s="2686"/>
      <c r="K506" s="2686"/>
      <c r="L506" s="2686"/>
      <c r="M506" s="2686"/>
      <c r="N506" s="2686"/>
    </row>
    <row r="507" spans="1:14" ht="13.5" customHeight="1" x14ac:dyDescent="0.25">
      <c r="A507" s="2686"/>
      <c r="B507" s="2686"/>
      <c r="C507" s="2686"/>
      <c r="D507" s="2686" t="s">
        <v>6535</v>
      </c>
      <c r="E507" s="2686" t="s">
        <v>9335</v>
      </c>
      <c r="F507" s="2686">
        <v>0</v>
      </c>
      <c r="G507" s="2686" t="s">
        <v>6579</v>
      </c>
      <c r="H507" s="2686" t="s">
        <v>9333</v>
      </c>
      <c r="I507" s="2686">
        <v>0</v>
      </c>
      <c r="J507" s="2686"/>
      <c r="K507" s="2686"/>
      <c r="L507" s="2686"/>
      <c r="M507" s="2686"/>
      <c r="N507" s="2686"/>
    </row>
    <row r="508" spans="1:14" ht="13.5" customHeight="1" x14ac:dyDescent="0.25">
      <c r="A508" s="2686"/>
      <c r="B508" s="2686"/>
      <c r="C508" s="2686"/>
      <c r="D508" s="2686" t="s">
        <v>6535</v>
      </c>
      <c r="E508" s="2686" t="s">
        <v>9337</v>
      </c>
      <c r="F508" s="2686">
        <v>1452.3</v>
      </c>
      <c r="G508" s="2686" t="s">
        <v>6579</v>
      </c>
      <c r="H508" s="2686" t="s">
        <v>9335</v>
      </c>
      <c r="I508" s="2686">
        <v>0</v>
      </c>
      <c r="J508" s="2686"/>
      <c r="K508" s="2686"/>
      <c r="L508" s="2686"/>
      <c r="M508" s="2686"/>
      <c r="N508" s="2686"/>
    </row>
    <row r="509" spans="1:14" ht="13.5" customHeight="1" x14ac:dyDescent="0.25">
      <c r="A509" s="2686"/>
      <c r="B509" s="2686"/>
      <c r="C509" s="2686"/>
      <c r="D509" s="2686" t="s">
        <v>6535</v>
      </c>
      <c r="E509" s="2686" t="s">
        <v>9339</v>
      </c>
      <c r="F509" s="2686">
        <v>0</v>
      </c>
      <c r="G509" s="2686" t="s">
        <v>6579</v>
      </c>
      <c r="H509" s="2686" t="s">
        <v>9337</v>
      </c>
      <c r="I509" s="2686">
        <v>0</v>
      </c>
      <c r="J509" s="2686"/>
      <c r="K509" s="2686"/>
      <c r="L509" s="2686"/>
      <c r="M509" s="2686"/>
      <c r="N509" s="2686"/>
    </row>
    <row r="510" spans="1:14" ht="13.5" customHeight="1" x14ac:dyDescent="0.25">
      <c r="A510" s="2686"/>
      <c r="B510" s="2686"/>
      <c r="C510" s="2686"/>
      <c r="D510" s="2686" t="s">
        <v>6535</v>
      </c>
      <c r="E510" s="2686" t="s">
        <v>9341</v>
      </c>
      <c r="F510" s="2686">
        <v>371.8</v>
      </c>
      <c r="G510" s="2686" t="s">
        <v>6579</v>
      </c>
      <c r="H510" s="2686" t="s">
        <v>9339</v>
      </c>
      <c r="I510" s="2686">
        <v>0</v>
      </c>
      <c r="J510" s="2686"/>
      <c r="K510" s="2686"/>
      <c r="L510" s="2686"/>
      <c r="M510" s="2686"/>
      <c r="N510" s="2686"/>
    </row>
    <row r="511" spans="1:14" ht="13.5" customHeight="1" x14ac:dyDescent="0.25">
      <c r="A511" s="2686"/>
      <c r="B511" s="2686"/>
      <c r="C511" s="2686"/>
      <c r="D511" s="2686" t="s">
        <v>6535</v>
      </c>
      <c r="E511" s="2686" t="s">
        <v>9343</v>
      </c>
      <c r="F511" s="2686">
        <v>262.8</v>
      </c>
      <c r="G511" s="2686" t="s">
        <v>6579</v>
      </c>
      <c r="H511" s="2686" t="s">
        <v>9341</v>
      </c>
      <c r="I511" s="2686">
        <v>0</v>
      </c>
      <c r="J511" s="2686"/>
      <c r="K511" s="2686"/>
      <c r="L511" s="2686"/>
      <c r="M511" s="2686"/>
      <c r="N511" s="2686"/>
    </row>
    <row r="512" spans="1:14" ht="13.5" customHeight="1" x14ac:dyDescent="0.25">
      <c r="A512" s="2686"/>
      <c r="B512" s="2686"/>
      <c r="C512" s="2686"/>
      <c r="D512" s="2686" t="s">
        <v>6535</v>
      </c>
      <c r="E512" s="2686" t="s">
        <v>9345</v>
      </c>
      <c r="F512" s="2686">
        <v>0</v>
      </c>
      <c r="G512" s="2686" t="s">
        <v>6579</v>
      </c>
      <c r="H512" s="2686" t="s">
        <v>9343</v>
      </c>
      <c r="I512" s="2686">
        <v>0</v>
      </c>
      <c r="J512" s="2686"/>
      <c r="K512" s="2686"/>
      <c r="L512" s="2686"/>
      <c r="M512" s="2686"/>
      <c r="N512" s="2686"/>
    </row>
    <row r="513" spans="1:14" ht="13.5" customHeight="1" x14ac:dyDescent="0.25">
      <c r="A513" s="2686"/>
      <c r="B513" s="2686"/>
      <c r="C513" s="2686"/>
      <c r="D513" s="2686" t="s">
        <v>6535</v>
      </c>
      <c r="E513" s="2686" t="s">
        <v>9346</v>
      </c>
      <c r="F513" s="2686">
        <v>0</v>
      </c>
      <c r="G513" s="2686" t="s">
        <v>6579</v>
      </c>
      <c r="H513" s="2686" t="s">
        <v>9345</v>
      </c>
      <c r="I513" s="2686">
        <v>0</v>
      </c>
      <c r="J513" s="2686"/>
      <c r="K513" s="2686"/>
      <c r="L513" s="2686"/>
      <c r="M513" s="2686"/>
      <c r="N513" s="2686"/>
    </row>
    <row r="514" spans="1:14" ht="13.5" customHeight="1" x14ac:dyDescent="0.25">
      <c r="A514" s="2686"/>
      <c r="B514" s="2686"/>
      <c r="C514" s="2686"/>
      <c r="D514" s="2686" t="s">
        <v>6535</v>
      </c>
      <c r="E514" s="2686" t="s">
        <v>9347</v>
      </c>
      <c r="F514" s="2686">
        <v>0</v>
      </c>
      <c r="G514" s="2686" t="s">
        <v>6579</v>
      </c>
      <c r="H514" s="2686" t="s">
        <v>9346</v>
      </c>
      <c r="I514" s="2686">
        <v>0</v>
      </c>
      <c r="J514" s="2686"/>
      <c r="K514" s="2686"/>
      <c r="L514" s="2686"/>
      <c r="M514" s="2686"/>
      <c r="N514" s="2686"/>
    </row>
    <row r="515" spans="1:14" ht="13.5" customHeight="1" x14ac:dyDescent="0.25">
      <c r="A515" s="2686"/>
      <c r="B515" s="2686"/>
      <c r="C515" s="2686"/>
      <c r="D515" s="2686" t="s">
        <v>6535</v>
      </c>
      <c r="E515" s="2686" t="s">
        <v>9348</v>
      </c>
      <c r="F515" s="2686">
        <v>0</v>
      </c>
      <c r="G515" s="2686" t="s">
        <v>6579</v>
      </c>
      <c r="H515" s="2686" t="s">
        <v>9347</v>
      </c>
      <c r="I515" s="2686">
        <v>0</v>
      </c>
      <c r="J515" s="2686"/>
      <c r="K515" s="2686"/>
      <c r="L515" s="2686"/>
      <c r="M515" s="2686"/>
      <c r="N515" s="2686"/>
    </row>
    <row r="516" spans="1:14" ht="13.5" customHeight="1" x14ac:dyDescent="0.25">
      <c r="A516" s="2686"/>
      <c r="B516" s="2686"/>
      <c r="C516" s="2686"/>
      <c r="D516" s="2686" t="s">
        <v>6535</v>
      </c>
      <c r="E516" s="2686" t="s">
        <v>9349</v>
      </c>
      <c r="F516" s="2686">
        <v>0</v>
      </c>
      <c r="G516" s="2686" t="s">
        <v>6579</v>
      </c>
      <c r="H516" s="2686" t="s">
        <v>9348</v>
      </c>
      <c r="I516" s="2686">
        <v>0</v>
      </c>
      <c r="J516" s="2686"/>
      <c r="K516" s="2686"/>
      <c r="L516" s="2686"/>
      <c r="M516" s="2686"/>
      <c r="N516" s="2686"/>
    </row>
    <row r="517" spans="1:14" ht="13.5" customHeight="1" x14ac:dyDescent="0.25">
      <c r="A517" s="2686"/>
      <c r="B517" s="2686"/>
      <c r="C517" s="2686"/>
      <c r="D517" s="2686" t="s">
        <v>6535</v>
      </c>
      <c r="E517" s="2686" t="s">
        <v>9350</v>
      </c>
      <c r="F517" s="2686">
        <v>0</v>
      </c>
      <c r="G517" s="2686" t="s">
        <v>6579</v>
      </c>
      <c r="H517" s="2686" t="s">
        <v>9349</v>
      </c>
      <c r="I517" s="2686">
        <v>0</v>
      </c>
      <c r="J517" s="2686"/>
      <c r="K517" s="2686"/>
      <c r="L517" s="2686"/>
      <c r="M517" s="2686"/>
      <c r="N517" s="2686"/>
    </row>
    <row r="518" spans="1:14" ht="13.5" customHeight="1" x14ac:dyDescent="0.25">
      <c r="A518" s="2686"/>
      <c r="B518" s="2686"/>
      <c r="C518" s="2686"/>
      <c r="D518" s="2686" t="s">
        <v>6538</v>
      </c>
      <c r="E518" s="2686" t="s">
        <v>9290</v>
      </c>
      <c r="F518" s="2686">
        <v>0</v>
      </c>
      <c r="G518" s="2686" t="s">
        <v>6579</v>
      </c>
      <c r="H518" s="2686" t="s">
        <v>9350</v>
      </c>
      <c r="I518" s="2686">
        <v>0</v>
      </c>
      <c r="J518" s="2686"/>
      <c r="K518" s="2686"/>
      <c r="L518" s="2686"/>
      <c r="M518" s="2686"/>
      <c r="N518" s="2686"/>
    </row>
    <row r="519" spans="1:14" ht="13.5" customHeight="1" x14ac:dyDescent="0.25">
      <c r="A519" s="2686"/>
      <c r="B519" s="2686"/>
      <c r="C519" s="2686"/>
      <c r="D519" s="2686" t="s">
        <v>6538</v>
      </c>
      <c r="E519" s="2686" t="s">
        <v>9291</v>
      </c>
      <c r="F519" s="2686">
        <v>0</v>
      </c>
      <c r="G519" s="2686" t="s">
        <v>6579</v>
      </c>
      <c r="H519" s="2686" t="s">
        <v>9351</v>
      </c>
      <c r="I519" s="2686">
        <v>0</v>
      </c>
      <c r="J519" s="2686"/>
      <c r="K519" s="2686"/>
      <c r="L519" s="2686"/>
      <c r="M519" s="2686"/>
      <c r="N519" s="2686"/>
    </row>
    <row r="520" spans="1:14" ht="13.5" customHeight="1" x14ac:dyDescent="0.25">
      <c r="A520" s="2686"/>
      <c r="B520" s="2686"/>
      <c r="C520" s="2686"/>
      <c r="D520" s="2686" t="s">
        <v>6538</v>
      </c>
      <c r="E520" s="2686" t="s">
        <v>9292</v>
      </c>
      <c r="F520" s="2686">
        <v>457</v>
      </c>
      <c r="G520" s="2686" t="s">
        <v>6579</v>
      </c>
      <c r="H520" s="2686" t="s">
        <v>9352</v>
      </c>
      <c r="I520" s="2686">
        <v>0</v>
      </c>
      <c r="J520" s="2686"/>
      <c r="K520" s="2686"/>
      <c r="L520" s="2686"/>
      <c r="M520" s="2686"/>
      <c r="N520" s="2686"/>
    </row>
    <row r="521" spans="1:14" ht="13.5" customHeight="1" x14ac:dyDescent="0.25">
      <c r="A521" s="2686"/>
      <c r="B521" s="2686"/>
      <c r="C521" s="2686"/>
      <c r="D521" s="2686" t="s">
        <v>6538</v>
      </c>
      <c r="E521" s="2686" t="s">
        <v>9293</v>
      </c>
      <c r="F521" s="2686">
        <v>1046.5</v>
      </c>
      <c r="G521" s="2686" t="s">
        <v>6579</v>
      </c>
      <c r="H521" s="2686" t="s">
        <v>9353</v>
      </c>
      <c r="I521" s="2686">
        <v>0</v>
      </c>
      <c r="J521" s="2686"/>
      <c r="K521" s="2686"/>
      <c r="L521" s="2686"/>
      <c r="M521" s="2686"/>
      <c r="N521" s="2686"/>
    </row>
    <row r="522" spans="1:14" ht="13.5" customHeight="1" x14ac:dyDescent="0.25">
      <c r="A522" s="2686"/>
      <c r="B522" s="2686"/>
      <c r="C522" s="2686"/>
      <c r="D522" s="2686" t="s">
        <v>6538</v>
      </c>
      <c r="E522" s="2686" t="s">
        <v>9294</v>
      </c>
      <c r="F522" s="2686">
        <v>0</v>
      </c>
      <c r="G522" s="2686" t="s">
        <v>6579</v>
      </c>
      <c r="H522" s="2686" t="s">
        <v>9354</v>
      </c>
      <c r="I522" s="2686">
        <v>0</v>
      </c>
      <c r="J522" s="2686"/>
      <c r="K522" s="2686"/>
      <c r="L522" s="2686"/>
      <c r="M522" s="2686"/>
      <c r="N522" s="2686"/>
    </row>
    <row r="523" spans="1:14" ht="13.5" customHeight="1" x14ac:dyDescent="0.25">
      <c r="A523" s="2686"/>
      <c r="B523" s="2686"/>
      <c r="C523" s="2686"/>
      <c r="D523" s="2686" t="s">
        <v>6538</v>
      </c>
      <c r="E523" s="2686" t="s">
        <v>9295</v>
      </c>
      <c r="F523" s="2686">
        <v>411.3</v>
      </c>
      <c r="G523" s="2686" t="s">
        <v>6579</v>
      </c>
      <c r="H523" s="2686" t="s">
        <v>9355</v>
      </c>
      <c r="I523" s="2686">
        <v>0</v>
      </c>
      <c r="J523" s="2686"/>
      <c r="K523" s="2686"/>
      <c r="L523" s="2686"/>
      <c r="M523" s="2686"/>
      <c r="N523" s="2686"/>
    </row>
    <row r="524" spans="1:14" ht="13.5" customHeight="1" x14ac:dyDescent="0.25">
      <c r="A524" s="2686"/>
      <c r="B524" s="2686"/>
      <c r="C524" s="2686"/>
      <c r="D524" s="2686" t="s">
        <v>6538</v>
      </c>
      <c r="E524" s="2686" t="s">
        <v>9296</v>
      </c>
      <c r="F524" s="2686">
        <v>0</v>
      </c>
      <c r="G524" s="2686" t="s">
        <v>6579</v>
      </c>
      <c r="H524" s="2686" t="s">
        <v>9356</v>
      </c>
      <c r="I524" s="2686">
        <v>0</v>
      </c>
      <c r="J524" s="2686"/>
      <c r="K524" s="2686"/>
      <c r="L524" s="2686"/>
      <c r="M524" s="2686"/>
      <c r="N524" s="2686"/>
    </row>
    <row r="525" spans="1:14" ht="13.5" customHeight="1" x14ac:dyDescent="0.25">
      <c r="A525" s="2686"/>
      <c r="B525" s="2686"/>
      <c r="C525" s="2686"/>
      <c r="D525" s="2686" t="s">
        <v>6538</v>
      </c>
      <c r="E525" s="2686" t="s">
        <v>9297</v>
      </c>
      <c r="F525" s="2686">
        <v>0</v>
      </c>
      <c r="G525" s="2686" t="s">
        <v>6579</v>
      </c>
      <c r="H525" s="2686" t="s">
        <v>9357</v>
      </c>
      <c r="I525" s="2686">
        <v>0</v>
      </c>
      <c r="J525" s="2686"/>
      <c r="K525" s="2686"/>
      <c r="L525" s="2686"/>
      <c r="M525" s="2686"/>
      <c r="N525" s="2686"/>
    </row>
    <row r="526" spans="1:14" ht="13.5" customHeight="1" x14ac:dyDescent="0.25">
      <c r="A526" s="2686"/>
      <c r="B526" s="2686"/>
      <c r="C526" s="2686"/>
      <c r="D526" s="2686" t="s">
        <v>6538</v>
      </c>
      <c r="E526" s="2686" t="s">
        <v>9298</v>
      </c>
      <c r="F526" s="2686">
        <v>0</v>
      </c>
      <c r="G526" s="2686" t="s">
        <v>6579</v>
      </c>
      <c r="H526" s="2686" t="s">
        <v>9358</v>
      </c>
      <c r="I526" s="2686">
        <v>0</v>
      </c>
      <c r="J526" s="2686"/>
      <c r="K526" s="2686"/>
      <c r="L526" s="2686"/>
      <c r="M526" s="2686"/>
      <c r="N526" s="2686"/>
    </row>
    <row r="527" spans="1:14" ht="13.5" customHeight="1" x14ac:dyDescent="0.25">
      <c r="A527" s="2686"/>
      <c r="B527" s="2686"/>
      <c r="C527" s="2686"/>
      <c r="D527" s="2686" t="s">
        <v>6538</v>
      </c>
      <c r="E527" s="2686" t="s">
        <v>9299</v>
      </c>
      <c r="F527" s="2686">
        <v>0</v>
      </c>
      <c r="G527" s="2686" t="s">
        <v>6579</v>
      </c>
      <c r="H527" s="2686" t="s">
        <v>9359</v>
      </c>
      <c r="I527" s="2686">
        <v>0</v>
      </c>
      <c r="J527" s="2686"/>
      <c r="K527" s="2686"/>
      <c r="L527" s="2686"/>
      <c r="M527" s="2686"/>
      <c r="N527" s="2686"/>
    </row>
    <row r="528" spans="1:14" ht="13.5" customHeight="1" x14ac:dyDescent="0.25">
      <c r="A528" s="2686"/>
      <c r="B528" s="2686"/>
      <c r="C528" s="2686"/>
      <c r="D528" s="2686" t="s">
        <v>6538</v>
      </c>
      <c r="E528" s="2686" t="s">
        <v>9300</v>
      </c>
      <c r="F528" s="2686">
        <v>0</v>
      </c>
      <c r="G528" s="2686" t="s">
        <v>6579</v>
      </c>
      <c r="H528" s="2686" t="s">
        <v>9360</v>
      </c>
      <c r="I528" s="2686">
        <v>0</v>
      </c>
      <c r="J528" s="2686"/>
      <c r="K528" s="2686"/>
      <c r="L528" s="2686"/>
      <c r="M528" s="2686"/>
      <c r="N528" s="2686"/>
    </row>
    <row r="529" spans="1:14" ht="13.5" customHeight="1" x14ac:dyDescent="0.25">
      <c r="A529" s="2686"/>
      <c r="B529" s="2686"/>
      <c r="C529" s="2686"/>
      <c r="D529" s="2686" t="s">
        <v>6538</v>
      </c>
      <c r="E529" s="2686" t="s">
        <v>9301</v>
      </c>
      <c r="F529" s="2686">
        <v>0</v>
      </c>
      <c r="G529" s="2686" t="s">
        <v>6579</v>
      </c>
      <c r="H529" s="2686" t="s">
        <v>9361</v>
      </c>
      <c r="I529" s="2686">
        <v>0</v>
      </c>
      <c r="J529" s="2686"/>
      <c r="K529" s="2686"/>
      <c r="L529" s="2686"/>
      <c r="M529" s="2686"/>
      <c r="N529" s="2686"/>
    </row>
    <row r="530" spans="1:14" ht="13.5" customHeight="1" x14ac:dyDescent="0.25">
      <c r="A530" s="2686"/>
      <c r="B530" s="2686"/>
      <c r="C530" s="2686"/>
      <c r="D530" s="2686" t="s">
        <v>6538</v>
      </c>
      <c r="E530" s="2686" t="s">
        <v>9305</v>
      </c>
      <c r="F530" s="2686">
        <v>234.9</v>
      </c>
      <c r="G530" s="2686" t="s">
        <v>6579</v>
      </c>
      <c r="H530" s="2686" t="s">
        <v>9362</v>
      </c>
      <c r="I530" s="2686">
        <v>0</v>
      </c>
      <c r="J530" s="2686"/>
      <c r="K530" s="2686"/>
      <c r="L530" s="2686"/>
      <c r="M530" s="2686"/>
      <c r="N530" s="2686"/>
    </row>
    <row r="531" spans="1:14" ht="13.5" customHeight="1" x14ac:dyDescent="0.25">
      <c r="A531" s="2686"/>
      <c r="B531" s="2686"/>
      <c r="C531" s="2686"/>
      <c r="D531" s="2686" t="s">
        <v>6538</v>
      </c>
      <c r="E531" s="2686" t="s">
        <v>9306</v>
      </c>
      <c r="F531" s="2686">
        <v>502.5</v>
      </c>
      <c r="G531" s="2686" t="s">
        <v>6579</v>
      </c>
      <c r="H531" s="2686" t="s">
        <v>9363</v>
      </c>
      <c r="I531" s="2686">
        <v>0</v>
      </c>
      <c r="J531" s="2686"/>
      <c r="K531" s="2686"/>
      <c r="L531" s="2686"/>
      <c r="M531" s="2686"/>
      <c r="N531" s="2686"/>
    </row>
    <row r="532" spans="1:14" ht="13.5" customHeight="1" x14ac:dyDescent="0.25">
      <c r="A532" s="2686"/>
      <c r="B532" s="2686"/>
      <c r="C532" s="2686"/>
      <c r="D532" s="2686" t="s">
        <v>6538</v>
      </c>
      <c r="E532" s="2686" t="s">
        <v>9307</v>
      </c>
      <c r="F532" s="2686">
        <v>0</v>
      </c>
      <c r="G532" s="2686" t="s">
        <v>6579</v>
      </c>
      <c r="H532" s="2686" t="s">
        <v>9364</v>
      </c>
      <c r="I532" s="2686">
        <v>0</v>
      </c>
      <c r="J532" s="2686"/>
      <c r="K532" s="2686"/>
      <c r="L532" s="2686"/>
      <c r="M532" s="2686"/>
      <c r="N532" s="2686"/>
    </row>
    <row r="533" spans="1:14" ht="13.5" customHeight="1" x14ac:dyDescent="0.25">
      <c r="A533" s="2686"/>
      <c r="B533" s="2686"/>
      <c r="C533" s="2686"/>
      <c r="D533" s="2686" t="s">
        <v>6538</v>
      </c>
      <c r="E533" s="2686" t="s">
        <v>9308</v>
      </c>
      <c r="F533" s="2686">
        <v>0</v>
      </c>
      <c r="G533" s="2686" t="s">
        <v>6579</v>
      </c>
      <c r="H533" s="2686" t="s">
        <v>9365</v>
      </c>
      <c r="I533" s="2686">
        <v>0</v>
      </c>
      <c r="J533" s="2686"/>
      <c r="K533" s="2686"/>
      <c r="L533" s="2686"/>
      <c r="M533" s="2686"/>
      <c r="N533" s="2686"/>
    </row>
    <row r="534" spans="1:14" ht="13.5" customHeight="1" x14ac:dyDescent="0.25">
      <c r="A534" s="2686"/>
      <c r="B534" s="2686"/>
      <c r="C534" s="2686"/>
      <c r="D534" s="2686" t="s">
        <v>6538</v>
      </c>
      <c r="E534" s="2686" t="s">
        <v>9309</v>
      </c>
      <c r="F534" s="2686">
        <v>116.9</v>
      </c>
      <c r="G534" s="2686" t="s">
        <v>6579</v>
      </c>
      <c r="H534" s="2686" t="s">
        <v>9366</v>
      </c>
      <c r="I534" s="2686">
        <v>0</v>
      </c>
      <c r="J534" s="2686"/>
      <c r="K534" s="2686"/>
      <c r="L534" s="2686"/>
      <c r="M534" s="2686"/>
      <c r="N534" s="2686"/>
    </row>
    <row r="535" spans="1:14" ht="13.5" customHeight="1" x14ac:dyDescent="0.25">
      <c r="A535" s="2686"/>
      <c r="B535" s="2686"/>
      <c r="C535" s="2686"/>
      <c r="D535" s="2686" t="s">
        <v>6538</v>
      </c>
      <c r="E535" s="2686" t="s">
        <v>9310</v>
      </c>
      <c r="F535" s="2686">
        <v>0</v>
      </c>
      <c r="G535" s="2686" t="s">
        <v>6579</v>
      </c>
      <c r="H535" s="2686" t="s">
        <v>9367</v>
      </c>
      <c r="I535" s="2686">
        <v>0</v>
      </c>
      <c r="J535" s="2686"/>
      <c r="K535" s="2686"/>
      <c r="L535" s="2686"/>
      <c r="M535" s="2686"/>
      <c r="N535" s="2686"/>
    </row>
    <row r="536" spans="1:14" ht="13.5" customHeight="1" x14ac:dyDescent="0.25">
      <c r="A536" s="2686"/>
      <c r="B536" s="2686"/>
      <c r="C536" s="2686"/>
      <c r="D536" s="2686" t="s">
        <v>6538</v>
      </c>
      <c r="E536" s="2686" t="s">
        <v>9329</v>
      </c>
      <c r="F536" s="2686">
        <v>378.8</v>
      </c>
      <c r="G536" s="2686" t="s">
        <v>6579</v>
      </c>
      <c r="H536" s="2686" t="s">
        <v>9368</v>
      </c>
      <c r="I536" s="2686">
        <v>0</v>
      </c>
      <c r="J536" s="2686"/>
      <c r="K536" s="2686"/>
      <c r="L536" s="2686"/>
      <c r="M536" s="2686"/>
      <c r="N536" s="2686"/>
    </row>
    <row r="537" spans="1:14" ht="13.5" customHeight="1" x14ac:dyDescent="0.25">
      <c r="A537" s="2686"/>
      <c r="B537" s="2686"/>
      <c r="C537" s="2686"/>
      <c r="D537" s="2686" t="s">
        <v>6538</v>
      </c>
      <c r="E537" s="2686" t="s">
        <v>9331</v>
      </c>
      <c r="F537" s="2686">
        <v>0</v>
      </c>
      <c r="G537" s="2686" t="s">
        <v>6580</v>
      </c>
      <c r="H537" s="2686" t="s">
        <v>9290</v>
      </c>
      <c r="I537" s="2686">
        <v>0</v>
      </c>
      <c r="J537" s="2686"/>
      <c r="K537" s="2686"/>
      <c r="L537" s="2686"/>
      <c r="M537" s="2686"/>
      <c r="N537" s="2686"/>
    </row>
    <row r="538" spans="1:14" ht="13.5" customHeight="1" x14ac:dyDescent="0.25">
      <c r="A538" s="2686"/>
      <c r="B538" s="2686"/>
      <c r="C538" s="2686"/>
      <c r="D538" s="2686" t="s">
        <v>6538</v>
      </c>
      <c r="E538" s="2686" t="s">
        <v>9333</v>
      </c>
      <c r="F538" s="2686">
        <v>536.20000000000005</v>
      </c>
      <c r="G538" s="2686" t="s">
        <v>6580</v>
      </c>
      <c r="H538" s="2686" t="s">
        <v>9291</v>
      </c>
      <c r="I538" s="2686">
        <v>0</v>
      </c>
      <c r="J538" s="2686"/>
      <c r="K538" s="2686"/>
      <c r="L538" s="2686"/>
      <c r="M538" s="2686"/>
      <c r="N538" s="2686"/>
    </row>
    <row r="539" spans="1:14" ht="13.5" customHeight="1" x14ac:dyDescent="0.25">
      <c r="A539" s="2686"/>
      <c r="B539" s="2686"/>
      <c r="C539" s="2686"/>
      <c r="D539" s="2686" t="s">
        <v>6538</v>
      </c>
      <c r="E539" s="2686" t="s">
        <v>9335</v>
      </c>
      <c r="F539" s="2686">
        <v>0</v>
      </c>
      <c r="G539" s="2686" t="s">
        <v>6580</v>
      </c>
      <c r="H539" s="2686" t="s">
        <v>9292</v>
      </c>
      <c r="I539" s="2686">
        <v>0</v>
      </c>
      <c r="J539" s="2686"/>
      <c r="K539" s="2686"/>
      <c r="L539" s="2686"/>
      <c r="M539" s="2686"/>
      <c r="N539" s="2686"/>
    </row>
    <row r="540" spans="1:14" ht="13.5" customHeight="1" x14ac:dyDescent="0.25">
      <c r="A540" s="2686"/>
      <c r="B540" s="2686"/>
      <c r="C540" s="2686"/>
      <c r="D540" s="2686" t="s">
        <v>6538</v>
      </c>
      <c r="E540" s="2686" t="s">
        <v>9337</v>
      </c>
      <c r="F540" s="2686">
        <v>391.7</v>
      </c>
      <c r="G540" s="2686" t="s">
        <v>6580</v>
      </c>
      <c r="H540" s="2686" t="s">
        <v>9293</v>
      </c>
      <c r="I540" s="2686">
        <v>0</v>
      </c>
      <c r="J540" s="2686"/>
      <c r="K540" s="2686"/>
      <c r="L540" s="2686"/>
      <c r="M540" s="2686"/>
      <c r="N540" s="2686"/>
    </row>
    <row r="541" spans="1:14" ht="13.5" customHeight="1" x14ac:dyDescent="0.25">
      <c r="A541" s="2686"/>
      <c r="B541" s="2686"/>
      <c r="C541" s="2686"/>
      <c r="D541" s="2686" t="s">
        <v>6538</v>
      </c>
      <c r="E541" s="2686" t="s">
        <v>9339</v>
      </c>
      <c r="F541" s="2686">
        <v>776.1</v>
      </c>
      <c r="G541" s="2686" t="s">
        <v>6580</v>
      </c>
      <c r="H541" s="2686" t="s">
        <v>9294</v>
      </c>
      <c r="I541" s="2686">
        <v>0</v>
      </c>
      <c r="J541" s="2686"/>
      <c r="K541" s="2686"/>
      <c r="L541" s="2686"/>
      <c r="M541" s="2686"/>
      <c r="N541" s="2686"/>
    </row>
    <row r="542" spans="1:14" ht="13.5" customHeight="1" x14ac:dyDescent="0.25">
      <c r="A542" s="2686"/>
      <c r="B542" s="2686"/>
      <c r="C542" s="2686"/>
      <c r="D542" s="2686" t="s">
        <v>6538</v>
      </c>
      <c r="E542" s="2686" t="s">
        <v>9341</v>
      </c>
      <c r="F542" s="2686">
        <v>0</v>
      </c>
      <c r="G542" s="2686" t="s">
        <v>6580</v>
      </c>
      <c r="H542" s="2686" t="s">
        <v>9295</v>
      </c>
      <c r="I542" s="2686">
        <v>0</v>
      </c>
      <c r="J542" s="2686"/>
      <c r="K542" s="2686"/>
      <c r="L542" s="2686"/>
      <c r="M542" s="2686"/>
      <c r="N542" s="2686"/>
    </row>
    <row r="543" spans="1:14" ht="13.5" customHeight="1" x14ac:dyDescent="0.25">
      <c r="A543" s="2686"/>
      <c r="B543" s="2686"/>
      <c r="C543" s="2686"/>
      <c r="D543" s="2686" t="s">
        <v>6538</v>
      </c>
      <c r="E543" s="2686" t="s">
        <v>9343</v>
      </c>
      <c r="F543" s="2686">
        <v>0</v>
      </c>
      <c r="G543" s="2686" t="s">
        <v>6580</v>
      </c>
      <c r="H543" s="2686" t="s">
        <v>9296</v>
      </c>
      <c r="I543" s="2686">
        <v>0</v>
      </c>
      <c r="J543" s="2686"/>
      <c r="K543" s="2686"/>
      <c r="L543" s="2686"/>
      <c r="M543" s="2686"/>
      <c r="N543" s="2686"/>
    </row>
    <row r="544" spans="1:14" ht="13.5" customHeight="1" x14ac:dyDescent="0.25">
      <c r="A544" s="2686"/>
      <c r="B544" s="2686"/>
      <c r="C544" s="2686"/>
      <c r="D544" s="2686" t="s">
        <v>6538</v>
      </c>
      <c r="E544" s="2686" t="s">
        <v>9345</v>
      </c>
      <c r="F544" s="2686">
        <v>0</v>
      </c>
      <c r="G544" s="2686" t="s">
        <v>6580</v>
      </c>
      <c r="H544" s="2686" t="s">
        <v>9297</v>
      </c>
      <c r="I544" s="2686">
        <v>0</v>
      </c>
      <c r="J544" s="2686"/>
      <c r="K544" s="2686"/>
      <c r="L544" s="2686"/>
      <c r="M544" s="2686"/>
      <c r="N544" s="2686"/>
    </row>
    <row r="545" spans="1:14" ht="13.5" customHeight="1" x14ac:dyDescent="0.25">
      <c r="A545" s="2686"/>
      <c r="B545" s="2686"/>
      <c r="C545" s="2686"/>
      <c r="D545" s="2686" t="s">
        <v>6538</v>
      </c>
      <c r="E545" s="2686" t="s">
        <v>9346</v>
      </c>
      <c r="F545" s="2686">
        <v>0</v>
      </c>
      <c r="G545" s="2686" t="s">
        <v>6580</v>
      </c>
      <c r="H545" s="2686" t="s">
        <v>9298</v>
      </c>
      <c r="I545" s="2686">
        <v>0</v>
      </c>
      <c r="J545" s="2686"/>
      <c r="K545" s="2686"/>
      <c r="L545" s="2686"/>
      <c r="M545" s="2686"/>
      <c r="N545" s="2686"/>
    </row>
    <row r="546" spans="1:14" ht="13.5" customHeight="1" x14ac:dyDescent="0.25">
      <c r="A546" s="2686"/>
      <c r="B546" s="2686"/>
      <c r="C546" s="2686"/>
      <c r="D546" s="2686" t="s">
        <v>6538</v>
      </c>
      <c r="E546" s="2686" t="s">
        <v>9347</v>
      </c>
      <c r="F546" s="2686">
        <v>0</v>
      </c>
      <c r="G546" s="2686" t="s">
        <v>6580</v>
      </c>
      <c r="H546" s="2686" t="s">
        <v>9299</v>
      </c>
      <c r="I546" s="2686">
        <v>0</v>
      </c>
      <c r="J546" s="2686"/>
      <c r="K546" s="2686"/>
      <c r="L546" s="2686"/>
      <c r="M546" s="2686"/>
      <c r="N546" s="2686"/>
    </row>
    <row r="547" spans="1:14" ht="13.5" customHeight="1" x14ac:dyDescent="0.25">
      <c r="A547" s="2686"/>
      <c r="B547" s="2686"/>
      <c r="C547" s="2686"/>
      <c r="D547" s="2686" t="s">
        <v>6538</v>
      </c>
      <c r="E547" s="2686" t="s">
        <v>9348</v>
      </c>
      <c r="F547" s="2686">
        <v>0</v>
      </c>
      <c r="G547" s="2686" t="s">
        <v>6580</v>
      </c>
      <c r="H547" s="2686" t="s">
        <v>9300</v>
      </c>
      <c r="I547" s="2686">
        <v>0</v>
      </c>
      <c r="J547" s="2686"/>
      <c r="K547" s="2686"/>
      <c r="L547" s="2686"/>
      <c r="M547" s="2686"/>
      <c r="N547" s="2686"/>
    </row>
    <row r="548" spans="1:14" ht="13.5" customHeight="1" x14ac:dyDescent="0.25">
      <c r="A548" s="2686"/>
      <c r="B548" s="2686"/>
      <c r="C548" s="2686"/>
      <c r="D548" s="2686" t="s">
        <v>6538</v>
      </c>
      <c r="E548" s="2686" t="s">
        <v>9349</v>
      </c>
      <c r="F548" s="2686">
        <v>0</v>
      </c>
      <c r="G548" s="2686" t="s">
        <v>6580</v>
      </c>
      <c r="H548" s="2686" t="s">
        <v>9301</v>
      </c>
      <c r="I548" s="2686">
        <v>0</v>
      </c>
      <c r="J548" s="2686"/>
      <c r="K548" s="2686"/>
      <c r="L548" s="2686"/>
      <c r="M548" s="2686"/>
      <c r="N548" s="2686"/>
    </row>
    <row r="549" spans="1:14" ht="13.5" customHeight="1" x14ac:dyDescent="0.25">
      <c r="A549" s="2686"/>
      <c r="B549" s="2686"/>
      <c r="C549" s="2686"/>
      <c r="D549" s="2686" t="s">
        <v>6538</v>
      </c>
      <c r="E549" s="2686" t="s">
        <v>9350</v>
      </c>
      <c r="F549" s="2686">
        <v>0</v>
      </c>
      <c r="G549" s="2686" t="s">
        <v>6580</v>
      </c>
      <c r="H549" s="2686" t="s">
        <v>9305</v>
      </c>
      <c r="I549" s="2686">
        <v>0</v>
      </c>
      <c r="J549" s="2686"/>
      <c r="K549" s="2686"/>
      <c r="L549" s="2686"/>
      <c r="M549" s="2686"/>
      <c r="N549" s="2686"/>
    </row>
    <row r="550" spans="1:14" ht="13.5" customHeight="1" x14ac:dyDescent="0.25">
      <c r="A550" s="2686"/>
      <c r="B550" s="2686"/>
      <c r="C550" s="2686"/>
      <c r="D550" s="2686" t="s">
        <v>6536</v>
      </c>
      <c r="E550" s="2686" t="s">
        <v>9290</v>
      </c>
      <c r="F550" s="2686">
        <v>2154.5</v>
      </c>
      <c r="G550" s="2686" t="s">
        <v>6580</v>
      </c>
      <c r="H550" s="2686" t="s">
        <v>9306</v>
      </c>
      <c r="I550" s="2686">
        <v>0</v>
      </c>
      <c r="J550" s="2686"/>
      <c r="K550" s="2686"/>
      <c r="L550" s="2686"/>
      <c r="M550" s="2686"/>
      <c r="N550" s="2686"/>
    </row>
    <row r="551" spans="1:14" ht="13.5" customHeight="1" x14ac:dyDescent="0.25">
      <c r="A551" s="2686"/>
      <c r="B551" s="2686"/>
      <c r="C551" s="2686"/>
      <c r="D551" s="2686" t="s">
        <v>6536</v>
      </c>
      <c r="E551" s="2686" t="s">
        <v>9291</v>
      </c>
      <c r="F551" s="2686">
        <v>1255.7</v>
      </c>
      <c r="G551" s="2686" t="s">
        <v>6580</v>
      </c>
      <c r="H551" s="2686" t="s">
        <v>9307</v>
      </c>
      <c r="I551" s="2686">
        <v>0</v>
      </c>
      <c r="J551" s="2686"/>
      <c r="K551" s="2686"/>
      <c r="L551" s="2686"/>
      <c r="M551" s="2686"/>
      <c r="N551" s="2686"/>
    </row>
    <row r="552" spans="1:14" ht="13.5" customHeight="1" x14ac:dyDescent="0.25">
      <c r="A552" s="2686"/>
      <c r="B552" s="2686"/>
      <c r="C552" s="2686"/>
      <c r="D552" s="2686" t="s">
        <v>6536</v>
      </c>
      <c r="E552" s="2686" t="s">
        <v>9292</v>
      </c>
      <c r="F552" s="2686">
        <v>0</v>
      </c>
      <c r="G552" s="2686" t="s">
        <v>6580</v>
      </c>
      <c r="H552" s="2686" t="s">
        <v>9308</v>
      </c>
      <c r="I552" s="2686">
        <v>0</v>
      </c>
      <c r="J552" s="2686"/>
      <c r="K552" s="2686"/>
      <c r="L552" s="2686"/>
      <c r="M552" s="2686"/>
      <c r="N552" s="2686"/>
    </row>
    <row r="553" spans="1:14" ht="13.5" customHeight="1" x14ac:dyDescent="0.25">
      <c r="A553" s="2686"/>
      <c r="B553" s="2686"/>
      <c r="C553" s="2686"/>
      <c r="D553" s="2686" t="s">
        <v>6536</v>
      </c>
      <c r="E553" s="2686" t="s">
        <v>9293</v>
      </c>
      <c r="F553" s="2686">
        <v>0</v>
      </c>
      <c r="G553" s="2686" t="s">
        <v>6580</v>
      </c>
      <c r="H553" s="2686" t="s">
        <v>9309</v>
      </c>
      <c r="I553" s="2686">
        <v>0</v>
      </c>
      <c r="J553" s="2686"/>
      <c r="K553" s="2686"/>
      <c r="L553" s="2686"/>
      <c r="M553" s="2686"/>
      <c r="N553" s="2686"/>
    </row>
    <row r="554" spans="1:14" ht="13.5" customHeight="1" x14ac:dyDescent="0.25">
      <c r="A554" s="2686"/>
      <c r="B554" s="2686"/>
      <c r="C554" s="2686"/>
      <c r="D554" s="2686" t="s">
        <v>6536</v>
      </c>
      <c r="E554" s="2686" t="s">
        <v>9294</v>
      </c>
      <c r="F554" s="2686">
        <v>0</v>
      </c>
      <c r="G554" s="2686" t="s">
        <v>6580</v>
      </c>
      <c r="H554" s="2686" t="s">
        <v>9310</v>
      </c>
      <c r="I554" s="2686">
        <v>0</v>
      </c>
      <c r="J554" s="2686"/>
      <c r="K554" s="2686"/>
      <c r="L554" s="2686"/>
      <c r="M554" s="2686"/>
      <c r="N554" s="2686"/>
    </row>
    <row r="555" spans="1:14" ht="13.5" customHeight="1" x14ac:dyDescent="0.25">
      <c r="A555" s="2686"/>
      <c r="B555" s="2686"/>
      <c r="C555" s="2686"/>
      <c r="D555" s="2686" t="s">
        <v>6536</v>
      </c>
      <c r="E555" s="2686" t="s">
        <v>9295</v>
      </c>
      <c r="F555" s="2686">
        <v>0</v>
      </c>
      <c r="G555" s="2686" t="s">
        <v>6580</v>
      </c>
      <c r="H555" s="2686" t="s">
        <v>9329</v>
      </c>
      <c r="I555" s="2686">
        <v>806</v>
      </c>
      <c r="J555" s="2686"/>
      <c r="K555" s="2686"/>
      <c r="L555" s="2686"/>
      <c r="M555" s="2686"/>
      <c r="N555" s="2686"/>
    </row>
    <row r="556" spans="1:14" ht="13.5" customHeight="1" x14ac:dyDescent="0.25">
      <c r="A556" s="2686"/>
      <c r="B556" s="2686"/>
      <c r="C556" s="2686"/>
      <c r="D556" s="2686" t="s">
        <v>6536</v>
      </c>
      <c r="E556" s="2686" t="s">
        <v>9296</v>
      </c>
      <c r="F556" s="2686">
        <v>561.70000000000005</v>
      </c>
      <c r="G556" s="2686" t="s">
        <v>6580</v>
      </c>
      <c r="H556" s="2686" t="s">
        <v>9331</v>
      </c>
      <c r="I556" s="2686">
        <v>0</v>
      </c>
      <c r="J556" s="2686"/>
      <c r="K556" s="2686"/>
      <c r="L556" s="2686"/>
      <c r="M556" s="2686"/>
      <c r="N556" s="2686"/>
    </row>
    <row r="557" spans="1:14" ht="13.5" customHeight="1" x14ac:dyDescent="0.25">
      <c r="A557" s="2686"/>
      <c r="B557" s="2686"/>
      <c r="C557" s="2686"/>
      <c r="D557" s="2686" t="s">
        <v>6536</v>
      </c>
      <c r="E557" s="2686" t="s">
        <v>9297</v>
      </c>
      <c r="F557" s="2686">
        <v>600.6</v>
      </c>
      <c r="G557" s="2686" t="s">
        <v>6580</v>
      </c>
      <c r="H557" s="2686" t="s">
        <v>9333</v>
      </c>
      <c r="I557" s="2686">
        <v>0</v>
      </c>
      <c r="J557" s="2686"/>
      <c r="K557" s="2686"/>
      <c r="L557" s="2686"/>
      <c r="M557" s="2686"/>
      <c r="N557" s="2686"/>
    </row>
    <row r="558" spans="1:14" ht="13.5" customHeight="1" x14ac:dyDescent="0.25">
      <c r="A558" s="2686"/>
      <c r="B558" s="2686"/>
      <c r="C558" s="2686"/>
      <c r="D558" s="2686" t="s">
        <v>6536</v>
      </c>
      <c r="E558" s="2686" t="s">
        <v>9298</v>
      </c>
      <c r="F558" s="2686">
        <v>203.6</v>
      </c>
      <c r="G558" s="2686" t="s">
        <v>6580</v>
      </c>
      <c r="H558" s="2686" t="s">
        <v>9335</v>
      </c>
      <c r="I558" s="2686">
        <v>0</v>
      </c>
      <c r="J558" s="2686"/>
      <c r="K558" s="2686"/>
      <c r="L558" s="2686"/>
      <c r="M558" s="2686"/>
      <c r="N558" s="2686"/>
    </row>
    <row r="559" spans="1:14" ht="13.5" customHeight="1" x14ac:dyDescent="0.25">
      <c r="A559" s="2686"/>
      <c r="B559" s="2686"/>
      <c r="C559" s="2686"/>
      <c r="D559" s="2686" t="s">
        <v>6536</v>
      </c>
      <c r="E559" s="2686" t="s">
        <v>9299</v>
      </c>
      <c r="F559" s="2686">
        <v>1074.7</v>
      </c>
      <c r="G559" s="2686" t="s">
        <v>6580</v>
      </c>
      <c r="H559" s="2686" t="s">
        <v>9337</v>
      </c>
      <c r="I559" s="2686">
        <v>0</v>
      </c>
      <c r="J559" s="2686"/>
      <c r="K559" s="2686"/>
      <c r="L559" s="2686"/>
      <c r="M559" s="2686"/>
      <c r="N559" s="2686"/>
    </row>
    <row r="560" spans="1:14" ht="13.5" customHeight="1" x14ac:dyDescent="0.25">
      <c r="A560" s="2686"/>
      <c r="B560" s="2686"/>
      <c r="C560" s="2686"/>
      <c r="D560" s="2686" t="s">
        <v>6536</v>
      </c>
      <c r="E560" s="2686" t="s">
        <v>9300</v>
      </c>
      <c r="F560" s="2686">
        <v>0</v>
      </c>
      <c r="G560" s="2686" t="s">
        <v>6580</v>
      </c>
      <c r="H560" s="2686" t="s">
        <v>9339</v>
      </c>
      <c r="I560" s="2686">
        <v>0</v>
      </c>
      <c r="J560" s="2686"/>
      <c r="K560" s="2686"/>
      <c r="L560" s="2686"/>
      <c r="M560" s="2686"/>
      <c r="N560" s="2686"/>
    </row>
    <row r="561" spans="1:14" ht="13.5" customHeight="1" x14ac:dyDescent="0.25">
      <c r="A561" s="2686"/>
      <c r="B561" s="2686"/>
      <c r="C561" s="2686"/>
      <c r="D561" s="2686" t="s">
        <v>6536</v>
      </c>
      <c r="E561" s="2686" t="s">
        <v>9301</v>
      </c>
      <c r="F561" s="2686">
        <v>293.60000000000002</v>
      </c>
      <c r="G561" s="2686" t="s">
        <v>6580</v>
      </c>
      <c r="H561" s="2686" t="s">
        <v>9341</v>
      </c>
      <c r="I561" s="2686">
        <v>0</v>
      </c>
      <c r="J561" s="2686"/>
      <c r="K561" s="2686"/>
      <c r="L561" s="2686"/>
      <c r="M561" s="2686"/>
      <c r="N561" s="2686"/>
    </row>
    <row r="562" spans="1:14" ht="13.5" customHeight="1" x14ac:dyDescent="0.25">
      <c r="A562" s="2686"/>
      <c r="B562" s="2686"/>
      <c r="C562" s="2686"/>
      <c r="D562" s="2686" t="s">
        <v>6536</v>
      </c>
      <c r="E562" s="2686" t="s">
        <v>9305</v>
      </c>
      <c r="F562" s="2686">
        <v>92.7</v>
      </c>
      <c r="G562" s="2686" t="s">
        <v>6580</v>
      </c>
      <c r="H562" s="2686" t="s">
        <v>9343</v>
      </c>
      <c r="I562" s="2686">
        <v>0</v>
      </c>
      <c r="J562" s="2686"/>
      <c r="K562" s="2686"/>
      <c r="L562" s="2686"/>
      <c r="M562" s="2686"/>
      <c r="N562" s="2686"/>
    </row>
    <row r="563" spans="1:14" ht="13.5" customHeight="1" x14ac:dyDescent="0.25">
      <c r="A563" s="2686"/>
      <c r="B563" s="2686"/>
      <c r="C563" s="2686"/>
      <c r="D563" s="2686" t="s">
        <v>6536</v>
      </c>
      <c r="E563" s="2686" t="s">
        <v>9306</v>
      </c>
      <c r="F563" s="2686">
        <v>170.5</v>
      </c>
      <c r="G563" s="2686" t="s">
        <v>6580</v>
      </c>
      <c r="H563" s="2686" t="s">
        <v>9345</v>
      </c>
      <c r="I563" s="2686">
        <v>0</v>
      </c>
      <c r="J563" s="2686"/>
      <c r="K563" s="2686"/>
      <c r="L563" s="2686"/>
      <c r="M563" s="2686"/>
      <c r="N563" s="2686"/>
    </row>
    <row r="564" spans="1:14" ht="13.5" customHeight="1" x14ac:dyDescent="0.25">
      <c r="A564" s="2686"/>
      <c r="B564" s="2686"/>
      <c r="C564" s="2686"/>
      <c r="D564" s="2686" t="s">
        <v>6536</v>
      </c>
      <c r="E564" s="2686" t="s">
        <v>9307</v>
      </c>
      <c r="F564" s="2686">
        <v>0</v>
      </c>
      <c r="G564" s="2686" t="s">
        <v>6580</v>
      </c>
      <c r="H564" s="2686" t="s">
        <v>9346</v>
      </c>
      <c r="I564" s="2686">
        <v>0</v>
      </c>
      <c r="J564" s="2686"/>
      <c r="K564" s="2686"/>
      <c r="L564" s="2686"/>
      <c r="M564" s="2686"/>
      <c r="N564" s="2686"/>
    </row>
    <row r="565" spans="1:14" ht="13.5" customHeight="1" x14ac:dyDescent="0.25">
      <c r="A565" s="2686"/>
      <c r="B565" s="2686"/>
      <c r="C565" s="2686"/>
      <c r="D565" s="2686" t="s">
        <v>6536</v>
      </c>
      <c r="E565" s="2686" t="s">
        <v>9308</v>
      </c>
      <c r="F565" s="2686">
        <v>0</v>
      </c>
      <c r="G565" s="2686" t="s">
        <v>6580</v>
      </c>
      <c r="H565" s="2686" t="s">
        <v>9347</v>
      </c>
      <c r="I565" s="2686">
        <v>0</v>
      </c>
      <c r="J565" s="2686"/>
      <c r="K565" s="2686"/>
      <c r="L565" s="2686"/>
      <c r="M565" s="2686"/>
      <c r="N565" s="2686"/>
    </row>
    <row r="566" spans="1:14" ht="13.5" customHeight="1" x14ac:dyDescent="0.25">
      <c r="A566" s="2686"/>
      <c r="B566" s="2686"/>
      <c r="C566" s="2686"/>
      <c r="D566" s="2686" t="s">
        <v>6536</v>
      </c>
      <c r="E566" s="2686" t="s">
        <v>9309</v>
      </c>
      <c r="F566" s="2686">
        <v>0</v>
      </c>
      <c r="G566" s="2686" t="s">
        <v>6580</v>
      </c>
      <c r="H566" s="2686" t="s">
        <v>9348</v>
      </c>
      <c r="I566" s="2686">
        <v>0</v>
      </c>
      <c r="J566" s="2686"/>
      <c r="K566" s="2686"/>
      <c r="L566" s="2686"/>
      <c r="M566" s="2686"/>
      <c r="N566" s="2686"/>
    </row>
    <row r="567" spans="1:14" ht="13.5" customHeight="1" x14ac:dyDescent="0.25">
      <c r="A567" s="2686"/>
      <c r="B567" s="2686"/>
      <c r="C567" s="2686"/>
      <c r="D567" s="2686" t="s">
        <v>6536</v>
      </c>
      <c r="E567" s="2686" t="s">
        <v>9310</v>
      </c>
      <c r="F567" s="2686">
        <v>0</v>
      </c>
      <c r="G567" s="2686" t="s">
        <v>6580</v>
      </c>
      <c r="H567" s="2686" t="s">
        <v>9349</v>
      </c>
      <c r="I567" s="2686">
        <v>0</v>
      </c>
      <c r="J567" s="2686"/>
      <c r="K567" s="2686"/>
      <c r="L567" s="2686"/>
      <c r="M567" s="2686"/>
      <c r="N567" s="2686"/>
    </row>
    <row r="568" spans="1:14" ht="13.5" customHeight="1" x14ac:dyDescent="0.25">
      <c r="A568" s="2686"/>
      <c r="B568" s="2686"/>
      <c r="C568" s="2686"/>
      <c r="D568" s="2686" t="s">
        <v>6536</v>
      </c>
      <c r="E568" s="2686" t="s">
        <v>9329</v>
      </c>
      <c r="F568" s="2686">
        <v>0</v>
      </c>
      <c r="G568" s="2686" t="s">
        <v>6580</v>
      </c>
      <c r="H568" s="2686" t="s">
        <v>9350</v>
      </c>
      <c r="I568" s="2686">
        <v>0</v>
      </c>
      <c r="J568" s="2686"/>
      <c r="K568" s="2686"/>
      <c r="L568" s="2686"/>
      <c r="M568" s="2686"/>
      <c r="N568" s="2686"/>
    </row>
    <row r="569" spans="1:14" ht="13.5" customHeight="1" x14ac:dyDescent="0.25">
      <c r="A569" s="2686"/>
      <c r="B569" s="2686"/>
      <c r="C569" s="2686"/>
      <c r="D569" s="2686" t="s">
        <v>6536</v>
      </c>
      <c r="E569" s="2686" t="s">
        <v>9331</v>
      </c>
      <c r="F569" s="2686">
        <v>0</v>
      </c>
      <c r="G569" s="2686" t="s">
        <v>6580</v>
      </c>
      <c r="H569" s="2686" t="s">
        <v>9351</v>
      </c>
      <c r="I569" s="2686">
        <v>0</v>
      </c>
      <c r="J569" s="2686"/>
      <c r="K569" s="2686"/>
      <c r="L569" s="2686"/>
      <c r="M569" s="2686"/>
      <c r="N569" s="2686"/>
    </row>
    <row r="570" spans="1:14" ht="13.5" customHeight="1" x14ac:dyDescent="0.25">
      <c r="A570" s="2686"/>
      <c r="B570" s="2686"/>
      <c r="C570" s="2686"/>
      <c r="D570" s="2686" t="s">
        <v>6536</v>
      </c>
      <c r="E570" s="2686" t="s">
        <v>9333</v>
      </c>
      <c r="F570" s="2686">
        <v>0</v>
      </c>
      <c r="G570" s="2686" t="s">
        <v>6580</v>
      </c>
      <c r="H570" s="2686" t="s">
        <v>9352</v>
      </c>
      <c r="I570" s="2686">
        <v>0</v>
      </c>
      <c r="J570" s="2686"/>
      <c r="K570" s="2686"/>
      <c r="L570" s="2686"/>
      <c r="M570" s="2686"/>
      <c r="N570" s="2686"/>
    </row>
    <row r="571" spans="1:14" ht="13.5" customHeight="1" x14ac:dyDescent="0.25">
      <c r="A571" s="2686"/>
      <c r="B571" s="2686"/>
      <c r="C571" s="2686"/>
      <c r="D571" s="2686" t="s">
        <v>6536</v>
      </c>
      <c r="E571" s="2686" t="s">
        <v>9335</v>
      </c>
      <c r="F571" s="2686">
        <v>0</v>
      </c>
      <c r="G571" s="2686" t="s">
        <v>6580</v>
      </c>
      <c r="H571" s="2686" t="s">
        <v>9353</v>
      </c>
      <c r="I571" s="2686">
        <v>0</v>
      </c>
      <c r="J571" s="2686"/>
      <c r="K571" s="2686"/>
      <c r="L571" s="2686"/>
      <c r="M571" s="2686"/>
      <c r="N571" s="2686"/>
    </row>
    <row r="572" spans="1:14" ht="13.5" customHeight="1" x14ac:dyDescent="0.25">
      <c r="A572" s="2686"/>
      <c r="B572" s="2686"/>
      <c r="C572" s="2686"/>
      <c r="D572" s="2686" t="s">
        <v>6536</v>
      </c>
      <c r="E572" s="2686" t="s">
        <v>9337</v>
      </c>
      <c r="F572" s="2686">
        <v>350.8</v>
      </c>
      <c r="G572" s="2686" t="s">
        <v>6580</v>
      </c>
      <c r="H572" s="2686" t="s">
        <v>9354</v>
      </c>
      <c r="I572" s="2686">
        <v>0</v>
      </c>
      <c r="J572" s="2686"/>
      <c r="K572" s="2686"/>
      <c r="L572" s="2686"/>
      <c r="M572" s="2686"/>
      <c r="N572" s="2686"/>
    </row>
    <row r="573" spans="1:14" ht="13.5" customHeight="1" x14ac:dyDescent="0.25">
      <c r="A573" s="2686"/>
      <c r="B573" s="2686"/>
      <c r="C573" s="2686"/>
      <c r="D573" s="2686" t="s">
        <v>6536</v>
      </c>
      <c r="E573" s="2686" t="s">
        <v>9339</v>
      </c>
      <c r="F573" s="2686">
        <v>0</v>
      </c>
      <c r="G573" s="2686" t="s">
        <v>6580</v>
      </c>
      <c r="H573" s="2686" t="s">
        <v>9355</v>
      </c>
      <c r="I573" s="2686">
        <v>0</v>
      </c>
      <c r="J573" s="2686"/>
      <c r="K573" s="2686"/>
      <c r="L573" s="2686"/>
      <c r="M573" s="2686"/>
      <c r="N573" s="2686"/>
    </row>
    <row r="574" spans="1:14" ht="13.5" customHeight="1" x14ac:dyDescent="0.25">
      <c r="A574" s="2686"/>
      <c r="B574" s="2686"/>
      <c r="C574" s="2686"/>
      <c r="D574" s="2686" t="s">
        <v>6536</v>
      </c>
      <c r="E574" s="2686" t="s">
        <v>9341</v>
      </c>
      <c r="F574" s="2686">
        <v>0</v>
      </c>
      <c r="G574" s="2686" t="s">
        <v>6580</v>
      </c>
      <c r="H574" s="2686" t="s">
        <v>9356</v>
      </c>
      <c r="I574" s="2686">
        <v>0</v>
      </c>
      <c r="J574" s="2686"/>
      <c r="K574" s="2686"/>
      <c r="L574" s="2686"/>
      <c r="M574" s="2686"/>
      <c r="N574" s="2686"/>
    </row>
    <row r="575" spans="1:14" ht="13.5" customHeight="1" x14ac:dyDescent="0.25">
      <c r="A575" s="2686"/>
      <c r="B575" s="2686"/>
      <c r="C575" s="2686"/>
      <c r="D575" s="2686" t="s">
        <v>6536</v>
      </c>
      <c r="E575" s="2686" t="s">
        <v>9343</v>
      </c>
      <c r="F575" s="2686">
        <v>0</v>
      </c>
      <c r="G575" s="2686" t="s">
        <v>6580</v>
      </c>
      <c r="H575" s="2686" t="s">
        <v>9357</v>
      </c>
      <c r="I575" s="2686">
        <v>0</v>
      </c>
      <c r="J575" s="2686"/>
      <c r="K575" s="2686"/>
      <c r="L575" s="2686"/>
      <c r="M575" s="2686"/>
      <c r="N575" s="2686"/>
    </row>
    <row r="576" spans="1:14" ht="13.5" customHeight="1" x14ac:dyDescent="0.25">
      <c r="A576" s="2686"/>
      <c r="B576" s="2686"/>
      <c r="C576" s="2686"/>
      <c r="D576" s="2686" t="s">
        <v>6536</v>
      </c>
      <c r="E576" s="2686" t="s">
        <v>9345</v>
      </c>
      <c r="F576" s="2686">
        <v>0</v>
      </c>
      <c r="G576" s="2686" t="s">
        <v>6580</v>
      </c>
      <c r="H576" s="2686" t="s">
        <v>9358</v>
      </c>
      <c r="I576" s="2686">
        <v>0</v>
      </c>
      <c r="J576" s="2686"/>
      <c r="K576" s="2686"/>
      <c r="L576" s="2686"/>
      <c r="M576" s="2686"/>
      <c r="N576" s="2686"/>
    </row>
    <row r="577" spans="1:14" ht="13.5" customHeight="1" x14ac:dyDescent="0.25">
      <c r="A577" s="2686"/>
      <c r="B577" s="2686"/>
      <c r="C577" s="2686"/>
      <c r="D577" s="2686" t="s">
        <v>6536</v>
      </c>
      <c r="E577" s="2686" t="s">
        <v>9346</v>
      </c>
      <c r="F577" s="2686">
        <v>75.7</v>
      </c>
      <c r="G577" s="2686" t="s">
        <v>6580</v>
      </c>
      <c r="H577" s="2686" t="s">
        <v>9359</v>
      </c>
      <c r="I577" s="2686">
        <v>0</v>
      </c>
      <c r="J577" s="2686"/>
      <c r="K577" s="2686"/>
      <c r="L577" s="2686"/>
      <c r="M577" s="2686"/>
      <c r="N577" s="2686"/>
    </row>
    <row r="578" spans="1:14" ht="13.5" customHeight="1" x14ac:dyDescent="0.25">
      <c r="A578" s="2686"/>
      <c r="B578" s="2686"/>
      <c r="C578" s="2686"/>
      <c r="D578" s="2686" t="s">
        <v>6536</v>
      </c>
      <c r="E578" s="2686" t="s">
        <v>9347</v>
      </c>
      <c r="F578" s="2686">
        <v>22.1</v>
      </c>
      <c r="G578" s="2686" t="s">
        <v>6580</v>
      </c>
      <c r="H578" s="2686" t="s">
        <v>9360</v>
      </c>
      <c r="I578" s="2686">
        <v>0</v>
      </c>
      <c r="J578" s="2686"/>
      <c r="K578" s="2686"/>
      <c r="L578" s="2686"/>
      <c r="M578" s="2686"/>
      <c r="N578" s="2686"/>
    </row>
    <row r="579" spans="1:14" ht="13.5" customHeight="1" x14ac:dyDescent="0.25">
      <c r="A579" s="2686"/>
      <c r="B579" s="2686"/>
      <c r="C579" s="2686"/>
      <c r="D579" s="2686" t="s">
        <v>6536</v>
      </c>
      <c r="E579" s="2686" t="s">
        <v>9348</v>
      </c>
      <c r="F579" s="2686">
        <v>0</v>
      </c>
      <c r="G579" s="2686" t="s">
        <v>6580</v>
      </c>
      <c r="H579" s="2686" t="s">
        <v>9361</v>
      </c>
      <c r="I579" s="2686">
        <v>0</v>
      </c>
      <c r="J579" s="2686"/>
      <c r="K579" s="2686"/>
      <c r="L579" s="2686"/>
      <c r="M579" s="2686"/>
      <c r="N579" s="2686"/>
    </row>
    <row r="580" spans="1:14" ht="13.5" customHeight="1" x14ac:dyDescent="0.25">
      <c r="A580" s="2686"/>
      <c r="B580" s="2686"/>
      <c r="C580" s="2686"/>
      <c r="D580" s="2686" t="s">
        <v>6539</v>
      </c>
      <c r="E580" s="2686" t="s">
        <v>9290</v>
      </c>
      <c r="F580" s="2686">
        <v>1630.1</v>
      </c>
      <c r="G580" s="2686" t="s">
        <v>6580</v>
      </c>
      <c r="H580" s="2686" t="s">
        <v>9362</v>
      </c>
      <c r="I580" s="2686">
        <v>0</v>
      </c>
      <c r="J580" s="2686"/>
      <c r="K580" s="2686"/>
      <c r="L580" s="2686"/>
      <c r="M580" s="2686"/>
      <c r="N580" s="2686"/>
    </row>
    <row r="581" spans="1:14" ht="13.5" customHeight="1" x14ac:dyDescent="0.25">
      <c r="A581" s="2686"/>
      <c r="B581" s="2686"/>
      <c r="C581" s="2686"/>
      <c r="D581" s="2686" t="s">
        <v>6539</v>
      </c>
      <c r="E581" s="2686" t="s">
        <v>9291</v>
      </c>
      <c r="F581" s="2686">
        <v>1246.9000000000001</v>
      </c>
      <c r="G581" s="2686" t="s">
        <v>6580</v>
      </c>
      <c r="H581" s="2686" t="s">
        <v>9363</v>
      </c>
      <c r="I581" s="2686">
        <v>0</v>
      </c>
      <c r="J581" s="2686"/>
      <c r="K581" s="2686"/>
      <c r="L581" s="2686"/>
      <c r="M581" s="2686"/>
      <c r="N581" s="2686"/>
    </row>
    <row r="582" spans="1:14" ht="13.5" customHeight="1" x14ac:dyDescent="0.25">
      <c r="A582" s="2686"/>
      <c r="B582" s="2686"/>
      <c r="C582" s="2686"/>
      <c r="D582" s="2686" t="s">
        <v>6539</v>
      </c>
      <c r="E582" s="2686" t="s">
        <v>9292</v>
      </c>
      <c r="F582" s="2686">
        <v>0</v>
      </c>
      <c r="G582" s="2686" t="s">
        <v>6580</v>
      </c>
      <c r="H582" s="2686" t="s">
        <v>9364</v>
      </c>
      <c r="I582" s="2686">
        <v>0</v>
      </c>
      <c r="J582" s="2686"/>
      <c r="K582" s="2686"/>
      <c r="L582" s="2686"/>
      <c r="M582" s="2686"/>
      <c r="N582" s="2686"/>
    </row>
    <row r="583" spans="1:14" ht="13.5" customHeight="1" x14ac:dyDescent="0.25">
      <c r="A583" s="2686"/>
      <c r="B583" s="2686"/>
      <c r="C583" s="2686"/>
      <c r="D583" s="2686" t="s">
        <v>6539</v>
      </c>
      <c r="E583" s="2686" t="s">
        <v>9293</v>
      </c>
      <c r="F583" s="2686">
        <v>0</v>
      </c>
      <c r="G583" s="2686" t="s">
        <v>6580</v>
      </c>
      <c r="H583" s="2686" t="s">
        <v>9365</v>
      </c>
      <c r="I583" s="2686">
        <v>0</v>
      </c>
      <c r="J583" s="2686"/>
      <c r="K583" s="2686"/>
      <c r="L583" s="2686"/>
      <c r="M583" s="2686"/>
      <c r="N583" s="2686"/>
    </row>
    <row r="584" spans="1:14" ht="13.5" customHeight="1" x14ac:dyDescent="0.25">
      <c r="A584" s="2686"/>
      <c r="B584" s="2686"/>
      <c r="C584" s="2686"/>
      <c r="D584" s="2686" t="s">
        <v>6539</v>
      </c>
      <c r="E584" s="2686" t="s">
        <v>9294</v>
      </c>
      <c r="F584" s="2686">
        <v>0</v>
      </c>
      <c r="G584" s="2686" t="s">
        <v>6580</v>
      </c>
      <c r="H584" s="2686" t="s">
        <v>9366</v>
      </c>
      <c r="I584" s="2686">
        <v>0</v>
      </c>
      <c r="J584" s="2686"/>
      <c r="K584" s="2686"/>
      <c r="L584" s="2686"/>
      <c r="M584" s="2686"/>
      <c r="N584" s="2686"/>
    </row>
    <row r="585" spans="1:14" ht="13.5" customHeight="1" x14ac:dyDescent="0.25">
      <c r="A585" s="2686"/>
      <c r="B585" s="2686"/>
      <c r="C585" s="2686"/>
      <c r="D585" s="2686" t="s">
        <v>6539</v>
      </c>
      <c r="E585" s="2686" t="s">
        <v>9295</v>
      </c>
      <c r="F585" s="2686">
        <v>0</v>
      </c>
      <c r="G585" s="2686" t="s">
        <v>6580</v>
      </c>
      <c r="H585" s="2686" t="s">
        <v>9367</v>
      </c>
      <c r="I585" s="2686">
        <v>0</v>
      </c>
      <c r="J585" s="2686"/>
      <c r="K585" s="2686"/>
      <c r="L585" s="2686"/>
      <c r="M585" s="2686"/>
      <c r="N585" s="2686"/>
    </row>
    <row r="586" spans="1:14" ht="13.5" customHeight="1" x14ac:dyDescent="0.25">
      <c r="A586" s="2686"/>
      <c r="B586" s="2686"/>
      <c r="C586" s="2686"/>
      <c r="D586" s="2686" t="s">
        <v>6539</v>
      </c>
      <c r="E586" s="2686" t="s">
        <v>9296</v>
      </c>
      <c r="F586" s="2686">
        <v>599.1</v>
      </c>
      <c r="G586" s="2686" t="s">
        <v>6580</v>
      </c>
      <c r="H586" s="2686" t="s">
        <v>9368</v>
      </c>
      <c r="I586" s="2686">
        <v>0</v>
      </c>
      <c r="J586" s="2686"/>
      <c r="K586" s="2686"/>
      <c r="L586" s="2686"/>
      <c r="M586" s="2686"/>
      <c r="N586" s="2686"/>
    </row>
    <row r="587" spans="1:14" ht="13.5" customHeight="1" x14ac:dyDescent="0.25">
      <c r="A587" s="2686"/>
      <c r="B587" s="2686"/>
      <c r="C587" s="2686"/>
      <c r="D587" s="2686" t="s">
        <v>6539</v>
      </c>
      <c r="E587" s="2686" t="s">
        <v>9297</v>
      </c>
      <c r="F587" s="2686">
        <v>676.2</v>
      </c>
      <c r="G587" s="2686" t="s">
        <v>6581</v>
      </c>
      <c r="H587" s="2686" t="s">
        <v>9290</v>
      </c>
      <c r="I587" s="2686">
        <v>0</v>
      </c>
      <c r="J587" s="2686"/>
      <c r="K587" s="2686"/>
      <c r="L587" s="2686"/>
      <c r="M587" s="2686"/>
      <c r="N587" s="2686"/>
    </row>
    <row r="588" spans="1:14" ht="13.5" customHeight="1" x14ac:dyDescent="0.25">
      <c r="A588" s="2686"/>
      <c r="B588" s="2686"/>
      <c r="C588" s="2686"/>
      <c r="D588" s="2686" t="s">
        <v>6539</v>
      </c>
      <c r="E588" s="2686" t="s">
        <v>9298</v>
      </c>
      <c r="F588" s="2686">
        <v>213.2</v>
      </c>
      <c r="G588" s="2686" t="s">
        <v>6581</v>
      </c>
      <c r="H588" s="2686" t="s">
        <v>9291</v>
      </c>
      <c r="I588" s="2686">
        <v>0</v>
      </c>
      <c r="J588" s="2686"/>
      <c r="K588" s="2686"/>
      <c r="L588" s="2686"/>
      <c r="M588" s="2686"/>
      <c r="N588" s="2686"/>
    </row>
    <row r="589" spans="1:14" ht="13.5" customHeight="1" x14ac:dyDescent="0.25">
      <c r="A589" s="2686"/>
      <c r="B589" s="2686"/>
      <c r="C589" s="2686"/>
      <c r="D589" s="2686" t="s">
        <v>6539</v>
      </c>
      <c r="E589" s="2686" t="s">
        <v>9299</v>
      </c>
      <c r="F589" s="2686">
        <v>26.3</v>
      </c>
      <c r="G589" s="2686" t="s">
        <v>6581</v>
      </c>
      <c r="H589" s="2686" t="s">
        <v>9292</v>
      </c>
      <c r="I589" s="2686">
        <v>0</v>
      </c>
      <c r="J589" s="2686"/>
      <c r="K589" s="2686"/>
      <c r="L589" s="2686"/>
      <c r="M589" s="2686"/>
      <c r="N589" s="2686"/>
    </row>
    <row r="590" spans="1:14" ht="13.5" customHeight="1" x14ac:dyDescent="0.25">
      <c r="A590" s="2686"/>
      <c r="B590" s="2686"/>
      <c r="C590" s="2686"/>
      <c r="D590" s="2686" t="s">
        <v>6539</v>
      </c>
      <c r="E590" s="2686" t="s">
        <v>9300</v>
      </c>
      <c r="F590" s="2686">
        <v>0.1</v>
      </c>
      <c r="G590" s="2686" t="s">
        <v>6581</v>
      </c>
      <c r="H590" s="2686" t="s">
        <v>9293</v>
      </c>
      <c r="I590" s="2686">
        <v>0</v>
      </c>
      <c r="J590" s="2686"/>
      <c r="K590" s="2686"/>
      <c r="L590" s="2686"/>
      <c r="M590" s="2686"/>
      <c r="N590" s="2686"/>
    </row>
    <row r="591" spans="1:14" ht="13.5" customHeight="1" x14ac:dyDescent="0.25">
      <c r="A591" s="2686"/>
      <c r="B591" s="2686"/>
      <c r="C591" s="2686"/>
      <c r="D591" s="2686" t="s">
        <v>6539</v>
      </c>
      <c r="E591" s="2686" t="s">
        <v>9301</v>
      </c>
      <c r="F591" s="2686">
        <v>306.8</v>
      </c>
      <c r="G591" s="2686" t="s">
        <v>6581</v>
      </c>
      <c r="H591" s="2686" t="s">
        <v>9294</v>
      </c>
      <c r="I591" s="2686">
        <v>0</v>
      </c>
      <c r="J591" s="2686"/>
      <c r="K591" s="2686"/>
      <c r="L591" s="2686"/>
      <c r="M591" s="2686"/>
      <c r="N591" s="2686"/>
    </row>
    <row r="592" spans="1:14" ht="13.5" customHeight="1" x14ac:dyDescent="0.25">
      <c r="A592" s="2686"/>
      <c r="B592" s="2686"/>
      <c r="C592" s="2686"/>
      <c r="D592" s="2686" t="s">
        <v>6539</v>
      </c>
      <c r="E592" s="2686" t="s">
        <v>9305</v>
      </c>
      <c r="F592" s="2686">
        <v>251.9</v>
      </c>
      <c r="G592" s="2686" t="s">
        <v>6581</v>
      </c>
      <c r="H592" s="2686" t="s">
        <v>9295</v>
      </c>
      <c r="I592" s="2686">
        <v>0</v>
      </c>
      <c r="J592" s="2686"/>
      <c r="K592" s="2686"/>
      <c r="L592" s="2686"/>
      <c r="M592" s="2686"/>
      <c r="N592" s="2686"/>
    </row>
    <row r="593" spans="1:14" ht="13.5" customHeight="1" x14ac:dyDescent="0.25">
      <c r="A593" s="2686"/>
      <c r="B593" s="2686"/>
      <c r="C593" s="2686"/>
      <c r="D593" s="2686" t="s">
        <v>6539</v>
      </c>
      <c r="E593" s="2686" t="s">
        <v>9306</v>
      </c>
      <c r="F593" s="2686">
        <v>197.9</v>
      </c>
      <c r="G593" s="2686" t="s">
        <v>6581</v>
      </c>
      <c r="H593" s="2686" t="s">
        <v>9296</v>
      </c>
      <c r="I593" s="2686">
        <v>0</v>
      </c>
      <c r="J593" s="2686"/>
      <c r="K593" s="2686"/>
      <c r="L593" s="2686"/>
      <c r="M593" s="2686"/>
      <c r="N593" s="2686"/>
    </row>
    <row r="594" spans="1:14" ht="13.5" customHeight="1" x14ac:dyDescent="0.25">
      <c r="A594" s="2686"/>
      <c r="B594" s="2686"/>
      <c r="C594" s="2686"/>
      <c r="D594" s="2686" t="s">
        <v>6539</v>
      </c>
      <c r="E594" s="2686" t="s">
        <v>9307</v>
      </c>
      <c r="F594" s="2686">
        <v>379.3</v>
      </c>
      <c r="G594" s="2686" t="s">
        <v>6581</v>
      </c>
      <c r="H594" s="2686" t="s">
        <v>9297</v>
      </c>
      <c r="I594" s="2686">
        <v>0</v>
      </c>
      <c r="J594" s="2686"/>
      <c r="K594" s="2686"/>
      <c r="L594" s="2686"/>
      <c r="M594" s="2686"/>
      <c r="N594" s="2686"/>
    </row>
    <row r="595" spans="1:14" ht="13.5" customHeight="1" x14ac:dyDescent="0.25">
      <c r="A595" s="2686"/>
      <c r="B595" s="2686"/>
      <c r="C595" s="2686"/>
      <c r="D595" s="2686" t="s">
        <v>6539</v>
      </c>
      <c r="E595" s="2686" t="s">
        <v>9308</v>
      </c>
      <c r="F595" s="2686">
        <v>0</v>
      </c>
      <c r="G595" s="2686" t="s">
        <v>6581</v>
      </c>
      <c r="H595" s="2686" t="s">
        <v>9298</v>
      </c>
      <c r="I595" s="2686">
        <v>0</v>
      </c>
      <c r="J595" s="2686"/>
      <c r="K595" s="2686"/>
      <c r="L595" s="2686"/>
      <c r="M595" s="2686"/>
      <c r="N595" s="2686"/>
    </row>
    <row r="596" spans="1:14" ht="13.5" customHeight="1" x14ac:dyDescent="0.25">
      <c r="A596" s="2686"/>
      <c r="B596" s="2686"/>
      <c r="C596" s="2686"/>
      <c r="D596" s="2686" t="s">
        <v>6539</v>
      </c>
      <c r="E596" s="2686" t="s">
        <v>9309</v>
      </c>
      <c r="F596" s="2686">
        <v>241.4</v>
      </c>
      <c r="G596" s="2686" t="s">
        <v>6581</v>
      </c>
      <c r="H596" s="2686" t="s">
        <v>9299</v>
      </c>
      <c r="I596" s="2686">
        <v>0</v>
      </c>
      <c r="J596" s="2686"/>
      <c r="K596" s="2686"/>
      <c r="L596" s="2686"/>
      <c r="M596" s="2686"/>
      <c r="N596" s="2686"/>
    </row>
    <row r="597" spans="1:14" ht="13.5" customHeight="1" x14ac:dyDescent="0.25">
      <c r="A597" s="2686"/>
      <c r="B597" s="2686"/>
      <c r="C597" s="2686"/>
      <c r="D597" s="2686" t="s">
        <v>6539</v>
      </c>
      <c r="E597" s="2686" t="s">
        <v>9310</v>
      </c>
      <c r="F597" s="2686">
        <v>0</v>
      </c>
      <c r="G597" s="2686" t="s">
        <v>6581</v>
      </c>
      <c r="H597" s="2686" t="s">
        <v>9300</v>
      </c>
      <c r="I597" s="2686">
        <v>0</v>
      </c>
      <c r="J597" s="2686"/>
      <c r="K597" s="2686"/>
      <c r="L597" s="2686"/>
      <c r="M597" s="2686"/>
      <c r="N597" s="2686"/>
    </row>
    <row r="598" spans="1:14" ht="13.5" customHeight="1" x14ac:dyDescent="0.25">
      <c r="A598" s="2686"/>
      <c r="B598" s="2686"/>
      <c r="C598" s="2686"/>
      <c r="D598" s="2686" t="s">
        <v>6539</v>
      </c>
      <c r="E598" s="2686" t="s">
        <v>9329</v>
      </c>
      <c r="F598" s="2686">
        <v>0</v>
      </c>
      <c r="G598" s="2686" t="s">
        <v>6581</v>
      </c>
      <c r="H598" s="2686" t="s">
        <v>9301</v>
      </c>
      <c r="I598" s="2686">
        <v>0</v>
      </c>
      <c r="J598" s="2686"/>
      <c r="K598" s="2686"/>
      <c r="L598" s="2686"/>
      <c r="M598" s="2686"/>
      <c r="N598" s="2686"/>
    </row>
    <row r="599" spans="1:14" ht="13.5" customHeight="1" x14ac:dyDescent="0.25">
      <c r="A599" s="2686"/>
      <c r="B599" s="2686"/>
      <c r="C599" s="2686"/>
      <c r="D599" s="2686" t="s">
        <v>6539</v>
      </c>
      <c r="E599" s="2686" t="s">
        <v>9331</v>
      </c>
      <c r="F599" s="2686">
        <v>78.099999999999994</v>
      </c>
      <c r="G599" s="2686" t="s">
        <v>6581</v>
      </c>
      <c r="H599" s="2686" t="s">
        <v>9305</v>
      </c>
      <c r="I599" s="2686">
        <v>0</v>
      </c>
      <c r="J599" s="2686"/>
      <c r="K599" s="2686"/>
      <c r="L599" s="2686"/>
      <c r="M599" s="2686"/>
      <c r="N599" s="2686"/>
    </row>
    <row r="600" spans="1:14" ht="13.5" customHeight="1" x14ac:dyDescent="0.25">
      <c r="A600" s="2686"/>
      <c r="B600" s="2686"/>
      <c r="C600" s="2686"/>
      <c r="D600" s="2686" t="s">
        <v>6539</v>
      </c>
      <c r="E600" s="2686" t="s">
        <v>9333</v>
      </c>
      <c r="F600" s="2686">
        <v>40</v>
      </c>
      <c r="G600" s="2686" t="s">
        <v>6581</v>
      </c>
      <c r="H600" s="2686" t="s">
        <v>9306</v>
      </c>
      <c r="I600" s="2686">
        <v>0</v>
      </c>
      <c r="J600" s="2686"/>
      <c r="K600" s="2686"/>
      <c r="L600" s="2686"/>
      <c r="M600" s="2686"/>
      <c r="N600" s="2686"/>
    </row>
    <row r="601" spans="1:14" ht="13.5" customHeight="1" x14ac:dyDescent="0.25">
      <c r="A601" s="2686"/>
      <c r="B601" s="2686"/>
      <c r="C601" s="2686"/>
      <c r="D601" s="2686" t="s">
        <v>6539</v>
      </c>
      <c r="E601" s="2686" t="s">
        <v>9335</v>
      </c>
      <c r="F601" s="2686">
        <v>77.7</v>
      </c>
      <c r="G601" s="2686" t="s">
        <v>6581</v>
      </c>
      <c r="H601" s="2686" t="s">
        <v>9307</v>
      </c>
      <c r="I601" s="2686">
        <v>0</v>
      </c>
      <c r="J601" s="2686"/>
      <c r="K601" s="2686"/>
      <c r="L601" s="2686"/>
      <c r="M601" s="2686"/>
      <c r="N601" s="2686"/>
    </row>
    <row r="602" spans="1:14" ht="13.5" customHeight="1" x14ac:dyDescent="0.25">
      <c r="A602" s="2686"/>
      <c r="B602" s="2686"/>
      <c r="C602" s="2686"/>
      <c r="D602" s="2686" t="s">
        <v>6539</v>
      </c>
      <c r="E602" s="2686" t="s">
        <v>9337</v>
      </c>
      <c r="F602" s="2686">
        <v>0</v>
      </c>
      <c r="G602" s="2686" t="s">
        <v>6581</v>
      </c>
      <c r="H602" s="2686" t="s">
        <v>9308</v>
      </c>
      <c r="I602" s="2686">
        <v>0</v>
      </c>
      <c r="J602" s="2686"/>
      <c r="K602" s="2686"/>
      <c r="L602" s="2686"/>
      <c r="M602" s="2686"/>
      <c r="N602" s="2686"/>
    </row>
    <row r="603" spans="1:14" ht="13.5" customHeight="1" x14ac:dyDescent="0.25">
      <c r="A603" s="2686"/>
      <c r="B603" s="2686"/>
      <c r="C603" s="2686"/>
      <c r="D603" s="2686" t="s">
        <v>6539</v>
      </c>
      <c r="E603" s="2686" t="s">
        <v>9339</v>
      </c>
      <c r="F603" s="2686">
        <v>215.8</v>
      </c>
      <c r="G603" s="2686" t="s">
        <v>6581</v>
      </c>
      <c r="H603" s="2686" t="s">
        <v>9309</v>
      </c>
      <c r="I603" s="2686">
        <v>0</v>
      </c>
      <c r="J603" s="2686"/>
      <c r="K603" s="2686"/>
      <c r="L603" s="2686"/>
      <c r="M603" s="2686"/>
      <c r="N603" s="2686"/>
    </row>
    <row r="604" spans="1:14" ht="13.5" customHeight="1" x14ac:dyDescent="0.25">
      <c r="A604" s="2686"/>
      <c r="B604" s="2686"/>
      <c r="C604" s="2686"/>
      <c r="D604" s="2686" t="s">
        <v>6539</v>
      </c>
      <c r="E604" s="2686" t="s">
        <v>9341</v>
      </c>
      <c r="F604" s="2686">
        <v>57.3</v>
      </c>
      <c r="G604" s="2686" t="s">
        <v>6581</v>
      </c>
      <c r="H604" s="2686" t="s">
        <v>9310</v>
      </c>
      <c r="I604" s="2686">
        <v>0</v>
      </c>
      <c r="J604" s="2686"/>
      <c r="K604" s="2686"/>
      <c r="L604" s="2686"/>
      <c r="M604" s="2686"/>
      <c r="N604" s="2686"/>
    </row>
    <row r="605" spans="1:14" ht="13.5" customHeight="1" x14ac:dyDescent="0.25">
      <c r="A605" s="2686"/>
      <c r="B605" s="2686"/>
      <c r="C605" s="2686"/>
      <c r="D605" s="2686" t="s">
        <v>6539</v>
      </c>
      <c r="E605" s="2686" t="s">
        <v>9343</v>
      </c>
      <c r="F605" s="2686">
        <v>0</v>
      </c>
      <c r="G605" s="2686" t="s">
        <v>6581</v>
      </c>
      <c r="H605" s="2686" t="s">
        <v>9329</v>
      </c>
      <c r="I605" s="2686">
        <v>802.3</v>
      </c>
      <c r="J605" s="2686"/>
      <c r="K605" s="2686"/>
      <c r="L605" s="2686"/>
      <c r="M605" s="2686"/>
      <c r="N605" s="2686"/>
    </row>
    <row r="606" spans="1:14" ht="13.5" customHeight="1" x14ac:dyDescent="0.25">
      <c r="A606" s="2686"/>
      <c r="B606" s="2686"/>
      <c r="C606" s="2686"/>
      <c r="D606" s="2686" t="s">
        <v>6539</v>
      </c>
      <c r="E606" s="2686" t="s">
        <v>9345</v>
      </c>
      <c r="F606" s="2686">
        <v>224.4</v>
      </c>
      <c r="G606" s="2686" t="s">
        <v>6581</v>
      </c>
      <c r="H606" s="2686" t="s">
        <v>9331</v>
      </c>
      <c r="I606" s="2686">
        <v>0</v>
      </c>
      <c r="J606" s="2686"/>
      <c r="K606" s="2686"/>
      <c r="L606" s="2686"/>
      <c r="M606" s="2686"/>
      <c r="N606" s="2686"/>
    </row>
    <row r="607" spans="1:14" ht="13.5" customHeight="1" x14ac:dyDescent="0.25">
      <c r="A607" s="2686"/>
      <c r="B607" s="2686"/>
      <c r="C607" s="2686"/>
      <c r="D607" s="2686" t="s">
        <v>6539</v>
      </c>
      <c r="E607" s="2686" t="s">
        <v>9346</v>
      </c>
      <c r="F607" s="2686">
        <v>20.8</v>
      </c>
      <c r="G607" s="2686" t="s">
        <v>6581</v>
      </c>
      <c r="H607" s="2686" t="s">
        <v>9333</v>
      </c>
      <c r="I607" s="2686">
        <v>0</v>
      </c>
      <c r="J607" s="2686"/>
      <c r="K607" s="2686"/>
      <c r="L607" s="2686"/>
      <c r="M607" s="2686"/>
      <c r="N607" s="2686"/>
    </row>
    <row r="608" spans="1:14" ht="13.5" customHeight="1" x14ac:dyDescent="0.25">
      <c r="A608" s="2686"/>
      <c r="B608" s="2686"/>
      <c r="C608" s="2686"/>
      <c r="D608" s="2686" t="s">
        <v>6539</v>
      </c>
      <c r="E608" s="2686" t="s">
        <v>9347</v>
      </c>
      <c r="F608" s="2686">
        <v>338.3</v>
      </c>
      <c r="G608" s="2686" t="s">
        <v>6581</v>
      </c>
      <c r="H608" s="2686" t="s">
        <v>9335</v>
      </c>
      <c r="I608" s="2686">
        <v>0</v>
      </c>
      <c r="J608" s="2686"/>
      <c r="K608" s="2686"/>
      <c r="L608" s="2686"/>
      <c r="M608" s="2686"/>
      <c r="N608" s="2686"/>
    </row>
    <row r="609" spans="1:14" ht="13.5" customHeight="1" x14ac:dyDescent="0.25">
      <c r="A609" s="2686"/>
      <c r="B609" s="2686"/>
      <c r="C609" s="2686"/>
      <c r="D609" s="2686" t="s">
        <v>6539</v>
      </c>
      <c r="E609" s="2686" t="s">
        <v>9348</v>
      </c>
      <c r="F609" s="2686">
        <v>40.700000000000003</v>
      </c>
      <c r="G609" s="2686" t="s">
        <v>6581</v>
      </c>
      <c r="H609" s="2686" t="s">
        <v>9337</v>
      </c>
      <c r="I609" s="2686">
        <v>0</v>
      </c>
      <c r="J609" s="2686"/>
      <c r="K609" s="2686"/>
      <c r="L609" s="2686"/>
      <c r="M609" s="2686"/>
      <c r="N609" s="2686"/>
    </row>
    <row r="610" spans="1:14" ht="13.5" customHeight="1" x14ac:dyDescent="0.25">
      <c r="A610" s="2686"/>
      <c r="B610" s="2686"/>
      <c r="C610" s="2686"/>
      <c r="D610" s="2686" t="s">
        <v>6540</v>
      </c>
      <c r="E610" s="2686" t="s">
        <v>9276</v>
      </c>
      <c r="F610" s="2686">
        <v>86</v>
      </c>
      <c r="G610" s="2686" t="s">
        <v>6581</v>
      </c>
      <c r="H610" s="2686" t="s">
        <v>9339</v>
      </c>
      <c r="I610" s="2686">
        <v>0</v>
      </c>
      <c r="J610" s="2686"/>
      <c r="K610" s="2686"/>
      <c r="L610" s="2686"/>
      <c r="M610" s="2686"/>
      <c r="N610" s="2686"/>
    </row>
    <row r="611" spans="1:14" ht="13.5" customHeight="1" x14ac:dyDescent="0.25">
      <c r="A611" s="2686"/>
      <c r="B611" s="2686"/>
      <c r="C611" s="2686"/>
      <c r="D611" s="2686" t="s">
        <v>6540</v>
      </c>
      <c r="E611" s="2686" t="s">
        <v>9277</v>
      </c>
      <c r="F611" s="2686">
        <v>113.5</v>
      </c>
      <c r="G611" s="2686" t="s">
        <v>6581</v>
      </c>
      <c r="H611" s="2686" t="s">
        <v>9341</v>
      </c>
      <c r="I611" s="2686">
        <v>0</v>
      </c>
      <c r="J611" s="2686"/>
      <c r="K611" s="2686"/>
      <c r="L611" s="2686"/>
      <c r="M611" s="2686"/>
      <c r="N611" s="2686"/>
    </row>
    <row r="612" spans="1:14" ht="13.5" customHeight="1" x14ac:dyDescent="0.25">
      <c r="A612" s="2686"/>
      <c r="B612" s="2686"/>
      <c r="C612" s="2686"/>
      <c r="D612" s="2686" t="s">
        <v>6540</v>
      </c>
      <c r="E612" s="2686" t="s">
        <v>9278</v>
      </c>
      <c r="F612" s="2686">
        <v>0</v>
      </c>
      <c r="G612" s="2686" t="s">
        <v>6581</v>
      </c>
      <c r="H612" s="2686" t="s">
        <v>9343</v>
      </c>
      <c r="I612" s="2686">
        <v>0</v>
      </c>
      <c r="J612" s="2686"/>
      <c r="K612" s="2686"/>
      <c r="L612" s="2686"/>
      <c r="M612" s="2686"/>
      <c r="N612" s="2686"/>
    </row>
    <row r="613" spans="1:14" ht="13.5" customHeight="1" x14ac:dyDescent="0.25">
      <c r="A613" s="2686"/>
      <c r="B613" s="2686"/>
      <c r="C613" s="2686"/>
      <c r="D613" s="2686" t="s">
        <v>6540</v>
      </c>
      <c r="E613" s="2686" t="s">
        <v>9279</v>
      </c>
      <c r="F613" s="2686">
        <v>0</v>
      </c>
      <c r="G613" s="2686" t="s">
        <v>6581</v>
      </c>
      <c r="H613" s="2686" t="s">
        <v>9345</v>
      </c>
      <c r="I613" s="2686">
        <v>0</v>
      </c>
      <c r="J613" s="2686"/>
      <c r="K613" s="2686"/>
      <c r="L613" s="2686"/>
      <c r="M613" s="2686"/>
      <c r="N613" s="2686"/>
    </row>
    <row r="614" spans="1:14" ht="13.5" customHeight="1" x14ac:dyDescent="0.25">
      <c r="A614" s="2686"/>
      <c r="B614" s="2686"/>
      <c r="C614" s="2686"/>
      <c r="D614" s="2686" t="s">
        <v>6540</v>
      </c>
      <c r="E614" s="2686" t="s">
        <v>9282</v>
      </c>
      <c r="F614" s="2686">
        <v>0</v>
      </c>
      <c r="G614" s="2686" t="s">
        <v>6581</v>
      </c>
      <c r="H614" s="2686" t="s">
        <v>9346</v>
      </c>
      <c r="I614" s="2686">
        <v>0</v>
      </c>
      <c r="J614" s="2686"/>
      <c r="K614" s="2686"/>
      <c r="L614" s="2686"/>
      <c r="M614" s="2686"/>
      <c r="N614" s="2686"/>
    </row>
    <row r="615" spans="1:14" ht="13.5" customHeight="1" x14ac:dyDescent="0.25">
      <c r="A615" s="2686"/>
      <c r="B615" s="2686"/>
      <c r="C615" s="2686"/>
      <c r="D615" s="2686" t="s">
        <v>6540</v>
      </c>
      <c r="E615" s="2686" t="s">
        <v>9283</v>
      </c>
      <c r="F615" s="2686">
        <v>0</v>
      </c>
      <c r="G615" s="2686" t="s">
        <v>6581</v>
      </c>
      <c r="H615" s="2686" t="s">
        <v>9347</v>
      </c>
      <c r="I615" s="2686">
        <v>0</v>
      </c>
      <c r="J615" s="2686"/>
      <c r="K615" s="2686"/>
      <c r="L615" s="2686"/>
      <c r="M615" s="2686"/>
      <c r="N615" s="2686"/>
    </row>
    <row r="616" spans="1:14" ht="13.5" customHeight="1" x14ac:dyDescent="0.25">
      <c r="A616" s="2686"/>
      <c r="B616" s="2686"/>
      <c r="C616" s="2686"/>
      <c r="D616" s="2686" t="s">
        <v>6540</v>
      </c>
      <c r="E616" s="2686" t="s">
        <v>9284</v>
      </c>
      <c r="F616" s="2686">
        <v>0</v>
      </c>
      <c r="G616" s="2686" t="s">
        <v>6581</v>
      </c>
      <c r="H616" s="2686" t="s">
        <v>9348</v>
      </c>
      <c r="I616" s="2686">
        <v>0</v>
      </c>
      <c r="J616" s="2686"/>
      <c r="K616" s="2686"/>
      <c r="L616" s="2686"/>
      <c r="M616" s="2686"/>
      <c r="N616" s="2686"/>
    </row>
    <row r="617" spans="1:14" ht="13.5" customHeight="1" x14ac:dyDescent="0.25">
      <c r="A617" s="2686"/>
      <c r="B617" s="2686"/>
      <c r="C617" s="2686"/>
      <c r="D617" s="2686" t="s">
        <v>6540</v>
      </c>
      <c r="E617" s="2686" t="s">
        <v>9285</v>
      </c>
      <c r="F617" s="2686">
        <v>319.89999999999998</v>
      </c>
      <c r="G617" s="2686" t="s">
        <v>6581</v>
      </c>
      <c r="H617" s="2686" t="s">
        <v>9349</v>
      </c>
      <c r="I617" s="2686">
        <v>0</v>
      </c>
      <c r="J617" s="2686"/>
      <c r="K617" s="2686"/>
      <c r="L617" s="2686"/>
      <c r="M617" s="2686"/>
      <c r="N617" s="2686"/>
    </row>
    <row r="618" spans="1:14" ht="13.5" customHeight="1" x14ac:dyDescent="0.25">
      <c r="A618" s="2686"/>
      <c r="B618" s="2686"/>
      <c r="C618" s="2686"/>
      <c r="D618" s="2686" t="s">
        <v>6540</v>
      </c>
      <c r="E618" s="2686" t="s">
        <v>9286</v>
      </c>
      <c r="F618" s="2686">
        <v>1115.4000000000001</v>
      </c>
      <c r="G618" s="2686" t="s">
        <v>6581</v>
      </c>
      <c r="H618" s="2686" t="s">
        <v>9350</v>
      </c>
      <c r="I618" s="2686">
        <v>0</v>
      </c>
      <c r="J618" s="2686"/>
      <c r="K618" s="2686"/>
      <c r="L618" s="2686"/>
      <c r="M618" s="2686"/>
      <c r="N618" s="2686"/>
    </row>
    <row r="619" spans="1:14" ht="13.5" customHeight="1" x14ac:dyDescent="0.25">
      <c r="A619" s="2686"/>
      <c r="B619" s="2686"/>
      <c r="C619" s="2686"/>
      <c r="D619" s="2686" t="s">
        <v>6540</v>
      </c>
      <c r="E619" s="2686" t="s">
        <v>9287</v>
      </c>
      <c r="F619" s="2686">
        <v>0</v>
      </c>
      <c r="G619" s="2686" t="s">
        <v>6581</v>
      </c>
      <c r="H619" s="2686" t="s">
        <v>9351</v>
      </c>
      <c r="I619" s="2686">
        <v>0</v>
      </c>
      <c r="J619" s="2686"/>
      <c r="K619" s="2686"/>
      <c r="L619" s="2686"/>
      <c r="M619" s="2686"/>
      <c r="N619" s="2686"/>
    </row>
    <row r="620" spans="1:14" ht="13.5" customHeight="1" x14ac:dyDescent="0.25">
      <c r="A620" s="2686"/>
      <c r="B620" s="2686"/>
      <c r="C620" s="2686"/>
      <c r="D620" s="2686" t="s">
        <v>6540</v>
      </c>
      <c r="E620" s="2686" t="s">
        <v>9288</v>
      </c>
      <c r="F620" s="2686">
        <v>69.2</v>
      </c>
      <c r="G620" s="2686" t="s">
        <v>6581</v>
      </c>
      <c r="H620" s="2686" t="s">
        <v>9352</v>
      </c>
      <c r="I620" s="2686">
        <v>0</v>
      </c>
      <c r="J620" s="2686"/>
      <c r="K620" s="2686"/>
      <c r="L620" s="2686"/>
      <c r="M620" s="2686"/>
      <c r="N620" s="2686"/>
    </row>
    <row r="621" spans="1:14" ht="13.5" customHeight="1" x14ac:dyDescent="0.25">
      <c r="A621" s="2686"/>
      <c r="B621" s="2686"/>
      <c r="C621" s="2686"/>
      <c r="D621" s="2686" t="s">
        <v>6540</v>
      </c>
      <c r="E621" s="2686" t="s">
        <v>9289</v>
      </c>
      <c r="F621" s="2686">
        <v>160</v>
      </c>
      <c r="G621" s="2686" t="s">
        <v>6581</v>
      </c>
      <c r="H621" s="2686" t="s">
        <v>9353</v>
      </c>
      <c r="I621" s="2686">
        <v>0</v>
      </c>
      <c r="J621" s="2686"/>
      <c r="K621" s="2686"/>
      <c r="L621" s="2686"/>
      <c r="M621" s="2686"/>
      <c r="N621" s="2686"/>
    </row>
    <row r="622" spans="1:14" ht="13.5" customHeight="1" x14ac:dyDescent="0.25">
      <c r="A622" s="2686"/>
      <c r="B622" s="2686"/>
      <c r="C622" s="2686"/>
      <c r="D622" s="2686" t="s">
        <v>6540</v>
      </c>
      <c r="E622" s="2686" t="s">
        <v>9373</v>
      </c>
      <c r="F622" s="2686">
        <v>0</v>
      </c>
      <c r="G622" s="2686" t="s">
        <v>6581</v>
      </c>
      <c r="H622" s="2686" t="s">
        <v>9354</v>
      </c>
      <c r="I622" s="2686">
        <v>0</v>
      </c>
      <c r="J622" s="2686"/>
      <c r="K622" s="2686"/>
      <c r="L622" s="2686"/>
      <c r="M622" s="2686"/>
      <c r="N622" s="2686"/>
    </row>
    <row r="623" spans="1:14" ht="13.5" customHeight="1" x14ac:dyDescent="0.25">
      <c r="A623" s="2686"/>
      <c r="B623" s="2686"/>
      <c r="C623" s="2686"/>
      <c r="D623" s="2686" t="s">
        <v>6540</v>
      </c>
      <c r="E623" s="2686" t="s">
        <v>9374</v>
      </c>
      <c r="F623" s="2686">
        <v>0</v>
      </c>
      <c r="G623" s="2686" t="s">
        <v>6581</v>
      </c>
      <c r="H623" s="2686" t="s">
        <v>9355</v>
      </c>
      <c r="I623" s="2686">
        <v>0</v>
      </c>
      <c r="J623" s="2686"/>
      <c r="K623" s="2686"/>
      <c r="L623" s="2686"/>
      <c r="M623" s="2686"/>
      <c r="N623" s="2686"/>
    </row>
    <row r="624" spans="1:14" ht="13.5" customHeight="1" x14ac:dyDescent="0.25">
      <c r="A624" s="2686"/>
      <c r="B624" s="2686"/>
      <c r="C624" s="2686"/>
      <c r="D624" s="2686" t="s">
        <v>6540</v>
      </c>
      <c r="E624" s="2686" t="s">
        <v>9375</v>
      </c>
      <c r="F624" s="2686">
        <v>0</v>
      </c>
      <c r="G624" s="2686" t="s">
        <v>6581</v>
      </c>
      <c r="H624" s="2686" t="s">
        <v>9356</v>
      </c>
      <c r="I624" s="2686">
        <v>0</v>
      </c>
      <c r="J624" s="2686"/>
      <c r="K624" s="2686"/>
      <c r="L624" s="2686"/>
      <c r="M624" s="2686"/>
      <c r="N624" s="2686"/>
    </row>
    <row r="625" spans="1:14" ht="13.5" customHeight="1" x14ac:dyDescent="0.25">
      <c r="A625" s="2686"/>
      <c r="B625" s="2686"/>
      <c r="C625" s="2686"/>
      <c r="D625" s="2686" t="s">
        <v>6540</v>
      </c>
      <c r="E625" s="2686" t="s">
        <v>9376</v>
      </c>
      <c r="F625" s="2686">
        <v>0</v>
      </c>
      <c r="G625" s="2686" t="s">
        <v>6581</v>
      </c>
      <c r="H625" s="2686" t="s">
        <v>9357</v>
      </c>
      <c r="I625" s="2686">
        <v>0</v>
      </c>
      <c r="J625" s="2686"/>
      <c r="K625" s="2686"/>
      <c r="L625" s="2686"/>
      <c r="M625" s="2686"/>
      <c r="N625" s="2686"/>
    </row>
    <row r="626" spans="1:14" ht="13.5" customHeight="1" x14ac:dyDescent="0.25">
      <c r="A626" s="2686"/>
      <c r="B626" s="2686"/>
      <c r="C626" s="2686"/>
      <c r="D626" s="2686" t="s">
        <v>6540</v>
      </c>
      <c r="E626" s="2686" t="s">
        <v>9377</v>
      </c>
      <c r="F626" s="2686">
        <v>78.400000000000006</v>
      </c>
      <c r="G626" s="2686" t="s">
        <v>6581</v>
      </c>
      <c r="H626" s="2686" t="s">
        <v>9358</v>
      </c>
      <c r="I626" s="2686">
        <v>0</v>
      </c>
      <c r="J626" s="2686"/>
      <c r="K626" s="2686"/>
      <c r="L626" s="2686"/>
      <c r="M626" s="2686"/>
      <c r="N626" s="2686"/>
    </row>
    <row r="627" spans="1:14" ht="13.5" customHeight="1" x14ac:dyDescent="0.25">
      <c r="A627" s="2686"/>
      <c r="B627" s="2686"/>
      <c r="C627" s="2686"/>
      <c r="D627" s="2686" t="s">
        <v>6540</v>
      </c>
      <c r="E627" s="2686" t="s">
        <v>9378</v>
      </c>
      <c r="F627" s="2686">
        <v>0</v>
      </c>
      <c r="G627" s="2686" t="s">
        <v>6581</v>
      </c>
      <c r="H627" s="2686" t="s">
        <v>9359</v>
      </c>
      <c r="I627" s="2686">
        <v>0</v>
      </c>
      <c r="J627" s="2686"/>
      <c r="K627" s="2686"/>
      <c r="L627" s="2686"/>
      <c r="M627" s="2686"/>
      <c r="N627" s="2686"/>
    </row>
    <row r="628" spans="1:14" ht="13.5" customHeight="1" x14ac:dyDescent="0.25">
      <c r="A628" s="2686"/>
      <c r="B628" s="2686"/>
      <c r="C628" s="2686"/>
      <c r="D628" s="2686" t="s">
        <v>6540</v>
      </c>
      <c r="E628" s="2686" t="s">
        <v>9379</v>
      </c>
      <c r="F628" s="2686">
        <v>0</v>
      </c>
      <c r="G628" s="2686" t="s">
        <v>6581</v>
      </c>
      <c r="H628" s="2686" t="s">
        <v>9360</v>
      </c>
      <c r="I628" s="2686">
        <v>0</v>
      </c>
      <c r="J628" s="2686"/>
      <c r="K628" s="2686"/>
      <c r="L628" s="2686"/>
      <c r="M628" s="2686"/>
      <c r="N628" s="2686"/>
    </row>
    <row r="629" spans="1:14" ht="13.5" customHeight="1" x14ac:dyDescent="0.25">
      <c r="A629" s="2686"/>
      <c r="B629" s="2686"/>
      <c r="C629" s="2686"/>
      <c r="D629" s="2686" t="s">
        <v>6540</v>
      </c>
      <c r="E629" s="2686" t="s">
        <v>9380</v>
      </c>
      <c r="F629" s="2686">
        <v>0</v>
      </c>
      <c r="G629" s="2686" t="s">
        <v>6581</v>
      </c>
      <c r="H629" s="2686" t="s">
        <v>9361</v>
      </c>
      <c r="I629" s="2686">
        <v>0</v>
      </c>
      <c r="J629" s="2686"/>
      <c r="K629" s="2686"/>
      <c r="L629" s="2686"/>
      <c r="M629" s="2686"/>
      <c r="N629" s="2686"/>
    </row>
    <row r="630" spans="1:14" ht="13.5" customHeight="1" x14ac:dyDescent="0.25">
      <c r="A630" s="2686"/>
      <c r="B630" s="2686"/>
      <c r="C630" s="2686"/>
      <c r="D630" s="2686" t="s">
        <v>6540</v>
      </c>
      <c r="E630" s="2686" t="s">
        <v>9381</v>
      </c>
      <c r="F630" s="2686">
        <v>0</v>
      </c>
      <c r="G630" s="2686" t="s">
        <v>6581</v>
      </c>
      <c r="H630" s="2686" t="s">
        <v>9362</v>
      </c>
      <c r="I630" s="2686">
        <v>0</v>
      </c>
      <c r="J630" s="2686"/>
      <c r="K630" s="2686"/>
      <c r="L630" s="2686"/>
      <c r="M630" s="2686"/>
      <c r="N630" s="2686"/>
    </row>
    <row r="631" spans="1:14" ht="13.5" customHeight="1" x14ac:dyDescent="0.25">
      <c r="A631" s="2686"/>
      <c r="B631" s="2686"/>
      <c r="C631" s="2686"/>
      <c r="D631" s="2686" t="s">
        <v>6540</v>
      </c>
      <c r="E631" s="2686" t="s">
        <v>9382</v>
      </c>
      <c r="F631" s="2686">
        <v>0</v>
      </c>
      <c r="G631" s="2686" t="s">
        <v>6581</v>
      </c>
      <c r="H631" s="2686" t="s">
        <v>9363</v>
      </c>
      <c r="I631" s="2686">
        <v>0</v>
      </c>
      <c r="J631" s="2686"/>
      <c r="K631" s="2686"/>
      <c r="L631" s="2686"/>
      <c r="M631" s="2686"/>
      <c r="N631" s="2686"/>
    </row>
    <row r="632" spans="1:14" ht="13.5" customHeight="1" x14ac:dyDescent="0.25">
      <c r="A632" s="2686"/>
      <c r="B632" s="2686"/>
      <c r="C632" s="2686"/>
      <c r="D632" s="2686" t="s">
        <v>6540</v>
      </c>
      <c r="E632" s="2686" t="s">
        <v>9383</v>
      </c>
      <c r="F632" s="2686">
        <v>0</v>
      </c>
      <c r="G632" s="2686" t="s">
        <v>6581</v>
      </c>
      <c r="H632" s="2686" t="s">
        <v>9364</v>
      </c>
      <c r="I632" s="2686">
        <v>0</v>
      </c>
      <c r="J632" s="2686"/>
      <c r="K632" s="2686"/>
      <c r="L632" s="2686"/>
      <c r="M632" s="2686"/>
      <c r="N632" s="2686"/>
    </row>
    <row r="633" spans="1:14" ht="13.5" customHeight="1" x14ac:dyDescent="0.25">
      <c r="A633" s="2686"/>
      <c r="B633" s="2686"/>
      <c r="C633" s="2686"/>
      <c r="D633" s="2686" t="s">
        <v>6540</v>
      </c>
      <c r="E633" s="2686" t="s">
        <v>9384</v>
      </c>
      <c r="F633" s="2686">
        <v>0</v>
      </c>
      <c r="G633" s="2686" t="s">
        <v>6581</v>
      </c>
      <c r="H633" s="2686" t="s">
        <v>9365</v>
      </c>
      <c r="I633" s="2686">
        <v>0</v>
      </c>
      <c r="J633" s="2686"/>
      <c r="K633" s="2686"/>
      <c r="L633" s="2686"/>
      <c r="M633" s="2686"/>
      <c r="N633" s="2686"/>
    </row>
    <row r="634" spans="1:14" ht="13.5" customHeight="1" x14ac:dyDescent="0.25">
      <c r="A634" s="2686"/>
      <c r="B634" s="2686"/>
      <c r="C634" s="2686"/>
      <c r="D634" s="2686" t="s">
        <v>6540</v>
      </c>
      <c r="E634" s="2686" t="s">
        <v>9385</v>
      </c>
      <c r="F634" s="2686">
        <v>244.5</v>
      </c>
      <c r="G634" s="2686" t="s">
        <v>6581</v>
      </c>
      <c r="H634" s="2686" t="s">
        <v>9366</v>
      </c>
      <c r="I634" s="2686">
        <v>0</v>
      </c>
      <c r="J634" s="2686"/>
      <c r="K634" s="2686"/>
      <c r="L634" s="2686"/>
      <c r="M634" s="2686"/>
      <c r="N634" s="2686"/>
    </row>
    <row r="635" spans="1:14" ht="13.5" customHeight="1" x14ac:dyDescent="0.25">
      <c r="A635" s="2686"/>
      <c r="B635" s="2686"/>
      <c r="C635" s="2686"/>
      <c r="D635" s="2686" t="s">
        <v>6540</v>
      </c>
      <c r="E635" s="2686" t="s">
        <v>9386</v>
      </c>
      <c r="F635" s="2686">
        <v>0</v>
      </c>
      <c r="G635" s="2686" t="s">
        <v>6581</v>
      </c>
      <c r="H635" s="2686" t="s">
        <v>9367</v>
      </c>
      <c r="I635" s="2686">
        <v>0</v>
      </c>
      <c r="J635" s="2686"/>
      <c r="K635" s="2686"/>
      <c r="L635" s="2686"/>
      <c r="M635" s="2686"/>
      <c r="N635" s="2686"/>
    </row>
    <row r="636" spans="1:14" ht="13.5" customHeight="1" x14ac:dyDescent="0.25">
      <c r="A636" s="2686"/>
      <c r="B636" s="2686"/>
      <c r="C636" s="2686"/>
      <c r="D636" s="2686" t="s">
        <v>6540</v>
      </c>
      <c r="E636" s="2686" t="s">
        <v>9387</v>
      </c>
      <c r="F636" s="2686">
        <v>0</v>
      </c>
      <c r="G636" s="2686" t="s">
        <v>6581</v>
      </c>
      <c r="H636" s="2686" t="s">
        <v>9368</v>
      </c>
      <c r="I636" s="2686">
        <v>0</v>
      </c>
      <c r="J636" s="2686"/>
      <c r="K636" s="2686"/>
      <c r="L636" s="2686"/>
      <c r="M636" s="2686"/>
      <c r="N636" s="2686"/>
    </row>
    <row r="637" spans="1:14" ht="13.5" customHeight="1" x14ac:dyDescent="0.25">
      <c r="A637" s="2686"/>
      <c r="B637" s="2686"/>
      <c r="C637" s="2686"/>
      <c r="D637" s="2686" t="s">
        <v>6540</v>
      </c>
      <c r="E637" s="2686" t="s">
        <v>9388</v>
      </c>
      <c r="F637" s="2686">
        <v>0</v>
      </c>
      <c r="G637" s="2686" t="s">
        <v>6576</v>
      </c>
      <c r="H637" s="2686" t="s">
        <v>9290</v>
      </c>
      <c r="I637" s="2686">
        <v>0</v>
      </c>
      <c r="J637" s="2686"/>
      <c r="K637" s="2686"/>
      <c r="L637" s="2686"/>
      <c r="M637" s="2686"/>
      <c r="N637" s="2686"/>
    </row>
    <row r="638" spans="1:14" ht="13.5" customHeight="1" x14ac:dyDescent="0.25">
      <c r="A638" s="2686"/>
      <c r="B638" s="2686"/>
      <c r="C638" s="2686"/>
      <c r="D638" s="2686" t="s">
        <v>6540</v>
      </c>
      <c r="E638" s="2686" t="s">
        <v>9389</v>
      </c>
      <c r="F638" s="2686">
        <v>0</v>
      </c>
      <c r="G638" s="2686" t="s">
        <v>6576</v>
      </c>
      <c r="H638" s="2686" t="s">
        <v>9291</v>
      </c>
      <c r="I638" s="2686">
        <v>0</v>
      </c>
      <c r="J638" s="2686"/>
      <c r="K638" s="2686"/>
      <c r="L638" s="2686"/>
      <c r="M638" s="2686"/>
      <c r="N638" s="2686"/>
    </row>
    <row r="639" spans="1:14" ht="13.5" customHeight="1" x14ac:dyDescent="0.25">
      <c r="A639" s="2686"/>
      <c r="B639" s="2686"/>
      <c r="C639" s="2686"/>
      <c r="D639" s="2686" t="s">
        <v>6540</v>
      </c>
      <c r="E639" s="2686" t="s">
        <v>9390</v>
      </c>
      <c r="F639" s="2686">
        <v>0</v>
      </c>
      <c r="G639" s="2686" t="s">
        <v>6576</v>
      </c>
      <c r="H639" s="2686" t="s">
        <v>9292</v>
      </c>
      <c r="I639" s="2686">
        <v>0</v>
      </c>
      <c r="J639" s="2686"/>
      <c r="K639" s="2686"/>
      <c r="L639" s="2686"/>
      <c r="M639" s="2686"/>
      <c r="N639" s="2686"/>
    </row>
    <row r="640" spans="1:14" ht="13.5" customHeight="1" x14ac:dyDescent="0.25">
      <c r="A640" s="2686"/>
      <c r="B640" s="2686"/>
      <c r="C640" s="2686"/>
      <c r="D640" s="2686" t="s">
        <v>6540</v>
      </c>
      <c r="E640" s="2686" t="s">
        <v>9391</v>
      </c>
      <c r="F640" s="2686">
        <v>0</v>
      </c>
      <c r="G640" s="2686" t="s">
        <v>6576</v>
      </c>
      <c r="H640" s="2686" t="s">
        <v>9293</v>
      </c>
      <c r="I640" s="2686">
        <v>0</v>
      </c>
      <c r="J640" s="2686"/>
      <c r="K640" s="2686"/>
      <c r="L640" s="2686"/>
      <c r="M640" s="2686"/>
      <c r="N640" s="2686"/>
    </row>
    <row r="641" spans="1:14" ht="13.5" customHeight="1" x14ac:dyDescent="0.25">
      <c r="A641" s="2686"/>
      <c r="B641" s="2686"/>
      <c r="C641" s="2686"/>
      <c r="D641" s="2686" t="s">
        <v>6540</v>
      </c>
      <c r="E641" s="2686" t="s">
        <v>9392</v>
      </c>
      <c r="F641" s="2686">
        <v>0</v>
      </c>
      <c r="G641" s="2686" t="s">
        <v>6576</v>
      </c>
      <c r="H641" s="2686" t="s">
        <v>9294</v>
      </c>
      <c r="I641" s="2686">
        <v>0</v>
      </c>
      <c r="J641" s="2686"/>
      <c r="K641" s="2686"/>
      <c r="L641" s="2686"/>
      <c r="M641" s="2686"/>
      <c r="N641" s="2686"/>
    </row>
    <row r="642" spans="1:14" ht="13.5" customHeight="1" x14ac:dyDescent="0.25">
      <c r="A642" s="2686"/>
      <c r="B642" s="2686"/>
      <c r="C642" s="2686"/>
      <c r="D642" s="2686" t="s">
        <v>6540</v>
      </c>
      <c r="E642" s="2686" t="s">
        <v>9393</v>
      </c>
      <c r="F642" s="2686">
        <v>0</v>
      </c>
      <c r="G642" s="2686" t="s">
        <v>6576</v>
      </c>
      <c r="H642" s="2686" t="s">
        <v>9295</v>
      </c>
      <c r="I642" s="2686">
        <v>0</v>
      </c>
      <c r="J642" s="2686"/>
      <c r="K642" s="2686"/>
      <c r="L642" s="2686"/>
      <c r="M642" s="2686"/>
      <c r="N642" s="2686"/>
    </row>
    <row r="643" spans="1:14" ht="13.5" customHeight="1" x14ac:dyDescent="0.25">
      <c r="A643" s="2686"/>
      <c r="B643" s="2686"/>
      <c r="C643" s="2686"/>
      <c r="D643" s="2686" t="s">
        <v>6540</v>
      </c>
      <c r="E643" s="2686" t="s">
        <v>9394</v>
      </c>
      <c r="F643" s="2686">
        <v>0</v>
      </c>
      <c r="G643" s="2686" t="s">
        <v>6576</v>
      </c>
      <c r="H643" s="2686" t="s">
        <v>9296</v>
      </c>
      <c r="I643" s="2686">
        <v>0</v>
      </c>
      <c r="J643" s="2686"/>
      <c r="K643" s="2686"/>
      <c r="L643" s="2686"/>
      <c r="M643" s="2686"/>
      <c r="N643" s="2686"/>
    </row>
    <row r="644" spans="1:14" ht="13.5" customHeight="1" x14ac:dyDescent="0.25">
      <c r="A644" s="2686"/>
      <c r="B644" s="2686"/>
      <c r="C644" s="2686"/>
      <c r="D644" s="2686" t="s">
        <v>6541</v>
      </c>
      <c r="E644" s="2686" t="s">
        <v>9276</v>
      </c>
      <c r="F644" s="2686">
        <v>102</v>
      </c>
      <c r="G644" s="2686" t="s">
        <v>6576</v>
      </c>
      <c r="H644" s="2686" t="s">
        <v>9297</v>
      </c>
      <c r="I644" s="2686">
        <v>0</v>
      </c>
      <c r="J644" s="2686"/>
      <c r="K644" s="2686"/>
      <c r="L644" s="2686"/>
      <c r="M644" s="2686"/>
      <c r="N644" s="2686"/>
    </row>
    <row r="645" spans="1:14" ht="13.5" customHeight="1" x14ac:dyDescent="0.25">
      <c r="A645" s="2686"/>
      <c r="B645" s="2686"/>
      <c r="C645" s="2686"/>
      <c r="D645" s="2686" t="s">
        <v>6541</v>
      </c>
      <c r="E645" s="2686" t="s">
        <v>9277</v>
      </c>
      <c r="F645" s="2686">
        <v>106.1</v>
      </c>
      <c r="G645" s="2686" t="s">
        <v>6576</v>
      </c>
      <c r="H645" s="2686" t="s">
        <v>9298</v>
      </c>
      <c r="I645" s="2686">
        <v>0</v>
      </c>
      <c r="J645" s="2686"/>
      <c r="K645" s="2686"/>
      <c r="L645" s="2686"/>
      <c r="M645" s="2686"/>
      <c r="N645" s="2686"/>
    </row>
    <row r="646" spans="1:14" ht="13.5" customHeight="1" x14ac:dyDescent="0.25">
      <c r="A646" s="2686"/>
      <c r="B646" s="2686"/>
      <c r="C646" s="2686"/>
      <c r="D646" s="2686" t="s">
        <v>6541</v>
      </c>
      <c r="E646" s="2686" t="s">
        <v>9278</v>
      </c>
      <c r="F646" s="2686">
        <v>0</v>
      </c>
      <c r="G646" s="2686" t="s">
        <v>6576</v>
      </c>
      <c r="H646" s="2686" t="s">
        <v>9299</v>
      </c>
      <c r="I646" s="2686">
        <v>0</v>
      </c>
      <c r="J646" s="2686"/>
      <c r="K646" s="2686"/>
      <c r="L646" s="2686"/>
      <c r="M646" s="2686"/>
      <c r="N646" s="2686"/>
    </row>
    <row r="647" spans="1:14" ht="13.5" customHeight="1" x14ac:dyDescent="0.25">
      <c r="A647" s="2686"/>
      <c r="B647" s="2686"/>
      <c r="C647" s="2686"/>
      <c r="D647" s="2686" t="s">
        <v>6541</v>
      </c>
      <c r="E647" s="2686" t="s">
        <v>9279</v>
      </c>
      <c r="F647" s="2686">
        <v>0</v>
      </c>
      <c r="G647" s="2686" t="s">
        <v>6576</v>
      </c>
      <c r="H647" s="2686" t="s">
        <v>9300</v>
      </c>
      <c r="I647" s="2686">
        <v>0</v>
      </c>
      <c r="J647" s="2686"/>
      <c r="K647" s="2686"/>
      <c r="L647" s="2686"/>
      <c r="M647" s="2686"/>
      <c r="N647" s="2686"/>
    </row>
    <row r="648" spans="1:14" ht="13.5" customHeight="1" x14ac:dyDescent="0.25">
      <c r="A648" s="2686"/>
      <c r="B648" s="2686"/>
      <c r="C648" s="2686"/>
      <c r="D648" s="2686" t="s">
        <v>6541</v>
      </c>
      <c r="E648" s="2686" t="s">
        <v>9282</v>
      </c>
      <c r="F648" s="2686">
        <v>0</v>
      </c>
      <c r="G648" s="2686" t="s">
        <v>6576</v>
      </c>
      <c r="H648" s="2686" t="s">
        <v>9301</v>
      </c>
      <c r="I648" s="2686">
        <v>0</v>
      </c>
      <c r="J648" s="2686"/>
      <c r="K648" s="2686"/>
      <c r="L648" s="2686"/>
      <c r="M648" s="2686"/>
      <c r="N648" s="2686"/>
    </row>
    <row r="649" spans="1:14" ht="13.5" customHeight="1" x14ac:dyDescent="0.25">
      <c r="A649" s="2686"/>
      <c r="B649" s="2686"/>
      <c r="C649" s="2686"/>
      <c r="D649" s="2686" t="s">
        <v>6541</v>
      </c>
      <c r="E649" s="2686" t="s">
        <v>9283</v>
      </c>
      <c r="F649" s="2686">
        <v>0</v>
      </c>
      <c r="G649" s="2686" t="s">
        <v>6576</v>
      </c>
      <c r="H649" s="2686" t="s">
        <v>9305</v>
      </c>
      <c r="I649" s="2686">
        <v>0</v>
      </c>
      <c r="J649" s="2686"/>
      <c r="K649" s="2686"/>
      <c r="L649" s="2686"/>
      <c r="M649" s="2686"/>
      <c r="N649" s="2686"/>
    </row>
    <row r="650" spans="1:14" ht="13.5" customHeight="1" x14ac:dyDescent="0.25">
      <c r="A650" s="2686"/>
      <c r="B650" s="2686"/>
      <c r="C650" s="2686"/>
      <c r="D650" s="2686" t="s">
        <v>6541</v>
      </c>
      <c r="E650" s="2686" t="s">
        <v>9284</v>
      </c>
      <c r="F650" s="2686">
        <v>0</v>
      </c>
      <c r="G650" s="2686" t="s">
        <v>6576</v>
      </c>
      <c r="H650" s="2686" t="s">
        <v>9306</v>
      </c>
      <c r="I650" s="2686">
        <v>0</v>
      </c>
      <c r="J650" s="2686"/>
      <c r="K650" s="2686"/>
      <c r="L650" s="2686"/>
      <c r="M650" s="2686"/>
      <c r="N650" s="2686"/>
    </row>
    <row r="651" spans="1:14" ht="13.5" customHeight="1" x14ac:dyDescent="0.25">
      <c r="A651" s="2686"/>
      <c r="B651" s="2686"/>
      <c r="C651" s="2686"/>
      <c r="D651" s="2686" t="s">
        <v>6541</v>
      </c>
      <c r="E651" s="2686" t="s">
        <v>9285</v>
      </c>
      <c r="F651" s="2686">
        <v>309.8</v>
      </c>
      <c r="G651" s="2686" t="s">
        <v>6576</v>
      </c>
      <c r="H651" s="2686" t="s">
        <v>9307</v>
      </c>
      <c r="I651" s="2686">
        <v>0</v>
      </c>
      <c r="J651" s="2686"/>
      <c r="K651" s="2686"/>
      <c r="L651" s="2686"/>
      <c r="M651" s="2686"/>
      <c r="N651" s="2686"/>
    </row>
    <row r="652" spans="1:14" ht="13.5" customHeight="1" x14ac:dyDescent="0.25">
      <c r="A652" s="2686"/>
      <c r="B652" s="2686"/>
      <c r="C652" s="2686"/>
      <c r="D652" s="2686" t="s">
        <v>6541</v>
      </c>
      <c r="E652" s="2686" t="s">
        <v>9286</v>
      </c>
      <c r="F652" s="2686">
        <v>746.1</v>
      </c>
      <c r="G652" s="2686" t="s">
        <v>6576</v>
      </c>
      <c r="H652" s="2686" t="s">
        <v>9308</v>
      </c>
      <c r="I652" s="2686">
        <v>0</v>
      </c>
      <c r="J652" s="2686"/>
      <c r="K652" s="2686"/>
      <c r="L652" s="2686"/>
      <c r="M652" s="2686"/>
      <c r="N652" s="2686"/>
    </row>
    <row r="653" spans="1:14" ht="13.5" customHeight="1" x14ac:dyDescent="0.25">
      <c r="A653" s="2686"/>
      <c r="B653" s="2686"/>
      <c r="C653" s="2686"/>
      <c r="D653" s="2686" t="s">
        <v>6541</v>
      </c>
      <c r="E653" s="2686" t="s">
        <v>9287</v>
      </c>
      <c r="F653" s="2686">
        <v>0</v>
      </c>
      <c r="G653" s="2686" t="s">
        <v>6576</v>
      </c>
      <c r="H653" s="2686" t="s">
        <v>9309</v>
      </c>
      <c r="I653" s="2686">
        <v>0</v>
      </c>
      <c r="J653" s="2686"/>
      <c r="K653" s="2686"/>
      <c r="L653" s="2686"/>
      <c r="M653" s="2686"/>
      <c r="N653" s="2686"/>
    </row>
    <row r="654" spans="1:14" ht="13.5" customHeight="1" x14ac:dyDescent="0.25">
      <c r="A654" s="2686"/>
      <c r="B654" s="2686"/>
      <c r="C654" s="2686"/>
      <c r="D654" s="2686" t="s">
        <v>6541</v>
      </c>
      <c r="E654" s="2686" t="s">
        <v>9288</v>
      </c>
      <c r="F654" s="2686">
        <v>50.9</v>
      </c>
      <c r="G654" s="2686" t="s">
        <v>6576</v>
      </c>
      <c r="H654" s="2686" t="s">
        <v>9310</v>
      </c>
      <c r="I654" s="2686">
        <v>0</v>
      </c>
      <c r="J654" s="2686"/>
      <c r="K654" s="2686"/>
      <c r="L654" s="2686"/>
      <c r="M654" s="2686"/>
      <c r="N654" s="2686"/>
    </row>
    <row r="655" spans="1:14" ht="13.5" customHeight="1" x14ac:dyDescent="0.25">
      <c r="A655" s="2686"/>
      <c r="B655" s="2686"/>
      <c r="C655" s="2686"/>
      <c r="D655" s="2686" t="s">
        <v>6541</v>
      </c>
      <c r="E655" s="2686" t="s">
        <v>9289</v>
      </c>
      <c r="F655" s="2686">
        <v>141.5</v>
      </c>
      <c r="G655" s="2686" t="s">
        <v>6576</v>
      </c>
      <c r="H655" s="2686" t="s">
        <v>9329</v>
      </c>
      <c r="I655" s="2686">
        <v>0</v>
      </c>
      <c r="J655" s="2686"/>
      <c r="K655" s="2686"/>
      <c r="L655" s="2686"/>
      <c r="M655" s="2686"/>
      <c r="N655" s="2686"/>
    </row>
    <row r="656" spans="1:14" ht="13.5" customHeight="1" x14ac:dyDescent="0.25">
      <c r="A656" s="2686"/>
      <c r="B656" s="2686"/>
      <c r="C656" s="2686"/>
      <c r="D656" s="2686" t="s">
        <v>6541</v>
      </c>
      <c r="E656" s="2686" t="s">
        <v>9373</v>
      </c>
      <c r="F656" s="2686">
        <v>0</v>
      </c>
      <c r="G656" s="2686" t="s">
        <v>6576</v>
      </c>
      <c r="H656" s="2686" t="s">
        <v>9331</v>
      </c>
      <c r="I656" s="2686">
        <v>0</v>
      </c>
      <c r="J656" s="2686"/>
      <c r="K656" s="2686"/>
      <c r="L656" s="2686"/>
      <c r="M656" s="2686"/>
      <c r="N656" s="2686"/>
    </row>
    <row r="657" spans="1:14" ht="13.5" customHeight="1" x14ac:dyDescent="0.25">
      <c r="A657" s="2686"/>
      <c r="B657" s="2686"/>
      <c r="C657" s="2686"/>
      <c r="D657" s="2686" t="s">
        <v>6541</v>
      </c>
      <c r="E657" s="2686" t="s">
        <v>9374</v>
      </c>
      <c r="F657" s="2686">
        <v>0</v>
      </c>
      <c r="G657" s="2686" t="s">
        <v>6576</v>
      </c>
      <c r="H657" s="2686" t="s">
        <v>9333</v>
      </c>
      <c r="I657" s="2686">
        <v>0</v>
      </c>
      <c r="J657" s="2686"/>
      <c r="K657" s="2686"/>
      <c r="L657" s="2686"/>
      <c r="M657" s="2686"/>
      <c r="N657" s="2686"/>
    </row>
    <row r="658" spans="1:14" ht="13.5" customHeight="1" x14ac:dyDescent="0.25">
      <c r="A658" s="2686"/>
      <c r="B658" s="2686"/>
      <c r="C658" s="2686"/>
      <c r="D658" s="2686" t="s">
        <v>6541</v>
      </c>
      <c r="E658" s="2686" t="s">
        <v>9375</v>
      </c>
      <c r="F658" s="2686">
        <v>0</v>
      </c>
      <c r="G658" s="2686" t="s">
        <v>6576</v>
      </c>
      <c r="H658" s="2686" t="s">
        <v>9335</v>
      </c>
      <c r="I658" s="2686">
        <v>0</v>
      </c>
      <c r="J658" s="2686"/>
      <c r="K658" s="2686"/>
      <c r="L658" s="2686"/>
      <c r="M658" s="2686"/>
      <c r="N658" s="2686"/>
    </row>
    <row r="659" spans="1:14" ht="13.5" customHeight="1" x14ac:dyDescent="0.25">
      <c r="A659" s="2686"/>
      <c r="B659" s="2686"/>
      <c r="C659" s="2686"/>
      <c r="D659" s="2686" t="s">
        <v>6541</v>
      </c>
      <c r="E659" s="2686" t="s">
        <v>9376</v>
      </c>
      <c r="F659" s="2686">
        <v>0</v>
      </c>
      <c r="G659" s="2686" t="s">
        <v>6576</v>
      </c>
      <c r="H659" s="2686" t="s">
        <v>9337</v>
      </c>
      <c r="I659" s="2686">
        <v>0</v>
      </c>
      <c r="J659" s="2686"/>
      <c r="K659" s="2686"/>
      <c r="L659" s="2686"/>
      <c r="M659" s="2686"/>
      <c r="N659" s="2686"/>
    </row>
    <row r="660" spans="1:14" ht="13.5" customHeight="1" x14ac:dyDescent="0.25">
      <c r="A660" s="2686"/>
      <c r="B660" s="2686"/>
      <c r="C660" s="2686"/>
      <c r="D660" s="2686" t="s">
        <v>6541</v>
      </c>
      <c r="E660" s="2686" t="s">
        <v>9377</v>
      </c>
      <c r="F660" s="2686">
        <v>0</v>
      </c>
      <c r="G660" s="2686" t="s">
        <v>6576</v>
      </c>
      <c r="H660" s="2686" t="s">
        <v>9339</v>
      </c>
      <c r="I660" s="2686">
        <v>0</v>
      </c>
      <c r="J660" s="2686"/>
      <c r="K660" s="2686"/>
      <c r="L660" s="2686"/>
      <c r="M660" s="2686"/>
      <c r="N660" s="2686"/>
    </row>
    <row r="661" spans="1:14" ht="13.5" customHeight="1" x14ac:dyDescent="0.25">
      <c r="A661" s="2686"/>
      <c r="B661" s="2686"/>
      <c r="C661" s="2686"/>
      <c r="D661" s="2686" t="s">
        <v>6541</v>
      </c>
      <c r="E661" s="2686" t="s">
        <v>9378</v>
      </c>
      <c r="F661" s="2686">
        <v>0</v>
      </c>
      <c r="G661" s="2686" t="s">
        <v>6576</v>
      </c>
      <c r="H661" s="2686" t="s">
        <v>9341</v>
      </c>
      <c r="I661" s="2686">
        <v>0</v>
      </c>
      <c r="J661" s="2686"/>
      <c r="K661" s="2686"/>
      <c r="L661" s="2686"/>
      <c r="M661" s="2686"/>
      <c r="N661" s="2686"/>
    </row>
    <row r="662" spans="1:14" ht="13.5" customHeight="1" x14ac:dyDescent="0.25">
      <c r="A662" s="2686"/>
      <c r="B662" s="2686"/>
      <c r="C662" s="2686"/>
      <c r="D662" s="2686" t="s">
        <v>6541</v>
      </c>
      <c r="E662" s="2686" t="s">
        <v>9379</v>
      </c>
      <c r="F662" s="2686">
        <v>0</v>
      </c>
      <c r="G662" s="2686" t="s">
        <v>6576</v>
      </c>
      <c r="H662" s="2686" t="s">
        <v>9343</v>
      </c>
      <c r="I662" s="2686">
        <v>0</v>
      </c>
      <c r="J662" s="2686"/>
      <c r="K662" s="2686"/>
      <c r="L662" s="2686"/>
      <c r="M662" s="2686"/>
      <c r="N662" s="2686"/>
    </row>
    <row r="663" spans="1:14" ht="13.5" customHeight="1" x14ac:dyDescent="0.25">
      <c r="A663" s="2686"/>
      <c r="B663" s="2686"/>
      <c r="C663" s="2686"/>
      <c r="D663" s="2686" t="s">
        <v>6541</v>
      </c>
      <c r="E663" s="2686" t="s">
        <v>9380</v>
      </c>
      <c r="F663" s="2686">
        <v>0</v>
      </c>
      <c r="G663" s="2686" t="s">
        <v>6576</v>
      </c>
      <c r="H663" s="2686" t="s">
        <v>9345</v>
      </c>
      <c r="I663" s="2686">
        <v>0</v>
      </c>
      <c r="J663" s="2686"/>
      <c r="K663" s="2686"/>
      <c r="L663" s="2686"/>
      <c r="M663" s="2686"/>
      <c r="N663" s="2686"/>
    </row>
    <row r="664" spans="1:14" ht="13.5" customHeight="1" x14ac:dyDescent="0.25">
      <c r="A664" s="2686"/>
      <c r="B664" s="2686"/>
      <c r="C664" s="2686"/>
      <c r="D664" s="2686" t="s">
        <v>6541</v>
      </c>
      <c r="E664" s="2686" t="s">
        <v>9381</v>
      </c>
      <c r="F664" s="2686">
        <v>0</v>
      </c>
      <c r="G664" s="2686" t="s">
        <v>6576</v>
      </c>
      <c r="H664" s="2686" t="s">
        <v>9346</v>
      </c>
      <c r="I664" s="2686">
        <v>0</v>
      </c>
      <c r="J664" s="2686"/>
      <c r="K664" s="2686"/>
      <c r="L664" s="2686"/>
      <c r="M664" s="2686"/>
      <c r="N664" s="2686"/>
    </row>
    <row r="665" spans="1:14" ht="13.5" customHeight="1" x14ac:dyDescent="0.25">
      <c r="A665" s="2686"/>
      <c r="B665" s="2686"/>
      <c r="C665" s="2686"/>
      <c r="D665" s="2686" t="s">
        <v>6541</v>
      </c>
      <c r="E665" s="2686" t="s">
        <v>9382</v>
      </c>
      <c r="F665" s="2686">
        <v>0</v>
      </c>
      <c r="G665" s="2686" t="s">
        <v>6576</v>
      </c>
      <c r="H665" s="2686" t="s">
        <v>9347</v>
      </c>
      <c r="I665" s="2686">
        <v>0</v>
      </c>
      <c r="J665" s="2686"/>
      <c r="K665" s="2686"/>
      <c r="L665" s="2686"/>
      <c r="M665" s="2686"/>
      <c r="N665" s="2686"/>
    </row>
    <row r="666" spans="1:14" ht="13.5" customHeight="1" x14ac:dyDescent="0.25">
      <c r="A666" s="2686"/>
      <c r="B666" s="2686"/>
      <c r="C666" s="2686"/>
      <c r="D666" s="2686" t="s">
        <v>6541</v>
      </c>
      <c r="E666" s="2686" t="s">
        <v>9383</v>
      </c>
      <c r="F666" s="2686">
        <v>0</v>
      </c>
      <c r="G666" s="2686" t="s">
        <v>6576</v>
      </c>
      <c r="H666" s="2686" t="s">
        <v>9348</v>
      </c>
      <c r="I666" s="2686">
        <v>0</v>
      </c>
      <c r="J666" s="2686"/>
      <c r="K666" s="2686"/>
      <c r="L666" s="2686"/>
      <c r="M666" s="2686"/>
      <c r="N666" s="2686"/>
    </row>
    <row r="667" spans="1:14" ht="13.5" customHeight="1" x14ac:dyDescent="0.25">
      <c r="A667" s="2686"/>
      <c r="B667" s="2686"/>
      <c r="C667" s="2686"/>
      <c r="D667" s="2686" t="s">
        <v>6541</v>
      </c>
      <c r="E667" s="2686" t="s">
        <v>9384</v>
      </c>
      <c r="F667" s="2686">
        <v>0</v>
      </c>
      <c r="G667" s="2686" t="s">
        <v>6576</v>
      </c>
      <c r="H667" s="2686" t="s">
        <v>9349</v>
      </c>
      <c r="I667" s="2686">
        <v>0</v>
      </c>
      <c r="J667" s="2686"/>
      <c r="K667" s="2686"/>
      <c r="L667" s="2686"/>
      <c r="M667" s="2686"/>
      <c r="N667" s="2686"/>
    </row>
    <row r="668" spans="1:14" ht="13.5" customHeight="1" x14ac:dyDescent="0.25">
      <c r="A668" s="2686"/>
      <c r="B668" s="2686"/>
      <c r="C668" s="2686"/>
      <c r="D668" s="2686" t="s">
        <v>6541</v>
      </c>
      <c r="E668" s="2686" t="s">
        <v>9385</v>
      </c>
      <c r="F668" s="2686">
        <v>72.5</v>
      </c>
      <c r="G668" s="2686" t="s">
        <v>6576</v>
      </c>
      <c r="H668" s="2686" t="s">
        <v>9350</v>
      </c>
      <c r="I668" s="2686">
        <v>0</v>
      </c>
      <c r="J668" s="2686"/>
      <c r="K668" s="2686"/>
      <c r="L668" s="2686"/>
      <c r="M668" s="2686"/>
      <c r="N668" s="2686"/>
    </row>
    <row r="669" spans="1:14" ht="13.5" customHeight="1" x14ac:dyDescent="0.25">
      <c r="A669" s="2686"/>
      <c r="B669" s="2686"/>
      <c r="C669" s="2686"/>
      <c r="D669" s="2686" t="s">
        <v>6541</v>
      </c>
      <c r="E669" s="2686" t="s">
        <v>9386</v>
      </c>
      <c r="F669" s="2686">
        <v>0</v>
      </c>
      <c r="G669" s="2686" t="s">
        <v>6576</v>
      </c>
      <c r="H669" s="2686" t="s">
        <v>9351</v>
      </c>
      <c r="I669" s="2686">
        <v>0</v>
      </c>
      <c r="J669" s="2686"/>
      <c r="K669" s="2686"/>
      <c r="L669" s="2686"/>
      <c r="M669" s="2686"/>
      <c r="N669" s="2686"/>
    </row>
    <row r="670" spans="1:14" ht="13.5" customHeight="1" x14ac:dyDescent="0.25">
      <c r="A670" s="2686"/>
      <c r="B670" s="2686"/>
      <c r="C670" s="2686"/>
      <c r="D670" s="2686" t="s">
        <v>6541</v>
      </c>
      <c r="E670" s="2686" t="s">
        <v>9387</v>
      </c>
      <c r="F670" s="2686">
        <v>0</v>
      </c>
      <c r="G670" s="2686" t="s">
        <v>6576</v>
      </c>
      <c r="H670" s="2686" t="s">
        <v>9352</v>
      </c>
      <c r="I670" s="2686">
        <v>0</v>
      </c>
      <c r="J670" s="2686"/>
      <c r="K670" s="2686"/>
      <c r="L670" s="2686"/>
      <c r="M670" s="2686"/>
      <c r="N670" s="2686"/>
    </row>
    <row r="671" spans="1:14" ht="13.5" customHeight="1" x14ac:dyDescent="0.25">
      <c r="A671" s="2686"/>
      <c r="B671" s="2686"/>
      <c r="C671" s="2686"/>
      <c r="D671" s="2686" t="s">
        <v>6541</v>
      </c>
      <c r="E671" s="2686" t="s">
        <v>9388</v>
      </c>
      <c r="F671" s="2686">
        <v>0</v>
      </c>
      <c r="G671" s="2686" t="s">
        <v>6576</v>
      </c>
      <c r="H671" s="2686" t="s">
        <v>9353</v>
      </c>
      <c r="I671" s="2686">
        <v>0</v>
      </c>
      <c r="J671" s="2686"/>
      <c r="K671" s="2686"/>
      <c r="L671" s="2686"/>
      <c r="M671" s="2686"/>
      <c r="N671" s="2686"/>
    </row>
    <row r="672" spans="1:14" ht="13.5" customHeight="1" x14ac:dyDescent="0.25">
      <c r="A672" s="2686"/>
      <c r="B672" s="2686"/>
      <c r="C672" s="2686"/>
      <c r="D672" s="2686" t="s">
        <v>6541</v>
      </c>
      <c r="E672" s="2686" t="s">
        <v>9389</v>
      </c>
      <c r="F672" s="2686">
        <v>0</v>
      </c>
      <c r="G672" s="2686" t="s">
        <v>6576</v>
      </c>
      <c r="H672" s="2686" t="s">
        <v>9354</v>
      </c>
      <c r="I672" s="2686">
        <v>0</v>
      </c>
      <c r="J672" s="2686"/>
      <c r="K672" s="2686"/>
      <c r="L672" s="2686"/>
      <c r="M672" s="2686"/>
      <c r="N672" s="2686"/>
    </row>
    <row r="673" spans="1:14" ht="13.5" customHeight="1" x14ac:dyDescent="0.25">
      <c r="A673" s="2686"/>
      <c r="B673" s="2686"/>
      <c r="C673" s="2686"/>
      <c r="D673" s="2686" t="s">
        <v>6541</v>
      </c>
      <c r="E673" s="2686" t="s">
        <v>9390</v>
      </c>
      <c r="F673" s="2686">
        <v>0</v>
      </c>
      <c r="G673" s="2686" t="s">
        <v>6576</v>
      </c>
      <c r="H673" s="2686" t="s">
        <v>9355</v>
      </c>
      <c r="I673" s="2686">
        <v>0</v>
      </c>
      <c r="J673" s="2686"/>
      <c r="K673" s="2686"/>
      <c r="L673" s="2686"/>
      <c r="M673" s="2686"/>
      <c r="N673" s="2686"/>
    </row>
    <row r="674" spans="1:14" ht="13.5" customHeight="1" x14ac:dyDescent="0.25">
      <c r="A674" s="2686"/>
      <c r="B674" s="2686"/>
      <c r="C674" s="2686"/>
      <c r="D674" s="2686" t="s">
        <v>6541</v>
      </c>
      <c r="E674" s="2686" t="s">
        <v>9391</v>
      </c>
      <c r="F674" s="2686">
        <v>0</v>
      </c>
      <c r="G674" s="2686" t="s">
        <v>6576</v>
      </c>
      <c r="H674" s="2686" t="s">
        <v>9356</v>
      </c>
      <c r="I674" s="2686">
        <v>0</v>
      </c>
      <c r="J674" s="2686"/>
      <c r="K674" s="2686"/>
      <c r="L674" s="2686"/>
      <c r="M674" s="2686"/>
      <c r="N674" s="2686"/>
    </row>
    <row r="675" spans="1:14" ht="13.5" customHeight="1" x14ac:dyDescent="0.25">
      <c r="A675" s="2686"/>
      <c r="B675" s="2686"/>
      <c r="C675" s="2686"/>
      <c r="D675" s="2686" t="s">
        <v>6541</v>
      </c>
      <c r="E675" s="2686" t="s">
        <v>9392</v>
      </c>
      <c r="F675" s="2686">
        <v>0</v>
      </c>
      <c r="G675" s="2686" t="s">
        <v>6576</v>
      </c>
      <c r="H675" s="2686" t="s">
        <v>9357</v>
      </c>
      <c r="I675" s="2686">
        <v>0</v>
      </c>
      <c r="J675" s="2686"/>
      <c r="K675" s="2686"/>
      <c r="L675" s="2686"/>
      <c r="M675" s="2686"/>
      <c r="N675" s="2686"/>
    </row>
    <row r="676" spans="1:14" ht="13.5" customHeight="1" x14ac:dyDescent="0.25">
      <c r="A676" s="2686"/>
      <c r="B676" s="2686"/>
      <c r="C676" s="2686"/>
      <c r="D676" s="2686" t="s">
        <v>6541</v>
      </c>
      <c r="E676" s="2686" t="s">
        <v>9393</v>
      </c>
      <c r="F676" s="2686">
        <v>0</v>
      </c>
      <c r="G676" s="2686" t="s">
        <v>6576</v>
      </c>
      <c r="H676" s="2686" t="s">
        <v>9358</v>
      </c>
      <c r="I676" s="2686">
        <v>0</v>
      </c>
      <c r="J676" s="2686"/>
      <c r="K676" s="2686"/>
      <c r="L676" s="2686"/>
      <c r="M676" s="2686"/>
      <c r="N676" s="2686"/>
    </row>
    <row r="677" spans="1:14" ht="13.5" customHeight="1" x14ac:dyDescent="0.25">
      <c r="A677" s="2686"/>
      <c r="B677" s="2686"/>
      <c r="C677" s="2686"/>
      <c r="D677" s="2686" t="s">
        <v>6541</v>
      </c>
      <c r="E677" s="2686" t="s">
        <v>9394</v>
      </c>
      <c r="F677" s="2686">
        <v>0</v>
      </c>
      <c r="G677" s="2686" t="s">
        <v>6576</v>
      </c>
      <c r="H677" s="2686" t="s">
        <v>9359</v>
      </c>
      <c r="I677" s="2686">
        <v>0</v>
      </c>
      <c r="J677" s="2686"/>
      <c r="K677" s="2686"/>
      <c r="L677" s="2686"/>
      <c r="M677" s="2686"/>
      <c r="N677" s="2686"/>
    </row>
    <row r="678" spans="1:14" ht="13.5" customHeight="1" x14ac:dyDescent="0.25">
      <c r="A678" s="2686"/>
      <c r="B678" s="2686"/>
      <c r="C678" s="2686"/>
      <c r="D678" s="2686" t="s">
        <v>6542</v>
      </c>
      <c r="E678" s="2686" t="s">
        <v>9276</v>
      </c>
      <c r="F678" s="2686">
        <v>683.5</v>
      </c>
      <c r="G678" s="2686" t="s">
        <v>6576</v>
      </c>
      <c r="H678" s="2686" t="s">
        <v>9360</v>
      </c>
      <c r="I678" s="2686">
        <v>0</v>
      </c>
      <c r="J678" s="2686"/>
      <c r="K678" s="2686"/>
      <c r="L678" s="2686"/>
      <c r="M678" s="2686"/>
      <c r="N678" s="2686"/>
    </row>
    <row r="679" spans="1:14" ht="13.5" customHeight="1" x14ac:dyDescent="0.25">
      <c r="A679" s="2686"/>
      <c r="B679" s="2686"/>
      <c r="C679" s="2686"/>
      <c r="D679" s="2686" t="s">
        <v>6542</v>
      </c>
      <c r="E679" s="2686" t="s">
        <v>9277</v>
      </c>
      <c r="F679" s="2686">
        <v>509.5</v>
      </c>
      <c r="G679" s="2686" t="s">
        <v>6576</v>
      </c>
      <c r="H679" s="2686" t="s">
        <v>9361</v>
      </c>
      <c r="I679" s="2686">
        <v>0</v>
      </c>
      <c r="J679" s="2686"/>
      <c r="K679" s="2686"/>
      <c r="L679" s="2686"/>
      <c r="M679" s="2686"/>
      <c r="N679" s="2686"/>
    </row>
    <row r="680" spans="1:14" ht="13.5" customHeight="1" x14ac:dyDescent="0.25">
      <c r="A680" s="2686"/>
      <c r="B680" s="2686"/>
      <c r="C680" s="2686"/>
      <c r="D680" s="2686" t="s">
        <v>6542</v>
      </c>
      <c r="E680" s="2686" t="s">
        <v>9278</v>
      </c>
      <c r="F680" s="2686">
        <v>671.8</v>
      </c>
      <c r="G680" s="2686" t="s">
        <v>6576</v>
      </c>
      <c r="H680" s="2686" t="s">
        <v>9362</v>
      </c>
      <c r="I680" s="2686">
        <v>0</v>
      </c>
      <c r="J680" s="2686"/>
      <c r="K680" s="2686"/>
      <c r="L680" s="2686"/>
      <c r="M680" s="2686"/>
      <c r="N680" s="2686"/>
    </row>
    <row r="681" spans="1:14" ht="13.5" customHeight="1" x14ac:dyDescent="0.25">
      <c r="A681" s="2686"/>
      <c r="B681" s="2686"/>
      <c r="C681" s="2686"/>
      <c r="D681" s="2686" t="s">
        <v>6542</v>
      </c>
      <c r="E681" s="2686" t="s">
        <v>9279</v>
      </c>
      <c r="F681" s="2686">
        <v>431.7</v>
      </c>
      <c r="G681" s="2686" t="s">
        <v>6576</v>
      </c>
      <c r="H681" s="2686" t="s">
        <v>9363</v>
      </c>
      <c r="I681" s="2686">
        <v>0</v>
      </c>
      <c r="J681" s="2686"/>
      <c r="K681" s="2686"/>
      <c r="L681" s="2686"/>
      <c r="M681" s="2686"/>
      <c r="N681" s="2686"/>
    </row>
    <row r="682" spans="1:14" ht="13.5" customHeight="1" x14ac:dyDescent="0.25">
      <c r="A682" s="2686"/>
      <c r="B682" s="2686"/>
      <c r="C682" s="2686"/>
      <c r="D682" s="2686" t="s">
        <v>6542</v>
      </c>
      <c r="E682" s="2686" t="s">
        <v>9282</v>
      </c>
      <c r="F682" s="2686">
        <v>550.6</v>
      </c>
      <c r="G682" s="2686" t="s">
        <v>6576</v>
      </c>
      <c r="H682" s="2686" t="s">
        <v>9364</v>
      </c>
      <c r="I682" s="2686">
        <v>0</v>
      </c>
      <c r="J682" s="2686"/>
      <c r="K682" s="2686"/>
      <c r="L682" s="2686"/>
      <c r="M682" s="2686"/>
      <c r="N682" s="2686"/>
    </row>
    <row r="683" spans="1:14" ht="13.5" customHeight="1" x14ac:dyDescent="0.25">
      <c r="A683" s="2686"/>
      <c r="B683" s="2686"/>
      <c r="C683" s="2686"/>
      <c r="D683" s="2686" t="s">
        <v>6542</v>
      </c>
      <c r="E683" s="2686" t="s">
        <v>9283</v>
      </c>
      <c r="F683" s="2686">
        <v>495.4</v>
      </c>
      <c r="G683" s="2686" t="s">
        <v>6576</v>
      </c>
      <c r="H683" s="2686" t="s">
        <v>9365</v>
      </c>
      <c r="I683" s="2686">
        <v>0</v>
      </c>
      <c r="J683" s="2686"/>
      <c r="K683" s="2686"/>
      <c r="L683" s="2686"/>
      <c r="M683" s="2686"/>
      <c r="N683" s="2686"/>
    </row>
    <row r="684" spans="1:14" ht="13.5" customHeight="1" x14ac:dyDescent="0.25">
      <c r="A684" s="2686"/>
      <c r="B684" s="2686"/>
      <c r="C684" s="2686"/>
      <c r="D684" s="2686" t="s">
        <v>6542</v>
      </c>
      <c r="E684" s="2686" t="s">
        <v>9284</v>
      </c>
      <c r="F684" s="2686">
        <v>917.5</v>
      </c>
      <c r="G684" s="2686" t="s">
        <v>6576</v>
      </c>
      <c r="H684" s="2686" t="s">
        <v>9366</v>
      </c>
      <c r="I684" s="2686">
        <v>0</v>
      </c>
      <c r="J684" s="2686"/>
      <c r="K684" s="2686"/>
      <c r="L684" s="2686"/>
      <c r="M684" s="2686"/>
      <c r="N684" s="2686"/>
    </row>
    <row r="685" spans="1:14" ht="13.5" customHeight="1" x14ac:dyDescent="0.25">
      <c r="A685" s="2686"/>
      <c r="B685" s="2686"/>
      <c r="C685" s="2686"/>
      <c r="D685" s="2686" t="s">
        <v>6542</v>
      </c>
      <c r="E685" s="2686" t="s">
        <v>9285</v>
      </c>
      <c r="F685" s="2686">
        <v>811.8</v>
      </c>
      <c r="G685" s="2686" t="s">
        <v>6576</v>
      </c>
      <c r="H685" s="2686" t="s">
        <v>9367</v>
      </c>
      <c r="I685" s="2686">
        <v>0</v>
      </c>
      <c r="J685" s="2686"/>
      <c r="K685" s="2686"/>
      <c r="L685" s="2686"/>
      <c r="M685" s="2686"/>
      <c r="N685" s="2686"/>
    </row>
    <row r="686" spans="1:14" ht="13.5" customHeight="1" x14ac:dyDescent="0.25">
      <c r="A686" s="2686"/>
      <c r="B686" s="2686"/>
      <c r="C686" s="2686"/>
      <c r="D686" s="2686" t="s">
        <v>6542</v>
      </c>
      <c r="E686" s="2686" t="s">
        <v>9286</v>
      </c>
      <c r="F686" s="2686">
        <v>568.9</v>
      </c>
      <c r="G686" s="2686" t="s">
        <v>6576</v>
      </c>
      <c r="H686" s="2686" t="s">
        <v>9368</v>
      </c>
      <c r="I686" s="2686">
        <v>0</v>
      </c>
      <c r="J686" s="2686"/>
      <c r="K686" s="2686"/>
      <c r="L686" s="2686"/>
      <c r="M686" s="2686"/>
      <c r="N686" s="2686"/>
    </row>
    <row r="687" spans="1:14" ht="13.5" customHeight="1" x14ac:dyDescent="0.25">
      <c r="A687" s="2686"/>
      <c r="B687" s="2686"/>
      <c r="C687" s="2686"/>
      <c r="D687" s="2686" t="s">
        <v>6542</v>
      </c>
      <c r="E687" s="2686" t="s">
        <v>9287</v>
      </c>
      <c r="F687" s="2686">
        <v>808.6</v>
      </c>
      <c r="G687" s="2686" t="s">
        <v>6576</v>
      </c>
      <c r="H687" s="2686" t="s">
        <v>9369</v>
      </c>
      <c r="I687" s="2686">
        <v>0</v>
      </c>
      <c r="J687" s="2686"/>
      <c r="K687" s="2686"/>
      <c r="L687" s="2686"/>
      <c r="M687" s="2686"/>
      <c r="N687" s="2686"/>
    </row>
    <row r="688" spans="1:14" ht="13.5" customHeight="1" x14ac:dyDescent="0.25">
      <c r="A688" s="2686"/>
      <c r="B688" s="2686"/>
      <c r="C688" s="2686"/>
      <c r="D688" s="2686" t="s">
        <v>6542</v>
      </c>
      <c r="E688" s="2686" t="s">
        <v>9288</v>
      </c>
      <c r="F688" s="2686">
        <v>490.7</v>
      </c>
      <c r="G688" s="2686" t="s">
        <v>6576</v>
      </c>
      <c r="H688" s="2686" t="s">
        <v>9370</v>
      </c>
      <c r="I688" s="2686">
        <v>0</v>
      </c>
      <c r="J688" s="2686"/>
      <c r="K688" s="2686"/>
      <c r="L688" s="2686"/>
      <c r="M688" s="2686"/>
      <c r="N688" s="2686"/>
    </row>
    <row r="689" spans="1:14" ht="13.5" customHeight="1" x14ac:dyDescent="0.25">
      <c r="A689" s="2686"/>
      <c r="B689" s="2686"/>
      <c r="C689" s="2686"/>
      <c r="D689" s="2686" t="s">
        <v>6542</v>
      </c>
      <c r="E689" s="2686" t="s">
        <v>9289</v>
      </c>
      <c r="F689" s="2686">
        <v>543.6</v>
      </c>
      <c r="G689" s="2686" t="s">
        <v>6576</v>
      </c>
      <c r="H689" s="2686" t="s">
        <v>9371</v>
      </c>
      <c r="I689" s="2686">
        <v>0</v>
      </c>
      <c r="J689" s="2686"/>
      <c r="K689" s="2686"/>
      <c r="L689" s="2686"/>
      <c r="M689" s="2686"/>
      <c r="N689" s="2686"/>
    </row>
    <row r="690" spans="1:14" ht="13.5" customHeight="1" x14ac:dyDescent="0.25">
      <c r="A690" s="2686"/>
      <c r="B690" s="2686"/>
      <c r="C690" s="2686"/>
      <c r="D690" s="2686" t="s">
        <v>6542</v>
      </c>
      <c r="E690" s="2686" t="s">
        <v>9373</v>
      </c>
      <c r="F690" s="2686">
        <v>614.5</v>
      </c>
      <c r="G690" s="2686" t="s">
        <v>6576</v>
      </c>
      <c r="H690" s="2686" t="s">
        <v>9372</v>
      </c>
      <c r="I690" s="2686">
        <v>0</v>
      </c>
      <c r="J690" s="2686"/>
      <c r="K690" s="2686"/>
      <c r="L690" s="2686"/>
      <c r="M690" s="2686"/>
      <c r="N690" s="2686"/>
    </row>
    <row r="691" spans="1:14" ht="13.5" customHeight="1" x14ac:dyDescent="0.25">
      <c r="A691" s="2686"/>
      <c r="B691" s="2686"/>
      <c r="C691" s="2686"/>
      <c r="D691" s="2686" t="s">
        <v>6542</v>
      </c>
      <c r="E691" s="2686" t="s">
        <v>9374</v>
      </c>
      <c r="F691" s="2686">
        <v>226.8</v>
      </c>
      <c r="G691" s="2686" t="s">
        <v>6577</v>
      </c>
      <c r="H691" s="2686" t="s">
        <v>9290</v>
      </c>
      <c r="I691" s="2686">
        <v>0</v>
      </c>
      <c r="J691" s="2686"/>
      <c r="K691" s="2686"/>
      <c r="L691" s="2686"/>
      <c r="M691" s="2686"/>
      <c r="N691" s="2686"/>
    </row>
    <row r="692" spans="1:14" ht="13.5" customHeight="1" x14ac:dyDescent="0.25">
      <c r="A692" s="2686"/>
      <c r="B692" s="2686"/>
      <c r="C692" s="2686"/>
      <c r="D692" s="2686" t="s">
        <v>6542</v>
      </c>
      <c r="E692" s="2686" t="s">
        <v>9375</v>
      </c>
      <c r="F692" s="2686">
        <v>938.7</v>
      </c>
      <c r="G692" s="2686" t="s">
        <v>6577</v>
      </c>
      <c r="H692" s="2686" t="s">
        <v>9291</v>
      </c>
      <c r="I692" s="2686">
        <v>0</v>
      </c>
      <c r="J692" s="2686"/>
      <c r="K692" s="2686"/>
      <c r="L692" s="2686"/>
      <c r="M692" s="2686"/>
      <c r="N692" s="2686"/>
    </row>
    <row r="693" spans="1:14" ht="13.5" customHeight="1" x14ac:dyDescent="0.25">
      <c r="A693" s="2686"/>
      <c r="B693" s="2686"/>
      <c r="C693" s="2686"/>
      <c r="D693" s="2686" t="s">
        <v>6542</v>
      </c>
      <c r="E693" s="2686" t="s">
        <v>9376</v>
      </c>
      <c r="F693" s="2686">
        <v>1093</v>
      </c>
      <c r="G693" s="2686" t="s">
        <v>6577</v>
      </c>
      <c r="H693" s="2686" t="s">
        <v>9292</v>
      </c>
      <c r="I693" s="2686">
        <v>0</v>
      </c>
      <c r="J693" s="2686"/>
      <c r="K693" s="2686"/>
      <c r="L693" s="2686"/>
      <c r="M693" s="2686"/>
      <c r="N693" s="2686"/>
    </row>
    <row r="694" spans="1:14" ht="13.5" customHeight="1" x14ac:dyDescent="0.25">
      <c r="A694" s="2686"/>
      <c r="B694" s="2686"/>
      <c r="C694" s="2686"/>
      <c r="D694" s="2686" t="s">
        <v>6542</v>
      </c>
      <c r="E694" s="2686" t="s">
        <v>9377</v>
      </c>
      <c r="F694" s="2686">
        <v>562.6</v>
      </c>
      <c r="G694" s="2686" t="s">
        <v>6577</v>
      </c>
      <c r="H694" s="2686" t="s">
        <v>9293</v>
      </c>
      <c r="I694" s="2686">
        <v>0</v>
      </c>
      <c r="J694" s="2686"/>
      <c r="K694" s="2686"/>
      <c r="L694" s="2686"/>
      <c r="M694" s="2686"/>
      <c r="N694" s="2686"/>
    </row>
    <row r="695" spans="1:14" ht="13.5" customHeight="1" x14ac:dyDescent="0.25">
      <c r="A695" s="2686"/>
      <c r="B695" s="2686"/>
      <c r="C695" s="2686"/>
      <c r="D695" s="2686" t="s">
        <v>6542</v>
      </c>
      <c r="E695" s="2686" t="s">
        <v>9378</v>
      </c>
      <c r="F695" s="2686">
        <v>901.8</v>
      </c>
      <c r="G695" s="2686" t="s">
        <v>6577</v>
      </c>
      <c r="H695" s="2686" t="s">
        <v>9294</v>
      </c>
      <c r="I695" s="2686">
        <v>0</v>
      </c>
      <c r="J695" s="2686"/>
      <c r="K695" s="2686"/>
      <c r="L695" s="2686"/>
      <c r="M695" s="2686"/>
      <c r="N695" s="2686"/>
    </row>
    <row r="696" spans="1:14" ht="13.5" customHeight="1" x14ac:dyDescent="0.25">
      <c r="A696" s="2686"/>
      <c r="B696" s="2686"/>
      <c r="C696" s="2686"/>
      <c r="D696" s="2686" t="s">
        <v>6542</v>
      </c>
      <c r="E696" s="2686" t="s">
        <v>9379</v>
      </c>
      <c r="F696" s="2686">
        <v>577.6</v>
      </c>
      <c r="G696" s="2686" t="s">
        <v>6577</v>
      </c>
      <c r="H696" s="2686" t="s">
        <v>9295</v>
      </c>
      <c r="I696" s="2686">
        <v>0</v>
      </c>
      <c r="J696" s="2686"/>
      <c r="K696" s="2686"/>
      <c r="L696" s="2686"/>
      <c r="M696" s="2686"/>
      <c r="N696" s="2686"/>
    </row>
    <row r="697" spans="1:14" ht="13.5" customHeight="1" x14ac:dyDescent="0.25">
      <c r="A697" s="2686"/>
      <c r="B697" s="2686"/>
      <c r="C697" s="2686"/>
      <c r="D697" s="2686" t="s">
        <v>6542</v>
      </c>
      <c r="E697" s="2686" t="s">
        <v>9380</v>
      </c>
      <c r="F697" s="2686">
        <v>1102</v>
      </c>
      <c r="G697" s="2686" t="s">
        <v>6577</v>
      </c>
      <c r="H697" s="2686" t="s">
        <v>9296</v>
      </c>
      <c r="I697" s="2686">
        <v>0</v>
      </c>
      <c r="J697" s="2686"/>
      <c r="K697" s="2686"/>
      <c r="L697" s="2686"/>
      <c r="M697" s="2686"/>
      <c r="N697" s="2686"/>
    </row>
    <row r="698" spans="1:14" ht="13.5" customHeight="1" x14ac:dyDescent="0.25">
      <c r="A698" s="2686"/>
      <c r="B698" s="2686"/>
      <c r="C698" s="2686"/>
      <c r="D698" s="2686" t="s">
        <v>6542</v>
      </c>
      <c r="E698" s="2686" t="s">
        <v>9381</v>
      </c>
      <c r="F698" s="2686">
        <v>0</v>
      </c>
      <c r="G698" s="2686" t="s">
        <v>6577</v>
      </c>
      <c r="H698" s="2686" t="s">
        <v>9297</v>
      </c>
      <c r="I698" s="2686">
        <v>0</v>
      </c>
      <c r="J698" s="2686"/>
      <c r="K698" s="2686"/>
      <c r="L698" s="2686"/>
      <c r="M698" s="2686"/>
      <c r="N698" s="2686"/>
    </row>
    <row r="699" spans="1:14" ht="13.5" customHeight="1" x14ac:dyDescent="0.25">
      <c r="A699" s="2686"/>
      <c r="B699" s="2686"/>
      <c r="C699" s="2686"/>
      <c r="D699" s="2686" t="s">
        <v>6542</v>
      </c>
      <c r="E699" s="2686" t="s">
        <v>9382</v>
      </c>
      <c r="F699" s="2686">
        <v>1365.1</v>
      </c>
      <c r="G699" s="2686" t="s">
        <v>6577</v>
      </c>
      <c r="H699" s="2686" t="s">
        <v>9298</v>
      </c>
      <c r="I699" s="2686">
        <v>0</v>
      </c>
      <c r="J699" s="2686"/>
      <c r="K699" s="2686"/>
      <c r="L699" s="2686"/>
      <c r="M699" s="2686"/>
      <c r="N699" s="2686"/>
    </row>
    <row r="700" spans="1:14" ht="13.5" customHeight="1" x14ac:dyDescent="0.25">
      <c r="A700" s="2686"/>
      <c r="B700" s="2686"/>
      <c r="C700" s="2686"/>
      <c r="D700" s="2686" t="s">
        <v>6542</v>
      </c>
      <c r="E700" s="2686" t="s">
        <v>9383</v>
      </c>
      <c r="F700" s="2686">
        <v>0</v>
      </c>
      <c r="G700" s="2686" t="s">
        <v>6577</v>
      </c>
      <c r="H700" s="2686" t="s">
        <v>9299</v>
      </c>
      <c r="I700" s="2686">
        <v>0</v>
      </c>
      <c r="J700" s="2686"/>
      <c r="K700" s="2686"/>
      <c r="L700" s="2686"/>
      <c r="M700" s="2686"/>
      <c r="N700" s="2686"/>
    </row>
    <row r="701" spans="1:14" ht="13.5" customHeight="1" x14ac:dyDescent="0.25">
      <c r="A701" s="2686"/>
      <c r="B701" s="2686"/>
      <c r="C701" s="2686"/>
      <c r="D701" s="2686" t="s">
        <v>6542</v>
      </c>
      <c r="E701" s="2686" t="s">
        <v>9384</v>
      </c>
      <c r="F701" s="2686">
        <v>0</v>
      </c>
      <c r="G701" s="2686" t="s">
        <v>6577</v>
      </c>
      <c r="H701" s="2686" t="s">
        <v>9300</v>
      </c>
      <c r="I701" s="2686">
        <v>0</v>
      </c>
      <c r="J701" s="2686"/>
      <c r="K701" s="2686"/>
      <c r="L701" s="2686"/>
      <c r="M701" s="2686"/>
      <c r="N701" s="2686"/>
    </row>
    <row r="702" spans="1:14" ht="13.5" customHeight="1" x14ac:dyDescent="0.25">
      <c r="A702" s="2686"/>
      <c r="B702" s="2686"/>
      <c r="C702" s="2686"/>
      <c r="D702" s="2686" t="s">
        <v>6543</v>
      </c>
      <c r="E702" s="2686" t="s">
        <v>9276</v>
      </c>
      <c r="F702" s="2686">
        <v>690</v>
      </c>
      <c r="G702" s="2686" t="s">
        <v>6577</v>
      </c>
      <c r="H702" s="2686" t="s">
        <v>9301</v>
      </c>
      <c r="I702" s="2686">
        <v>0</v>
      </c>
      <c r="J702" s="2686"/>
      <c r="K702" s="2686"/>
      <c r="L702" s="2686"/>
      <c r="M702" s="2686"/>
      <c r="N702" s="2686"/>
    </row>
    <row r="703" spans="1:14" ht="13.5" customHeight="1" x14ac:dyDescent="0.25">
      <c r="A703" s="2686"/>
      <c r="B703" s="2686"/>
      <c r="C703" s="2686"/>
      <c r="D703" s="2686" t="s">
        <v>6543</v>
      </c>
      <c r="E703" s="2686" t="s">
        <v>9277</v>
      </c>
      <c r="F703" s="2686">
        <v>641.9</v>
      </c>
      <c r="G703" s="2686" t="s">
        <v>6577</v>
      </c>
      <c r="H703" s="2686" t="s">
        <v>9305</v>
      </c>
      <c r="I703" s="2686">
        <v>0</v>
      </c>
      <c r="J703" s="2686"/>
      <c r="K703" s="2686"/>
      <c r="L703" s="2686"/>
      <c r="M703" s="2686"/>
      <c r="N703" s="2686"/>
    </row>
    <row r="704" spans="1:14" ht="13.5" customHeight="1" x14ac:dyDescent="0.25">
      <c r="A704" s="2686"/>
      <c r="B704" s="2686"/>
      <c r="C704" s="2686"/>
      <c r="D704" s="2686" t="s">
        <v>6543</v>
      </c>
      <c r="E704" s="2686" t="s">
        <v>9278</v>
      </c>
      <c r="F704" s="2686">
        <v>644.5</v>
      </c>
      <c r="G704" s="2686" t="s">
        <v>6577</v>
      </c>
      <c r="H704" s="2686" t="s">
        <v>9306</v>
      </c>
      <c r="I704" s="2686">
        <v>0</v>
      </c>
      <c r="J704" s="2686"/>
      <c r="K704" s="2686"/>
      <c r="L704" s="2686"/>
      <c r="M704" s="2686"/>
      <c r="N704" s="2686"/>
    </row>
    <row r="705" spans="1:14" ht="13.5" customHeight="1" x14ac:dyDescent="0.25">
      <c r="A705" s="2686"/>
      <c r="B705" s="2686"/>
      <c r="C705" s="2686"/>
      <c r="D705" s="2686" t="s">
        <v>6543</v>
      </c>
      <c r="E705" s="2686" t="s">
        <v>9279</v>
      </c>
      <c r="F705" s="2686">
        <v>418.7</v>
      </c>
      <c r="G705" s="2686" t="s">
        <v>6577</v>
      </c>
      <c r="H705" s="2686" t="s">
        <v>9307</v>
      </c>
      <c r="I705" s="2686">
        <v>0</v>
      </c>
      <c r="J705" s="2686"/>
      <c r="K705" s="2686"/>
      <c r="L705" s="2686"/>
      <c r="M705" s="2686"/>
      <c r="N705" s="2686"/>
    </row>
    <row r="706" spans="1:14" ht="13.5" customHeight="1" x14ac:dyDescent="0.25">
      <c r="A706" s="2686"/>
      <c r="B706" s="2686"/>
      <c r="C706" s="2686"/>
      <c r="D706" s="2686" t="s">
        <v>6543</v>
      </c>
      <c r="E706" s="2686" t="s">
        <v>9282</v>
      </c>
      <c r="F706" s="2686">
        <v>547.20000000000005</v>
      </c>
      <c r="G706" s="2686" t="s">
        <v>6577</v>
      </c>
      <c r="H706" s="2686" t="s">
        <v>9308</v>
      </c>
      <c r="I706" s="2686">
        <v>0</v>
      </c>
      <c r="J706" s="2686"/>
      <c r="K706" s="2686"/>
      <c r="L706" s="2686"/>
      <c r="M706" s="2686"/>
      <c r="N706" s="2686"/>
    </row>
    <row r="707" spans="1:14" ht="13.5" customHeight="1" x14ac:dyDescent="0.25">
      <c r="A707" s="2686"/>
      <c r="B707" s="2686"/>
      <c r="C707" s="2686"/>
      <c r="D707" s="2686" t="s">
        <v>6543</v>
      </c>
      <c r="E707" s="2686" t="s">
        <v>9283</v>
      </c>
      <c r="F707" s="2686">
        <v>312.10000000000002</v>
      </c>
      <c r="G707" s="2686" t="s">
        <v>6577</v>
      </c>
      <c r="H707" s="2686" t="s">
        <v>9309</v>
      </c>
      <c r="I707" s="2686">
        <v>0</v>
      </c>
      <c r="J707" s="2686"/>
      <c r="K707" s="2686"/>
      <c r="L707" s="2686"/>
      <c r="M707" s="2686"/>
      <c r="N707" s="2686"/>
    </row>
    <row r="708" spans="1:14" ht="13.5" customHeight="1" x14ac:dyDescent="0.25">
      <c r="A708" s="2686"/>
      <c r="B708" s="2686"/>
      <c r="C708" s="2686"/>
      <c r="D708" s="2686" t="s">
        <v>6543</v>
      </c>
      <c r="E708" s="2686" t="s">
        <v>9284</v>
      </c>
      <c r="F708" s="2686">
        <v>929</v>
      </c>
      <c r="G708" s="2686" t="s">
        <v>6577</v>
      </c>
      <c r="H708" s="2686" t="s">
        <v>9310</v>
      </c>
      <c r="I708" s="2686">
        <v>0</v>
      </c>
      <c r="J708" s="2686"/>
      <c r="K708" s="2686"/>
      <c r="L708" s="2686"/>
      <c r="M708" s="2686"/>
      <c r="N708" s="2686"/>
    </row>
    <row r="709" spans="1:14" ht="13.5" customHeight="1" x14ac:dyDescent="0.25">
      <c r="A709" s="2686"/>
      <c r="B709" s="2686"/>
      <c r="C709" s="2686"/>
      <c r="D709" s="2686" t="s">
        <v>6543</v>
      </c>
      <c r="E709" s="2686" t="s">
        <v>9285</v>
      </c>
      <c r="F709" s="2686">
        <v>840.2</v>
      </c>
      <c r="G709" s="2686" t="s">
        <v>6577</v>
      </c>
      <c r="H709" s="2686" t="s">
        <v>9329</v>
      </c>
      <c r="I709" s="2686">
        <v>0</v>
      </c>
      <c r="J709" s="2686"/>
      <c r="K709" s="2686"/>
      <c r="L709" s="2686"/>
      <c r="M709" s="2686"/>
      <c r="N709" s="2686"/>
    </row>
    <row r="710" spans="1:14" ht="13.5" customHeight="1" x14ac:dyDescent="0.25">
      <c r="A710" s="2686"/>
      <c r="B710" s="2686"/>
      <c r="C710" s="2686"/>
      <c r="D710" s="2686" t="s">
        <v>6543</v>
      </c>
      <c r="E710" s="2686" t="s">
        <v>9286</v>
      </c>
      <c r="F710" s="2686">
        <v>554.6</v>
      </c>
      <c r="G710" s="2686" t="s">
        <v>6577</v>
      </c>
      <c r="H710" s="2686" t="s">
        <v>9331</v>
      </c>
      <c r="I710" s="2686">
        <v>0</v>
      </c>
      <c r="J710" s="2686"/>
      <c r="K710" s="2686"/>
      <c r="L710" s="2686"/>
      <c r="M710" s="2686"/>
      <c r="N710" s="2686"/>
    </row>
    <row r="711" spans="1:14" ht="13.5" customHeight="1" x14ac:dyDescent="0.25">
      <c r="A711" s="2686"/>
      <c r="B711" s="2686"/>
      <c r="C711" s="2686"/>
      <c r="D711" s="2686" t="s">
        <v>6543</v>
      </c>
      <c r="E711" s="2686" t="s">
        <v>9287</v>
      </c>
      <c r="F711" s="2686">
        <v>788.5</v>
      </c>
      <c r="G711" s="2686" t="s">
        <v>6577</v>
      </c>
      <c r="H711" s="2686" t="s">
        <v>9333</v>
      </c>
      <c r="I711" s="2686">
        <v>0</v>
      </c>
      <c r="J711" s="2686"/>
      <c r="K711" s="2686"/>
      <c r="L711" s="2686"/>
      <c r="M711" s="2686"/>
      <c r="N711" s="2686"/>
    </row>
    <row r="712" spans="1:14" ht="13.5" customHeight="1" x14ac:dyDescent="0.25">
      <c r="A712" s="2686"/>
      <c r="B712" s="2686"/>
      <c r="C712" s="2686"/>
      <c r="D712" s="2686" t="s">
        <v>6543</v>
      </c>
      <c r="E712" s="2686" t="s">
        <v>9288</v>
      </c>
      <c r="F712" s="2686">
        <v>373.6</v>
      </c>
      <c r="G712" s="2686" t="s">
        <v>6577</v>
      </c>
      <c r="H712" s="2686" t="s">
        <v>9335</v>
      </c>
      <c r="I712" s="2686">
        <v>0</v>
      </c>
      <c r="J712" s="2686"/>
      <c r="K712" s="2686"/>
      <c r="L712" s="2686"/>
      <c r="M712" s="2686"/>
      <c r="N712" s="2686"/>
    </row>
    <row r="713" spans="1:14" ht="13.5" customHeight="1" x14ac:dyDescent="0.25">
      <c r="A713" s="2686"/>
      <c r="B713" s="2686"/>
      <c r="C713" s="2686"/>
      <c r="D713" s="2686" t="s">
        <v>6543</v>
      </c>
      <c r="E713" s="2686" t="s">
        <v>9289</v>
      </c>
      <c r="F713" s="2686">
        <v>522.4</v>
      </c>
      <c r="G713" s="2686" t="s">
        <v>6577</v>
      </c>
      <c r="H713" s="2686" t="s">
        <v>9337</v>
      </c>
      <c r="I713" s="2686">
        <v>0</v>
      </c>
      <c r="J713" s="2686"/>
      <c r="K713" s="2686"/>
      <c r="L713" s="2686"/>
      <c r="M713" s="2686"/>
      <c r="N713" s="2686"/>
    </row>
    <row r="714" spans="1:14" ht="13.5" customHeight="1" x14ac:dyDescent="0.25">
      <c r="A714" s="2686"/>
      <c r="B714" s="2686"/>
      <c r="C714" s="2686"/>
      <c r="D714" s="2686" t="s">
        <v>6543</v>
      </c>
      <c r="E714" s="2686" t="s">
        <v>9373</v>
      </c>
      <c r="F714" s="2686">
        <v>566.29999999999995</v>
      </c>
      <c r="G714" s="2686" t="s">
        <v>6577</v>
      </c>
      <c r="H714" s="2686" t="s">
        <v>9339</v>
      </c>
      <c r="I714" s="2686">
        <v>0</v>
      </c>
      <c r="J714" s="2686"/>
      <c r="K714" s="2686"/>
      <c r="L714" s="2686"/>
      <c r="M714" s="2686"/>
      <c r="N714" s="2686"/>
    </row>
    <row r="715" spans="1:14" ht="13.5" customHeight="1" x14ac:dyDescent="0.25">
      <c r="A715" s="2686"/>
      <c r="B715" s="2686"/>
      <c r="C715" s="2686"/>
      <c r="D715" s="2686" t="s">
        <v>6543</v>
      </c>
      <c r="E715" s="2686" t="s">
        <v>9374</v>
      </c>
      <c r="F715" s="2686">
        <v>208.6</v>
      </c>
      <c r="G715" s="2686" t="s">
        <v>6577</v>
      </c>
      <c r="H715" s="2686" t="s">
        <v>9341</v>
      </c>
      <c r="I715" s="2686">
        <v>0</v>
      </c>
      <c r="J715" s="2686"/>
      <c r="K715" s="2686"/>
      <c r="L715" s="2686"/>
      <c r="M715" s="2686"/>
      <c r="N715" s="2686"/>
    </row>
    <row r="716" spans="1:14" ht="13.5" customHeight="1" x14ac:dyDescent="0.25">
      <c r="A716" s="2686"/>
      <c r="B716" s="2686"/>
      <c r="C716" s="2686"/>
      <c r="D716" s="2686" t="s">
        <v>6543</v>
      </c>
      <c r="E716" s="2686" t="s">
        <v>9375</v>
      </c>
      <c r="F716" s="2686">
        <v>1029.0999999999999</v>
      </c>
      <c r="G716" s="2686" t="s">
        <v>6577</v>
      </c>
      <c r="H716" s="2686" t="s">
        <v>9343</v>
      </c>
      <c r="I716" s="2686">
        <v>0</v>
      </c>
      <c r="J716" s="2686"/>
      <c r="K716" s="2686"/>
      <c r="L716" s="2686"/>
      <c r="M716" s="2686"/>
      <c r="N716" s="2686"/>
    </row>
    <row r="717" spans="1:14" ht="13.5" customHeight="1" x14ac:dyDescent="0.25">
      <c r="A717" s="2686"/>
      <c r="B717" s="2686"/>
      <c r="C717" s="2686"/>
      <c r="D717" s="2686" t="s">
        <v>6543</v>
      </c>
      <c r="E717" s="2686" t="s">
        <v>9376</v>
      </c>
      <c r="F717" s="2686">
        <v>1111.2</v>
      </c>
      <c r="G717" s="2686" t="s">
        <v>6577</v>
      </c>
      <c r="H717" s="2686" t="s">
        <v>9345</v>
      </c>
      <c r="I717" s="2686">
        <v>0</v>
      </c>
      <c r="J717" s="2686"/>
      <c r="K717" s="2686"/>
      <c r="L717" s="2686"/>
      <c r="M717" s="2686"/>
      <c r="N717" s="2686"/>
    </row>
    <row r="718" spans="1:14" ht="13.5" customHeight="1" x14ac:dyDescent="0.25">
      <c r="A718" s="2686"/>
      <c r="B718" s="2686"/>
      <c r="C718" s="2686"/>
      <c r="D718" s="2686" t="s">
        <v>6543</v>
      </c>
      <c r="E718" s="2686" t="s">
        <v>9377</v>
      </c>
      <c r="F718" s="2686">
        <v>619.5</v>
      </c>
      <c r="G718" s="2686" t="s">
        <v>6577</v>
      </c>
      <c r="H718" s="2686" t="s">
        <v>9346</v>
      </c>
      <c r="I718" s="2686">
        <v>0</v>
      </c>
      <c r="J718" s="2686"/>
      <c r="K718" s="2686"/>
      <c r="L718" s="2686"/>
      <c r="M718" s="2686"/>
      <c r="N718" s="2686"/>
    </row>
    <row r="719" spans="1:14" ht="13.5" customHeight="1" x14ac:dyDescent="0.25">
      <c r="A719" s="2686"/>
      <c r="B719" s="2686"/>
      <c r="C719" s="2686"/>
      <c r="D719" s="2686" t="s">
        <v>6543</v>
      </c>
      <c r="E719" s="2686" t="s">
        <v>9378</v>
      </c>
      <c r="F719" s="2686">
        <v>867.6</v>
      </c>
      <c r="G719" s="2686" t="s">
        <v>6577</v>
      </c>
      <c r="H719" s="2686" t="s">
        <v>9347</v>
      </c>
      <c r="I719" s="2686">
        <v>0</v>
      </c>
      <c r="J719" s="2686"/>
      <c r="K719" s="2686"/>
      <c r="L719" s="2686"/>
      <c r="M719" s="2686"/>
      <c r="N719" s="2686"/>
    </row>
    <row r="720" spans="1:14" ht="13.5" customHeight="1" x14ac:dyDescent="0.25">
      <c r="A720" s="2686"/>
      <c r="B720" s="2686"/>
      <c r="C720" s="2686"/>
      <c r="D720" s="2686" t="s">
        <v>6543</v>
      </c>
      <c r="E720" s="2686" t="s">
        <v>9379</v>
      </c>
      <c r="F720" s="2686">
        <v>596</v>
      </c>
      <c r="G720" s="2686" t="s">
        <v>6577</v>
      </c>
      <c r="H720" s="2686" t="s">
        <v>9348</v>
      </c>
      <c r="I720" s="2686">
        <v>0</v>
      </c>
      <c r="J720" s="2686"/>
      <c r="K720" s="2686"/>
      <c r="L720" s="2686"/>
      <c r="M720" s="2686"/>
      <c r="N720" s="2686"/>
    </row>
    <row r="721" spans="1:14" ht="13.5" customHeight="1" x14ac:dyDescent="0.25">
      <c r="A721" s="2686"/>
      <c r="B721" s="2686"/>
      <c r="C721" s="2686"/>
      <c r="D721" s="2686" t="s">
        <v>6543</v>
      </c>
      <c r="E721" s="2686" t="s">
        <v>9380</v>
      </c>
      <c r="F721" s="2686">
        <v>190.1</v>
      </c>
      <c r="G721" s="2686" t="s">
        <v>6577</v>
      </c>
      <c r="H721" s="2686" t="s">
        <v>9349</v>
      </c>
      <c r="I721" s="2686">
        <v>0</v>
      </c>
      <c r="J721" s="2686"/>
      <c r="K721" s="2686"/>
      <c r="L721" s="2686"/>
      <c r="M721" s="2686"/>
      <c r="N721" s="2686"/>
    </row>
    <row r="722" spans="1:14" ht="13.5" customHeight="1" x14ac:dyDescent="0.25">
      <c r="A722" s="2686"/>
      <c r="B722" s="2686"/>
      <c r="C722" s="2686"/>
      <c r="D722" s="2686" t="s">
        <v>6543</v>
      </c>
      <c r="E722" s="2686" t="s">
        <v>9381</v>
      </c>
      <c r="F722" s="2686">
        <v>0</v>
      </c>
      <c r="G722" s="2686" t="s">
        <v>6577</v>
      </c>
      <c r="H722" s="2686" t="s">
        <v>9350</v>
      </c>
      <c r="I722" s="2686">
        <v>0</v>
      </c>
      <c r="J722" s="2686"/>
      <c r="K722" s="2686"/>
      <c r="L722" s="2686"/>
      <c r="M722" s="2686"/>
      <c r="N722" s="2686"/>
    </row>
    <row r="723" spans="1:14" ht="13.5" customHeight="1" x14ac:dyDescent="0.25">
      <c r="A723" s="2686"/>
      <c r="B723" s="2686"/>
      <c r="C723" s="2686"/>
      <c r="D723" s="2686" t="s">
        <v>6543</v>
      </c>
      <c r="E723" s="2686" t="s">
        <v>9382</v>
      </c>
      <c r="F723" s="2686">
        <v>443.1</v>
      </c>
      <c r="G723" s="2686" t="s">
        <v>6577</v>
      </c>
      <c r="H723" s="2686" t="s">
        <v>9351</v>
      </c>
      <c r="I723" s="2686">
        <v>0</v>
      </c>
      <c r="J723" s="2686"/>
      <c r="K723" s="2686"/>
      <c r="L723" s="2686"/>
      <c r="M723" s="2686"/>
      <c r="N723" s="2686"/>
    </row>
    <row r="724" spans="1:14" ht="13.5" customHeight="1" x14ac:dyDescent="0.25">
      <c r="A724" s="2686"/>
      <c r="B724" s="2686"/>
      <c r="C724" s="2686"/>
      <c r="D724" s="2686" t="s">
        <v>6543</v>
      </c>
      <c r="E724" s="2686" t="s">
        <v>9383</v>
      </c>
      <c r="F724" s="2686">
        <v>0</v>
      </c>
      <c r="G724" s="2686" t="s">
        <v>6577</v>
      </c>
      <c r="H724" s="2686" t="s">
        <v>9352</v>
      </c>
      <c r="I724" s="2686">
        <v>0</v>
      </c>
      <c r="J724" s="2686"/>
      <c r="K724" s="2686"/>
      <c r="L724" s="2686"/>
      <c r="M724" s="2686"/>
      <c r="N724" s="2686"/>
    </row>
    <row r="725" spans="1:14" ht="13.5" customHeight="1" x14ac:dyDescent="0.25">
      <c r="A725" s="2686"/>
      <c r="B725" s="2686"/>
      <c r="C725" s="2686"/>
      <c r="D725" s="2686" t="s">
        <v>6543</v>
      </c>
      <c r="E725" s="2686" t="s">
        <v>9384</v>
      </c>
      <c r="F725" s="2686">
        <v>0</v>
      </c>
      <c r="G725" s="2686" t="s">
        <v>6577</v>
      </c>
      <c r="H725" s="2686" t="s">
        <v>9353</v>
      </c>
      <c r="I725" s="2686">
        <v>0</v>
      </c>
      <c r="J725" s="2686"/>
      <c r="K725" s="2686"/>
      <c r="L725" s="2686"/>
      <c r="M725" s="2686"/>
      <c r="N725" s="2686"/>
    </row>
    <row r="726" spans="1:14" ht="13.5" customHeight="1" x14ac:dyDescent="0.25">
      <c r="A726" s="2686"/>
      <c r="B726" s="2686"/>
      <c r="C726" s="2686"/>
      <c r="D726" s="2686" t="s">
        <v>6544</v>
      </c>
      <c r="E726" s="2686" t="s">
        <v>9276</v>
      </c>
      <c r="F726" s="2686">
        <v>540.9</v>
      </c>
      <c r="G726" s="2686" t="s">
        <v>6577</v>
      </c>
      <c r="H726" s="2686" t="s">
        <v>9354</v>
      </c>
      <c r="I726" s="2686">
        <v>0</v>
      </c>
      <c r="J726" s="2686"/>
      <c r="K726" s="2686"/>
      <c r="L726" s="2686"/>
      <c r="M726" s="2686"/>
      <c r="N726" s="2686"/>
    </row>
    <row r="727" spans="1:14" ht="13.5" customHeight="1" x14ac:dyDescent="0.25">
      <c r="A727" s="2686"/>
      <c r="B727" s="2686"/>
      <c r="C727" s="2686"/>
      <c r="D727" s="2686" t="s">
        <v>6544</v>
      </c>
      <c r="E727" s="2686" t="s">
        <v>9277</v>
      </c>
      <c r="F727" s="2686">
        <v>422.3</v>
      </c>
      <c r="G727" s="2686" t="s">
        <v>6577</v>
      </c>
      <c r="H727" s="2686" t="s">
        <v>9355</v>
      </c>
      <c r="I727" s="2686">
        <v>0</v>
      </c>
      <c r="J727" s="2686"/>
      <c r="K727" s="2686"/>
      <c r="L727" s="2686"/>
      <c r="M727" s="2686"/>
      <c r="N727" s="2686"/>
    </row>
    <row r="728" spans="1:14" ht="13.5" customHeight="1" x14ac:dyDescent="0.25">
      <c r="A728" s="2686"/>
      <c r="B728" s="2686"/>
      <c r="C728" s="2686"/>
      <c r="D728" s="2686" t="s">
        <v>6544</v>
      </c>
      <c r="E728" s="2686" t="s">
        <v>9278</v>
      </c>
      <c r="F728" s="2686">
        <v>662.3</v>
      </c>
      <c r="G728" s="2686" t="s">
        <v>6577</v>
      </c>
      <c r="H728" s="2686" t="s">
        <v>9356</v>
      </c>
      <c r="I728" s="2686">
        <v>0</v>
      </c>
      <c r="J728" s="2686"/>
      <c r="K728" s="2686"/>
      <c r="L728" s="2686"/>
      <c r="M728" s="2686"/>
      <c r="N728" s="2686"/>
    </row>
    <row r="729" spans="1:14" ht="13.5" customHeight="1" x14ac:dyDescent="0.25">
      <c r="A729" s="2686"/>
      <c r="B729" s="2686"/>
      <c r="C729" s="2686"/>
      <c r="D729" s="2686" t="s">
        <v>6544</v>
      </c>
      <c r="E729" s="2686" t="s">
        <v>9279</v>
      </c>
      <c r="F729" s="2686">
        <v>396.8</v>
      </c>
      <c r="G729" s="2686" t="s">
        <v>6577</v>
      </c>
      <c r="H729" s="2686" t="s">
        <v>9357</v>
      </c>
      <c r="I729" s="2686">
        <v>0</v>
      </c>
      <c r="J729" s="2686"/>
      <c r="K729" s="2686"/>
      <c r="L729" s="2686"/>
      <c r="M729" s="2686"/>
      <c r="N729" s="2686"/>
    </row>
    <row r="730" spans="1:14" ht="13.5" customHeight="1" x14ac:dyDescent="0.25">
      <c r="A730" s="2686"/>
      <c r="B730" s="2686"/>
      <c r="C730" s="2686"/>
      <c r="D730" s="2686" t="s">
        <v>6544</v>
      </c>
      <c r="E730" s="2686" t="s">
        <v>9282</v>
      </c>
      <c r="F730" s="2686">
        <v>977.1</v>
      </c>
      <c r="G730" s="2686" t="s">
        <v>6577</v>
      </c>
      <c r="H730" s="2686" t="s">
        <v>9358</v>
      </c>
      <c r="I730" s="2686">
        <v>0</v>
      </c>
      <c r="J730" s="2686"/>
      <c r="K730" s="2686"/>
      <c r="L730" s="2686"/>
      <c r="M730" s="2686"/>
      <c r="N730" s="2686"/>
    </row>
    <row r="731" spans="1:14" ht="13.5" customHeight="1" x14ac:dyDescent="0.25">
      <c r="A731" s="2686"/>
      <c r="B731" s="2686"/>
      <c r="C731" s="2686"/>
      <c r="D731" s="2686" t="s">
        <v>6544</v>
      </c>
      <c r="E731" s="2686" t="s">
        <v>9283</v>
      </c>
      <c r="F731" s="2686">
        <v>695.9</v>
      </c>
      <c r="G731" s="2686" t="s">
        <v>6577</v>
      </c>
      <c r="H731" s="2686" t="s">
        <v>9359</v>
      </c>
      <c r="I731" s="2686">
        <v>0</v>
      </c>
      <c r="J731" s="2686"/>
      <c r="K731" s="2686"/>
      <c r="L731" s="2686"/>
      <c r="M731" s="2686"/>
      <c r="N731" s="2686"/>
    </row>
    <row r="732" spans="1:14" ht="13.5" customHeight="1" x14ac:dyDescent="0.25">
      <c r="A732" s="2686"/>
      <c r="B732" s="2686"/>
      <c r="C732" s="2686"/>
      <c r="D732" s="2686" t="s">
        <v>6544</v>
      </c>
      <c r="E732" s="2686" t="s">
        <v>9284</v>
      </c>
      <c r="F732" s="2686">
        <v>533.4</v>
      </c>
      <c r="G732" s="2686" t="s">
        <v>6577</v>
      </c>
      <c r="H732" s="2686" t="s">
        <v>9360</v>
      </c>
      <c r="I732" s="2686">
        <v>0</v>
      </c>
      <c r="J732" s="2686"/>
      <c r="K732" s="2686"/>
      <c r="L732" s="2686"/>
      <c r="M732" s="2686"/>
      <c r="N732" s="2686"/>
    </row>
    <row r="733" spans="1:14" ht="13.5" customHeight="1" x14ac:dyDescent="0.25">
      <c r="A733" s="2686"/>
      <c r="B733" s="2686"/>
      <c r="C733" s="2686"/>
      <c r="D733" s="2686" t="s">
        <v>6544</v>
      </c>
      <c r="E733" s="2686" t="s">
        <v>9285</v>
      </c>
      <c r="F733" s="2686">
        <v>918</v>
      </c>
      <c r="G733" s="2686" t="s">
        <v>6577</v>
      </c>
      <c r="H733" s="2686" t="s">
        <v>9361</v>
      </c>
      <c r="I733" s="2686">
        <v>0</v>
      </c>
      <c r="J733" s="2686"/>
      <c r="K733" s="2686"/>
      <c r="L733" s="2686"/>
      <c r="M733" s="2686"/>
      <c r="N733" s="2686"/>
    </row>
    <row r="734" spans="1:14" ht="13.5" customHeight="1" x14ac:dyDescent="0.25">
      <c r="A734" s="2686"/>
      <c r="B734" s="2686"/>
      <c r="C734" s="2686"/>
      <c r="D734" s="2686" t="s">
        <v>6544</v>
      </c>
      <c r="E734" s="2686" t="s">
        <v>9286</v>
      </c>
      <c r="F734" s="2686">
        <v>709.8</v>
      </c>
      <c r="G734" s="2686" t="s">
        <v>6577</v>
      </c>
      <c r="H734" s="2686" t="s">
        <v>9362</v>
      </c>
      <c r="I734" s="2686">
        <v>0</v>
      </c>
      <c r="J734" s="2686"/>
      <c r="K734" s="2686"/>
      <c r="L734" s="2686"/>
      <c r="M734" s="2686"/>
      <c r="N734" s="2686"/>
    </row>
    <row r="735" spans="1:14" ht="13.5" customHeight="1" x14ac:dyDescent="0.25">
      <c r="A735" s="2686"/>
      <c r="B735" s="2686"/>
      <c r="C735" s="2686"/>
      <c r="D735" s="2686" t="s">
        <v>6544</v>
      </c>
      <c r="E735" s="2686" t="s">
        <v>9287</v>
      </c>
      <c r="F735" s="2686">
        <v>1115.7</v>
      </c>
      <c r="G735" s="2686" t="s">
        <v>6577</v>
      </c>
      <c r="H735" s="2686" t="s">
        <v>9363</v>
      </c>
      <c r="I735" s="2686">
        <v>0</v>
      </c>
      <c r="J735" s="2686"/>
      <c r="K735" s="2686"/>
      <c r="L735" s="2686"/>
      <c r="M735" s="2686"/>
      <c r="N735" s="2686"/>
    </row>
    <row r="736" spans="1:14" ht="13.5" customHeight="1" x14ac:dyDescent="0.25">
      <c r="A736" s="2686"/>
      <c r="B736" s="2686"/>
      <c r="C736" s="2686"/>
      <c r="D736" s="2686" t="s">
        <v>6544</v>
      </c>
      <c r="E736" s="2686" t="s">
        <v>9288</v>
      </c>
      <c r="F736" s="2686">
        <v>504</v>
      </c>
      <c r="G736" s="2686" t="s">
        <v>6577</v>
      </c>
      <c r="H736" s="2686" t="s">
        <v>9364</v>
      </c>
      <c r="I736" s="2686">
        <v>0</v>
      </c>
      <c r="J736" s="2686"/>
      <c r="K736" s="2686"/>
      <c r="L736" s="2686"/>
      <c r="M736" s="2686"/>
      <c r="N736" s="2686"/>
    </row>
    <row r="737" spans="1:14" ht="13.5" customHeight="1" x14ac:dyDescent="0.25">
      <c r="A737" s="2686"/>
      <c r="B737" s="2686"/>
      <c r="C737" s="2686"/>
      <c r="D737" s="2686" t="s">
        <v>6544</v>
      </c>
      <c r="E737" s="2686" t="s">
        <v>9289</v>
      </c>
      <c r="F737" s="2686">
        <v>257.8</v>
      </c>
      <c r="G737" s="2686" t="s">
        <v>6577</v>
      </c>
      <c r="H737" s="2686" t="s">
        <v>9365</v>
      </c>
      <c r="I737" s="2686">
        <v>0</v>
      </c>
      <c r="J737" s="2686"/>
      <c r="K737" s="2686"/>
      <c r="L737" s="2686"/>
      <c r="M737" s="2686"/>
      <c r="N737" s="2686"/>
    </row>
    <row r="738" spans="1:14" ht="13.5" customHeight="1" x14ac:dyDescent="0.25">
      <c r="A738" s="2686"/>
      <c r="B738" s="2686"/>
      <c r="C738" s="2686"/>
      <c r="D738" s="2686" t="s">
        <v>6544</v>
      </c>
      <c r="E738" s="2686" t="s">
        <v>9373</v>
      </c>
      <c r="F738" s="2686">
        <v>813.2</v>
      </c>
      <c r="G738" s="2686" t="s">
        <v>6577</v>
      </c>
      <c r="H738" s="2686" t="s">
        <v>9366</v>
      </c>
      <c r="I738" s="2686">
        <v>0</v>
      </c>
      <c r="J738" s="2686"/>
      <c r="K738" s="2686"/>
      <c r="L738" s="2686"/>
      <c r="M738" s="2686"/>
      <c r="N738" s="2686"/>
    </row>
    <row r="739" spans="1:14" ht="13.5" customHeight="1" x14ac:dyDescent="0.25">
      <c r="A739" s="2686"/>
      <c r="B739" s="2686"/>
      <c r="C739" s="2686"/>
      <c r="D739" s="2686" t="s">
        <v>6544</v>
      </c>
      <c r="E739" s="2686" t="s">
        <v>9374</v>
      </c>
      <c r="F739" s="2686">
        <v>329.8</v>
      </c>
      <c r="G739" s="2686" t="s">
        <v>6577</v>
      </c>
      <c r="H739" s="2686" t="s">
        <v>9367</v>
      </c>
      <c r="I739" s="2686">
        <v>0</v>
      </c>
      <c r="J739" s="2686"/>
      <c r="K739" s="2686"/>
      <c r="L739" s="2686"/>
      <c r="M739" s="2686"/>
      <c r="N739" s="2686"/>
    </row>
    <row r="740" spans="1:14" ht="13.5" customHeight="1" x14ac:dyDescent="0.25">
      <c r="A740" s="2686"/>
      <c r="B740" s="2686"/>
      <c r="C740" s="2686"/>
      <c r="D740" s="2686" t="s">
        <v>6544</v>
      </c>
      <c r="E740" s="2686" t="s">
        <v>9375</v>
      </c>
      <c r="F740" s="2686">
        <v>529.4</v>
      </c>
      <c r="G740" s="2686" t="s">
        <v>6577</v>
      </c>
      <c r="H740" s="2686" t="s">
        <v>9368</v>
      </c>
      <c r="I740" s="2686">
        <v>0</v>
      </c>
      <c r="J740" s="2686"/>
      <c r="K740" s="2686"/>
      <c r="L740" s="2686"/>
      <c r="M740" s="2686"/>
      <c r="N740" s="2686"/>
    </row>
    <row r="741" spans="1:14" ht="13.5" customHeight="1" x14ac:dyDescent="0.25">
      <c r="A741" s="2686"/>
      <c r="B741" s="2686"/>
      <c r="C741" s="2686"/>
      <c r="D741" s="2686" t="s">
        <v>6544</v>
      </c>
      <c r="E741" s="2686" t="s">
        <v>9376</v>
      </c>
      <c r="F741" s="2686">
        <v>1403.5</v>
      </c>
      <c r="G741" s="2686" t="s">
        <v>6577</v>
      </c>
      <c r="H741" s="2686" t="s">
        <v>9369</v>
      </c>
      <c r="I741" s="2686">
        <v>0</v>
      </c>
      <c r="J741" s="2686"/>
      <c r="K741" s="2686"/>
      <c r="L741" s="2686"/>
      <c r="M741" s="2686"/>
      <c r="N741" s="2686"/>
    </row>
    <row r="742" spans="1:14" ht="13.5" customHeight="1" x14ac:dyDescent="0.25">
      <c r="A742" s="2686"/>
      <c r="B742" s="2686"/>
      <c r="C742" s="2686"/>
      <c r="D742" s="2686" t="s">
        <v>6544</v>
      </c>
      <c r="E742" s="2686" t="s">
        <v>9377</v>
      </c>
      <c r="F742" s="2686">
        <v>675.9</v>
      </c>
      <c r="G742" s="2686" t="s">
        <v>6577</v>
      </c>
      <c r="H742" s="2686" t="s">
        <v>9370</v>
      </c>
      <c r="I742" s="2686">
        <v>0</v>
      </c>
      <c r="J742" s="2686"/>
      <c r="K742" s="2686"/>
      <c r="L742" s="2686"/>
      <c r="M742" s="2686"/>
      <c r="N742" s="2686"/>
    </row>
    <row r="743" spans="1:14" ht="13.5" customHeight="1" x14ac:dyDescent="0.25">
      <c r="A743" s="2686"/>
      <c r="B743" s="2686"/>
      <c r="C743" s="2686"/>
      <c r="D743" s="2686" t="s">
        <v>6544</v>
      </c>
      <c r="E743" s="2686" t="s">
        <v>9378</v>
      </c>
      <c r="F743" s="2686">
        <v>826.5</v>
      </c>
      <c r="G743" s="2686" t="s">
        <v>6577</v>
      </c>
      <c r="H743" s="2686" t="s">
        <v>9371</v>
      </c>
      <c r="I743" s="2686">
        <v>0</v>
      </c>
      <c r="J743" s="2686"/>
      <c r="K743" s="2686"/>
      <c r="L743" s="2686"/>
      <c r="M743" s="2686"/>
      <c r="N743" s="2686"/>
    </row>
    <row r="744" spans="1:14" ht="13.5" customHeight="1" x14ac:dyDescent="0.25">
      <c r="A744" s="2686"/>
      <c r="B744" s="2686"/>
      <c r="C744" s="2686"/>
      <c r="D744" s="2686" t="s">
        <v>6544</v>
      </c>
      <c r="E744" s="2686" t="s">
        <v>9379</v>
      </c>
      <c r="F744" s="2686">
        <v>589.4</v>
      </c>
      <c r="G744" s="2686" t="s">
        <v>6577</v>
      </c>
      <c r="H744" s="2686" t="s">
        <v>9372</v>
      </c>
      <c r="I744" s="2686">
        <v>0</v>
      </c>
      <c r="J744" s="2686"/>
      <c r="K744" s="2686"/>
      <c r="L744" s="2686"/>
      <c r="M744" s="2686"/>
      <c r="N744" s="2686"/>
    </row>
    <row r="745" spans="1:14" ht="13.5" customHeight="1" x14ac:dyDescent="0.25">
      <c r="A745" s="2686"/>
      <c r="B745" s="2686"/>
      <c r="C745" s="2686"/>
      <c r="D745" s="2686" t="s">
        <v>6544</v>
      </c>
      <c r="E745" s="2686" t="s">
        <v>9380</v>
      </c>
      <c r="F745" s="2686">
        <v>1198.5</v>
      </c>
      <c r="G745" s="2686"/>
      <c r="H745" s="2686"/>
      <c r="I745" s="2686"/>
      <c r="J745" s="2686"/>
      <c r="K745" s="2686"/>
      <c r="L745" s="2686"/>
      <c r="M745" s="2686"/>
      <c r="N745" s="2686"/>
    </row>
    <row r="746" spans="1:14" ht="13.5" customHeight="1" x14ac:dyDescent="0.25">
      <c r="A746" s="2686"/>
      <c r="B746" s="2686"/>
      <c r="C746" s="2686"/>
      <c r="D746" s="2686" t="s">
        <v>6544</v>
      </c>
      <c r="E746" s="2686" t="s">
        <v>9381</v>
      </c>
      <c r="F746" s="2686">
        <v>0</v>
      </c>
      <c r="G746" s="2686"/>
      <c r="H746" s="2686"/>
      <c r="I746" s="2686"/>
      <c r="J746" s="2686"/>
      <c r="K746" s="2686"/>
      <c r="L746" s="2686"/>
      <c r="M746" s="2686"/>
      <c r="N746" s="2686"/>
    </row>
    <row r="747" spans="1:14" ht="13.5" customHeight="1" x14ac:dyDescent="0.25">
      <c r="A747" s="2686"/>
      <c r="B747" s="2686"/>
      <c r="C747" s="2686"/>
      <c r="D747" s="2686" t="s">
        <v>6544</v>
      </c>
      <c r="E747" s="2686" t="s">
        <v>9382</v>
      </c>
      <c r="F747" s="2686">
        <v>1193.5</v>
      </c>
      <c r="G747" s="2686"/>
      <c r="H747" s="2686"/>
      <c r="I747" s="2686"/>
      <c r="J747" s="2686"/>
      <c r="K747" s="2686"/>
      <c r="L747" s="2686"/>
      <c r="M747" s="2686"/>
      <c r="N747" s="2686"/>
    </row>
    <row r="748" spans="1:14" ht="13.5" customHeight="1" x14ac:dyDescent="0.25">
      <c r="A748" s="2686"/>
      <c r="B748" s="2686"/>
      <c r="C748" s="2686"/>
      <c r="D748" s="2686" t="s">
        <v>6544</v>
      </c>
      <c r="E748" s="2686" t="s">
        <v>9383</v>
      </c>
      <c r="F748" s="2686">
        <v>0</v>
      </c>
      <c r="G748" s="2686"/>
      <c r="H748" s="2686"/>
      <c r="I748" s="2686"/>
      <c r="J748" s="2686"/>
      <c r="K748" s="2686"/>
      <c r="L748" s="2686"/>
      <c r="M748" s="2686"/>
      <c r="N748" s="2686"/>
    </row>
    <row r="749" spans="1:14" ht="13.5" customHeight="1" x14ac:dyDescent="0.25">
      <c r="A749" s="2686"/>
      <c r="B749" s="2686"/>
      <c r="C749" s="2686"/>
      <c r="D749" s="2686" t="s">
        <v>6544</v>
      </c>
      <c r="E749" s="2686" t="s">
        <v>9384</v>
      </c>
      <c r="F749" s="2686">
        <v>0</v>
      </c>
      <c r="G749" s="2686"/>
      <c r="H749" s="2686"/>
      <c r="I749" s="2686"/>
      <c r="J749" s="2686"/>
      <c r="K749" s="2686"/>
      <c r="L749" s="2686"/>
      <c r="M749" s="2686"/>
      <c r="N749" s="2686"/>
    </row>
    <row r="750" spans="1:14" ht="13.5" customHeight="1" x14ac:dyDescent="0.25">
      <c r="A750" s="2686"/>
      <c r="B750" s="2686"/>
      <c r="C750" s="2686"/>
      <c r="D750" s="2686" t="s">
        <v>6545</v>
      </c>
      <c r="E750" s="2686" t="s">
        <v>9276</v>
      </c>
      <c r="F750" s="2686">
        <v>593.5</v>
      </c>
      <c r="G750" s="2686"/>
      <c r="H750" s="2686"/>
      <c r="I750" s="2686"/>
      <c r="J750" s="2686"/>
      <c r="K750" s="2686"/>
      <c r="L750" s="2686"/>
      <c r="M750" s="2686"/>
      <c r="N750" s="2686"/>
    </row>
    <row r="751" spans="1:14" ht="13.5" customHeight="1" x14ac:dyDescent="0.25">
      <c r="A751" s="2686"/>
      <c r="B751" s="2686"/>
      <c r="C751" s="2686"/>
      <c r="D751" s="2686" t="s">
        <v>6545</v>
      </c>
      <c r="E751" s="2686" t="s">
        <v>9277</v>
      </c>
      <c r="F751" s="2686">
        <v>405.7</v>
      </c>
      <c r="G751" s="2686"/>
      <c r="H751" s="2686"/>
      <c r="I751" s="2686"/>
      <c r="J751" s="2686"/>
      <c r="K751" s="2686"/>
      <c r="L751" s="2686"/>
      <c r="M751" s="2686"/>
      <c r="N751" s="2686"/>
    </row>
    <row r="752" spans="1:14" ht="13.5" customHeight="1" x14ac:dyDescent="0.25">
      <c r="A752" s="2686"/>
      <c r="B752" s="2686"/>
      <c r="C752" s="2686"/>
      <c r="D752" s="2686" t="s">
        <v>6545</v>
      </c>
      <c r="E752" s="2686" t="s">
        <v>9278</v>
      </c>
      <c r="F752" s="2686">
        <v>674</v>
      </c>
      <c r="G752" s="2686"/>
      <c r="H752" s="2686"/>
      <c r="I752" s="2686"/>
      <c r="J752" s="2686"/>
      <c r="K752" s="2686"/>
      <c r="L752" s="2686"/>
      <c r="M752" s="2686"/>
      <c r="N752" s="2686"/>
    </row>
    <row r="753" spans="1:14" ht="13.5" customHeight="1" x14ac:dyDescent="0.25">
      <c r="A753" s="2686"/>
      <c r="B753" s="2686"/>
      <c r="C753" s="2686"/>
      <c r="D753" s="2686" t="s">
        <v>6545</v>
      </c>
      <c r="E753" s="2686" t="s">
        <v>9279</v>
      </c>
      <c r="F753" s="2686">
        <v>342.5</v>
      </c>
      <c r="G753" s="2686"/>
      <c r="H753" s="2686"/>
      <c r="I753" s="2686"/>
      <c r="J753" s="2686"/>
      <c r="K753" s="2686"/>
      <c r="L753" s="2686"/>
      <c r="M753" s="2686"/>
      <c r="N753" s="2686"/>
    </row>
    <row r="754" spans="1:14" ht="13.5" customHeight="1" x14ac:dyDescent="0.25">
      <c r="A754" s="2686"/>
      <c r="B754" s="2686"/>
      <c r="C754" s="2686"/>
      <c r="D754" s="2686" t="s">
        <v>6545</v>
      </c>
      <c r="E754" s="2686" t="s">
        <v>9282</v>
      </c>
      <c r="F754" s="2686">
        <v>892.5</v>
      </c>
      <c r="G754" s="2686"/>
      <c r="H754" s="2686"/>
      <c r="I754" s="2686"/>
      <c r="J754" s="2686"/>
      <c r="K754" s="2686"/>
      <c r="L754" s="2686"/>
      <c r="M754" s="2686"/>
      <c r="N754" s="2686"/>
    </row>
    <row r="755" spans="1:14" ht="13.5" customHeight="1" x14ac:dyDescent="0.25">
      <c r="A755" s="2686"/>
      <c r="B755" s="2686"/>
      <c r="C755" s="2686"/>
      <c r="D755" s="2686" t="s">
        <v>6545</v>
      </c>
      <c r="E755" s="2686" t="s">
        <v>9283</v>
      </c>
      <c r="F755" s="2686">
        <v>385.8</v>
      </c>
      <c r="G755" s="2686"/>
      <c r="H755" s="2686"/>
      <c r="I755" s="2686"/>
      <c r="J755" s="2686"/>
      <c r="K755" s="2686"/>
      <c r="L755" s="2686"/>
      <c r="M755" s="2686"/>
      <c r="N755" s="2686"/>
    </row>
    <row r="756" spans="1:14" ht="13.5" customHeight="1" x14ac:dyDescent="0.25">
      <c r="A756" s="2686"/>
      <c r="B756" s="2686"/>
      <c r="C756" s="2686"/>
      <c r="D756" s="2686" t="s">
        <v>6545</v>
      </c>
      <c r="E756" s="2686" t="s">
        <v>9284</v>
      </c>
      <c r="F756" s="2686">
        <v>518.79999999999995</v>
      </c>
      <c r="G756" s="2686"/>
      <c r="H756" s="2686"/>
      <c r="I756" s="2686"/>
      <c r="J756" s="2686"/>
      <c r="K756" s="2686"/>
      <c r="L756" s="2686"/>
      <c r="M756" s="2686"/>
      <c r="N756" s="2686"/>
    </row>
    <row r="757" spans="1:14" ht="13.5" customHeight="1" x14ac:dyDescent="0.25">
      <c r="A757" s="2686"/>
      <c r="B757" s="2686"/>
      <c r="C757" s="2686"/>
      <c r="D757" s="2686" t="s">
        <v>6545</v>
      </c>
      <c r="E757" s="2686" t="s">
        <v>9285</v>
      </c>
      <c r="F757" s="2686">
        <v>979.2</v>
      </c>
      <c r="G757" s="2686"/>
      <c r="H757" s="2686"/>
      <c r="I757" s="2686"/>
      <c r="J757" s="2686"/>
      <c r="K757" s="2686"/>
      <c r="L757" s="2686"/>
      <c r="M757" s="2686"/>
      <c r="N757" s="2686"/>
    </row>
    <row r="758" spans="1:14" ht="13.5" customHeight="1" x14ac:dyDescent="0.25">
      <c r="A758" s="2686"/>
      <c r="B758" s="2686"/>
      <c r="C758" s="2686"/>
      <c r="D758" s="2686" t="s">
        <v>6545</v>
      </c>
      <c r="E758" s="2686" t="s">
        <v>9286</v>
      </c>
      <c r="F758" s="2686">
        <v>694.9</v>
      </c>
      <c r="G758" s="2686"/>
      <c r="H758" s="2686"/>
      <c r="I758" s="2686"/>
      <c r="J758" s="2686"/>
      <c r="K758" s="2686"/>
      <c r="L758" s="2686"/>
      <c r="M758" s="2686"/>
      <c r="N758" s="2686"/>
    </row>
    <row r="759" spans="1:14" ht="13.5" customHeight="1" x14ac:dyDescent="0.25">
      <c r="A759" s="2686"/>
      <c r="B759" s="2686"/>
      <c r="C759" s="2686"/>
      <c r="D759" s="2686" t="s">
        <v>6545</v>
      </c>
      <c r="E759" s="2686" t="s">
        <v>9287</v>
      </c>
      <c r="F759" s="2686">
        <v>1135.5999999999999</v>
      </c>
      <c r="G759" s="2686"/>
      <c r="H759" s="2686"/>
      <c r="I759" s="2686"/>
      <c r="J759" s="2686"/>
      <c r="K759" s="2686"/>
      <c r="L759" s="2686"/>
      <c r="M759" s="2686"/>
      <c r="N759" s="2686"/>
    </row>
    <row r="760" spans="1:14" ht="13.5" customHeight="1" x14ac:dyDescent="0.25">
      <c r="A760" s="2686"/>
      <c r="B760" s="2686"/>
      <c r="C760" s="2686"/>
      <c r="D760" s="2686" t="s">
        <v>6545</v>
      </c>
      <c r="E760" s="2686" t="s">
        <v>9288</v>
      </c>
      <c r="F760" s="2686">
        <v>535.20000000000005</v>
      </c>
      <c r="G760" s="2686"/>
      <c r="H760" s="2686"/>
      <c r="I760" s="2686"/>
      <c r="J760" s="2686"/>
      <c r="K760" s="2686"/>
      <c r="L760" s="2686"/>
      <c r="M760" s="2686"/>
      <c r="N760" s="2686"/>
    </row>
    <row r="761" spans="1:14" ht="13.5" customHeight="1" x14ac:dyDescent="0.25">
      <c r="A761" s="2686"/>
      <c r="B761" s="2686"/>
      <c r="C761" s="2686"/>
      <c r="D761" s="2686" t="s">
        <v>6545</v>
      </c>
      <c r="E761" s="2686" t="s">
        <v>9289</v>
      </c>
      <c r="F761" s="2686">
        <v>260.2</v>
      </c>
      <c r="G761" s="2686"/>
      <c r="H761" s="2686"/>
      <c r="I761" s="2686"/>
      <c r="J761" s="2686"/>
      <c r="K761" s="2686"/>
      <c r="L761" s="2686"/>
      <c r="M761" s="2686"/>
      <c r="N761" s="2686"/>
    </row>
    <row r="762" spans="1:14" ht="13.5" customHeight="1" x14ac:dyDescent="0.25">
      <c r="A762" s="2686"/>
      <c r="B762" s="2686"/>
      <c r="C762" s="2686"/>
      <c r="D762" s="2686" t="s">
        <v>6545</v>
      </c>
      <c r="E762" s="2686" t="s">
        <v>9373</v>
      </c>
      <c r="F762" s="2686">
        <v>765</v>
      </c>
      <c r="G762" s="2686"/>
      <c r="H762" s="2686"/>
      <c r="I762" s="2686"/>
      <c r="J762" s="2686"/>
      <c r="K762" s="2686"/>
      <c r="L762" s="2686"/>
      <c r="M762" s="2686"/>
      <c r="N762" s="2686"/>
    </row>
    <row r="763" spans="1:14" ht="13.5" customHeight="1" x14ac:dyDescent="0.25">
      <c r="A763" s="2686"/>
      <c r="B763" s="2686"/>
      <c r="C763" s="2686"/>
      <c r="D763" s="2686" t="s">
        <v>6545</v>
      </c>
      <c r="E763" s="2686" t="s">
        <v>9374</v>
      </c>
      <c r="F763" s="2686">
        <v>340.8</v>
      </c>
      <c r="G763" s="2686"/>
      <c r="H763" s="2686"/>
      <c r="I763" s="2686"/>
      <c r="J763" s="2686"/>
      <c r="K763" s="2686"/>
      <c r="L763" s="2686"/>
      <c r="M763" s="2686"/>
      <c r="N763" s="2686"/>
    </row>
    <row r="764" spans="1:14" ht="13.5" customHeight="1" x14ac:dyDescent="0.25">
      <c r="A764" s="2686"/>
      <c r="B764" s="2686"/>
      <c r="C764" s="2686"/>
      <c r="D764" s="2686" t="s">
        <v>6545</v>
      </c>
      <c r="E764" s="2686" t="s">
        <v>9375</v>
      </c>
      <c r="F764" s="2686">
        <v>641</v>
      </c>
      <c r="G764" s="2686"/>
      <c r="H764" s="2686"/>
      <c r="I764" s="2686"/>
      <c r="J764" s="2686"/>
      <c r="K764" s="2686"/>
      <c r="L764" s="2686"/>
      <c r="M764" s="2686"/>
      <c r="N764" s="2686"/>
    </row>
    <row r="765" spans="1:14" ht="13.5" customHeight="1" x14ac:dyDescent="0.25">
      <c r="A765" s="2686"/>
      <c r="B765" s="2686"/>
      <c r="C765" s="2686"/>
      <c r="D765" s="2686" t="s">
        <v>6545</v>
      </c>
      <c r="E765" s="2686" t="s">
        <v>9376</v>
      </c>
      <c r="F765" s="2686">
        <v>1457.3</v>
      </c>
      <c r="G765" s="2686"/>
      <c r="H765" s="2686"/>
      <c r="I765" s="2686"/>
      <c r="J765" s="2686"/>
      <c r="K765" s="2686"/>
      <c r="L765" s="2686"/>
      <c r="M765" s="2686"/>
      <c r="N765" s="2686"/>
    </row>
    <row r="766" spans="1:14" ht="13.5" customHeight="1" x14ac:dyDescent="0.25">
      <c r="A766" s="2686"/>
      <c r="B766" s="2686"/>
      <c r="C766" s="2686"/>
      <c r="D766" s="2686" t="s">
        <v>6545</v>
      </c>
      <c r="E766" s="2686" t="s">
        <v>9377</v>
      </c>
      <c r="F766" s="2686">
        <v>586.20000000000005</v>
      </c>
      <c r="G766" s="2686"/>
      <c r="H766" s="2686"/>
      <c r="I766" s="2686"/>
      <c r="J766" s="2686"/>
      <c r="K766" s="2686"/>
      <c r="L766" s="2686"/>
      <c r="M766" s="2686"/>
      <c r="N766" s="2686"/>
    </row>
    <row r="767" spans="1:14" ht="13.5" customHeight="1" x14ac:dyDescent="0.25">
      <c r="A767" s="2686"/>
      <c r="B767" s="2686"/>
      <c r="C767" s="2686"/>
      <c r="D767" s="2686" t="s">
        <v>6545</v>
      </c>
      <c r="E767" s="2686" t="s">
        <v>9378</v>
      </c>
      <c r="F767" s="2686">
        <v>782.8</v>
      </c>
      <c r="G767" s="2686"/>
      <c r="H767" s="2686"/>
      <c r="I767" s="2686"/>
      <c r="J767" s="2686"/>
      <c r="K767" s="2686"/>
      <c r="L767" s="2686"/>
      <c r="M767" s="2686"/>
      <c r="N767" s="2686"/>
    </row>
    <row r="768" spans="1:14" ht="13.5" customHeight="1" x14ac:dyDescent="0.25">
      <c r="A768" s="2686"/>
      <c r="B768" s="2686"/>
      <c r="C768" s="2686"/>
      <c r="D768" s="2686" t="s">
        <v>6545</v>
      </c>
      <c r="E768" s="2686" t="s">
        <v>9379</v>
      </c>
      <c r="F768" s="2686">
        <v>568.5</v>
      </c>
      <c r="G768" s="2686"/>
      <c r="H768" s="2686"/>
      <c r="I768" s="2686"/>
      <c r="J768" s="2686"/>
      <c r="K768" s="2686"/>
      <c r="L768" s="2686"/>
      <c r="M768" s="2686"/>
      <c r="N768" s="2686"/>
    </row>
    <row r="769" spans="1:14" ht="13.5" customHeight="1" x14ac:dyDescent="0.25">
      <c r="A769" s="2686"/>
      <c r="B769" s="2686"/>
      <c r="C769" s="2686"/>
      <c r="D769" s="2686" t="s">
        <v>6545</v>
      </c>
      <c r="E769" s="2686" t="s">
        <v>9380</v>
      </c>
      <c r="F769" s="2686">
        <v>242.6</v>
      </c>
      <c r="G769" s="2686"/>
      <c r="H769" s="2686"/>
      <c r="I769" s="2686"/>
      <c r="J769" s="2686"/>
      <c r="K769" s="2686"/>
      <c r="L769" s="2686"/>
      <c r="M769" s="2686"/>
      <c r="N769" s="2686"/>
    </row>
    <row r="770" spans="1:14" ht="13.5" customHeight="1" x14ac:dyDescent="0.25">
      <c r="A770" s="2686"/>
      <c r="B770" s="2686"/>
      <c r="C770" s="2686"/>
      <c r="D770" s="2686" t="s">
        <v>6545</v>
      </c>
      <c r="E770" s="2686" t="s">
        <v>9381</v>
      </c>
      <c r="F770" s="2686">
        <v>0</v>
      </c>
      <c r="G770" s="2686"/>
      <c r="H770" s="2686"/>
      <c r="I770" s="2686"/>
      <c r="J770" s="2686"/>
      <c r="K770" s="2686"/>
      <c r="L770" s="2686"/>
      <c r="M770" s="2686"/>
      <c r="N770" s="2686"/>
    </row>
    <row r="771" spans="1:14" ht="13.5" customHeight="1" x14ac:dyDescent="0.25">
      <c r="A771" s="2686"/>
      <c r="B771" s="2686"/>
      <c r="C771" s="2686"/>
      <c r="D771" s="2686" t="s">
        <v>6545</v>
      </c>
      <c r="E771" s="2686" t="s">
        <v>9382</v>
      </c>
      <c r="F771" s="2686">
        <v>596.4</v>
      </c>
      <c r="G771" s="2686"/>
      <c r="H771" s="2686"/>
      <c r="I771" s="2686"/>
      <c r="J771" s="2686"/>
      <c r="K771" s="2686"/>
      <c r="L771" s="2686"/>
      <c r="M771" s="2686"/>
      <c r="N771" s="2686"/>
    </row>
    <row r="772" spans="1:14" ht="13.5" customHeight="1" x14ac:dyDescent="0.25">
      <c r="A772" s="2686"/>
      <c r="B772" s="2686"/>
      <c r="C772" s="2686"/>
      <c r="D772" s="2686" t="s">
        <v>6545</v>
      </c>
      <c r="E772" s="2686" t="s">
        <v>9383</v>
      </c>
      <c r="F772" s="2686">
        <v>0</v>
      </c>
      <c r="G772" s="2686"/>
      <c r="H772" s="2686"/>
      <c r="I772" s="2686"/>
      <c r="J772" s="2686"/>
      <c r="K772" s="2686"/>
      <c r="L772" s="2686"/>
      <c r="M772" s="2686"/>
      <c r="N772" s="2686"/>
    </row>
    <row r="773" spans="1:14" ht="13.5" customHeight="1" x14ac:dyDescent="0.25">
      <c r="A773" s="2686"/>
      <c r="B773" s="2686"/>
      <c r="C773" s="2686"/>
      <c r="D773" s="2686" t="s">
        <v>6545</v>
      </c>
      <c r="E773" s="2686" t="s">
        <v>9384</v>
      </c>
      <c r="F773" s="2686">
        <v>0</v>
      </c>
      <c r="G773" s="2686"/>
      <c r="H773" s="2686"/>
      <c r="I773" s="2686"/>
      <c r="J773" s="2686"/>
      <c r="K773" s="2686"/>
      <c r="L773" s="2686"/>
      <c r="M773" s="2686"/>
      <c r="N773" s="2686"/>
    </row>
    <row r="774" spans="1:14" x14ac:dyDescent="0.25">
      <c r="A774" s="2686"/>
      <c r="B774" s="2686"/>
      <c r="C774" s="2686"/>
      <c r="D774" s="2686"/>
      <c r="E774" s="2686"/>
      <c r="F774" s="2686"/>
      <c r="G774" s="2686"/>
      <c r="H774" s="2686"/>
      <c r="I774" s="2686"/>
      <c r="J774" s="2686"/>
      <c r="K774" s="2686"/>
      <c r="L774" s="2686"/>
      <c r="M774" s="2686"/>
      <c r="N774" s="2686"/>
    </row>
    <row r="775" spans="1:14" x14ac:dyDescent="0.25">
      <c r="A775" s="2686"/>
      <c r="B775" s="2686"/>
      <c r="C775" s="2686"/>
      <c r="D775" s="2686"/>
      <c r="E775" s="2686"/>
      <c r="F775" s="2686"/>
      <c r="G775" s="2686"/>
      <c r="H775" s="2686"/>
      <c r="I775" s="2686"/>
      <c r="J775" s="2686"/>
      <c r="K775" s="2686"/>
      <c r="L775" s="2686"/>
      <c r="M775" s="2686"/>
      <c r="N775" s="2686"/>
    </row>
    <row r="776" spans="1:14" x14ac:dyDescent="0.25">
      <c r="A776" s="2686"/>
      <c r="B776" s="2686"/>
      <c r="C776" s="2686"/>
      <c r="D776" s="2686"/>
      <c r="E776" s="2686"/>
      <c r="F776" s="2686"/>
      <c r="G776" s="2686"/>
      <c r="H776" s="2686"/>
      <c r="I776" s="2686"/>
      <c r="J776" s="2686"/>
      <c r="K776" s="2686"/>
      <c r="L776" s="2686"/>
      <c r="M776" s="2686"/>
      <c r="N776" s="2686"/>
    </row>
    <row r="777" spans="1:14" x14ac:dyDescent="0.25">
      <c r="A777" s="2686"/>
      <c r="B777" s="2686"/>
      <c r="C777" s="2686"/>
      <c r="D777" s="2686"/>
      <c r="E777" s="2686"/>
      <c r="F777" s="2686"/>
      <c r="G777" s="2686"/>
      <c r="H777" s="2686"/>
      <c r="I777" s="2686"/>
      <c r="J777" s="2686"/>
      <c r="K777" s="2686"/>
      <c r="L777" s="2686"/>
      <c r="M777" s="2686"/>
      <c r="N777" s="2686"/>
    </row>
    <row r="778" spans="1:14" x14ac:dyDescent="0.25">
      <c r="A778" s="2686"/>
      <c r="B778" s="2686"/>
      <c r="C778" s="2686"/>
      <c r="D778" s="2686"/>
      <c r="E778" s="2686"/>
      <c r="F778" s="2686"/>
      <c r="G778" s="2686"/>
      <c r="H778" s="2686"/>
      <c r="I778" s="2686"/>
      <c r="J778" s="2686"/>
      <c r="K778" s="2686"/>
      <c r="L778" s="2686"/>
      <c r="M778" s="2686"/>
      <c r="N778" s="2686"/>
    </row>
    <row r="779" spans="1:14" x14ac:dyDescent="0.25">
      <c r="A779" s="2686"/>
      <c r="B779" s="2686"/>
      <c r="C779" s="2686"/>
      <c r="D779" s="2686"/>
      <c r="E779" s="2686"/>
      <c r="F779" s="2686"/>
      <c r="G779" s="2686"/>
      <c r="H779" s="2686"/>
      <c r="I779" s="2686"/>
      <c r="J779" s="2686"/>
      <c r="K779" s="2686"/>
      <c r="L779" s="2686"/>
      <c r="M779" s="2686"/>
      <c r="N779" s="2686"/>
    </row>
    <row r="780" spans="1:14" x14ac:dyDescent="0.25">
      <c r="A780" s="2686"/>
      <c r="B780" s="2686"/>
      <c r="C780" s="2686"/>
      <c r="D780" s="2686"/>
      <c r="E780" s="2686"/>
      <c r="F780" s="2686"/>
      <c r="G780" s="2686"/>
      <c r="H780" s="2686"/>
      <c r="I780" s="2686"/>
      <c r="J780" s="2686"/>
      <c r="K780" s="2686"/>
      <c r="L780" s="2686"/>
      <c r="M780" s="2686"/>
      <c r="N780" s="2686"/>
    </row>
    <row r="781" spans="1:14" x14ac:dyDescent="0.25">
      <c r="A781" s="2686"/>
      <c r="B781" s="2686"/>
      <c r="C781" s="2686"/>
      <c r="D781" s="2686"/>
      <c r="E781" s="2686"/>
      <c r="F781" s="2686"/>
      <c r="G781" s="2686"/>
      <c r="H781" s="2686"/>
      <c r="I781" s="2686"/>
      <c r="J781" s="2686"/>
      <c r="K781" s="2686"/>
      <c r="L781" s="2686"/>
      <c r="M781" s="2686"/>
      <c r="N781" s="2686"/>
    </row>
    <row r="782" spans="1:14" x14ac:dyDescent="0.25">
      <c r="A782" s="2686"/>
      <c r="B782" s="2686"/>
      <c r="C782" s="2686"/>
      <c r="D782" s="2686"/>
      <c r="E782" s="2686"/>
      <c r="F782" s="2686"/>
      <c r="G782" s="2686"/>
      <c r="H782" s="2686"/>
      <c r="I782" s="2686"/>
      <c r="J782" s="2686"/>
      <c r="K782" s="2686"/>
      <c r="L782" s="2686"/>
      <c r="M782" s="2686"/>
      <c r="N782" s="2686"/>
    </row>
    <row r="783" spans="1:14" x14ac:dyDescent="0.25">
      <c r="A783" s="2686"/>
      <c r="B783" s="2686"/>
      <c r="C783" s="2686"/>
      <c r="D783" s="2686"/>
      <c r="E783" s="2686"/>
      <c r="F783" s="2686"/>
      <c r="G783" s="2686"/>
      <c r="H783" s="2686"/>
      <c r="I783" s="2686"/>
      <c r="J783" s="2686"/>
      <c r="K783" s="2686"/>
      <c r="L783" s="2686"/>
      <c r="M783" s="2686"/>
      <c r="N783" s="2686"/>
    </row>
    <row r="784" spans="1:14" x14ac:dyDescent="0.25">
      <c r="A784" s="2686"/>
      <c r="B784" s="2686"/>
      <c r="C784" s="2686"/>
      <c r="D784" s="2686"/>
      <c r="E784" s="2686"/>
      <c r="F784" s="2686"/>
      <c r="G784" s="2686"/>
      <c r="H784" s="2686"/>
      <c r="I784" s="2686"/>
      <c r="J784" s="2686"/>
      <c r="K784" s="2686"/>
      <c r="L784" s="2686"/>
      <c r="M784" s="2686"/>
      <c r="N784" s="2686"/>
    </row>
    <row r="785" spans="1:14" x14ac:dyDescent="0.25">
      <c r="A785" s="2686"/>
      <c r="B785" s="2686"/>
      <c r="C785" s="2686"/>
      <c r="D785" s="2686"/>
      <c r="E785" s="2686"/>
      <c r="F785" s="2686"/>
      <c r="G785" s="2686"/>
      <c r="H785" s="2686"/>
      <c r="I785" s="2686"/>
      <c r="J785" s="2686"/>
      <c r="K785" s="2686"/>
      <c r="L785" s="2686"/>
      <c r="M785" s="2686"/>
      <c r="N785" s="2686"/>
    </row>
    <row r="786" spans="1:14" x14ac:dyDescent="0.25">
      <c r="A786" s="2686"/>
      <c r="B786" s="2686"/>
      <c r="C786" s="2686"/>
      <c r="D786" s="2686"/>
      <c r="E786" s="2686"/>
      <c r="F786" s="2686"/>
      <c r="G786" s="2686"/>
      <c r="H786" s="2686"/>
      <c r="I786" s="2686"/>
      <c r="J786" s="2686"/>
      <c r="K786" s="2686"/>
      <c r="L786" s="2686"/>
      <c r="M786" s="2686"/>
      <c r="N786" s="2686"/>
    </row>
    <row r="787" spans="1:14" x14ac:dyDescent="0.25">
      <c r="A787" s="2686"/>
      <c r="B787" s="2686"/>
      <c r="C787" s="2686"/>
      <c r="D787" s="2686"/>
      <c r="E787" s="2686"/>
      <c r="F787" s="2686"/>
      <c r="G787" s="2686"/>
      <c r="H787" s="2686"/>
      <c r="I787" s="2686"/>
      <c r="J787" s="2686"/>
      <c r="K787" s="2686"/>
      <c r="L787" s="2686"/>
      <c r="M787" s="2686"/>
      <c r="N787" s="2686"/>
    </row>
    <row r="788" spans="1:14" x14ac:dyDescent="0.25">
      <c r="A788" s="2686"/>
      <c r="B788" s="2686"/>
      <c r="C788" s="2686"/>
      <c r="D788" s="2686"/>
      <c r="E788" s="2686"/>
      <c r="F788" s="2686"/>
      <c r="G788" s="2686"/>
      <c r="H788" s="2686"/>
      <c r="I788" s="2686"/>
      <c r="J788" s="2686"/>
      <c r="K788" s="2686"/>
      <c r="L788" s="2686"/>
      <c r="M788" s="2686"/>
      <c r="N788" s="2686"/>
    </row>
    <row r="789" spans="1:14" x14ac:dyDescent="0.25">
      <c r="A789" s="2686"/>
      <c r="B789" s="2686"/>
      <c r="C789" s="2686"/>
      <c r="D789" s="2686"/>
      <c r="E789" s="2686"/>
      <c r="F789" s="2686"/>
      <c r="G789" s="2686"/>
      <c r="H789" s="2686"/>
      <c r="I789" s="2686"/>
      <c r="J789" s="2686"/>
      <c r="K789" s="2686"/>
      <c r="L789" s="2686"/>
      <c r="M789" s="2686"/>
      <c r="N789" s="2686"/>
    </row>
    <row r="790" spans="1:14" x14ac:dyDescent="0.25">
      <c r="A790" s="2686"/>
      <c r="B790" s="2686"/>
      <c r="C790" s="2686"/>
      <c r="D790" s="2686"/>
      <c r="E790" s="2686"/>
      <c r="F790" s="2686"/>
      <c r="G790" s="2686"/>
      <c r="H790" s="2686"/>
      <c r="I790" s="2686"/>
      <c r="J790" s="2686"/>
      <c r="K790" s="2686"/>
      <c r="L790" s="2686"/>
      <c r="M790" s="2686"/>
      <c r="N790" s="2686"/>
    </row>
    <row r="791" spans="1:14" x14ac:dyDescent="0.25">
      <c r="A791" s="2686"/>
      <c r="B791" s="2686"/>
      <c r="C791" s="2686"/>
      <c r="D791" s="2686"/>
      <c r="E791" s="2686"/>
      <c r="F791" s="2686"/>
      <c r="G791" s="2686"/>
      <c r="H791" s="2686"/>
      <c r="I791" s="2686"/>
      <c r="J791" s="2686"/>
      <c r="K791" s="2686"/>
      <c r="L791" s="2686"/>
      <c r="M791" s="2686"/>
      <c r="N791" s="2686"/>
    </row>
    <row r="792" spans="1:14" x14ac:dyDescent="0.25">
      <c r="A792" s="2686"/>
      <c r="B792" s="2686"/>
      <c r="C792" s="2686"/>
      <c r="D792" s="2686"/>
      <c r="E792" s="2686"/>
      <c r="F792" s="2686"/>
      <c r="G792" s="2686"/>
      <c r="H792" s="2686"/>
      <c r="I792" s="2686"/>
      <c r="J792" s="2686"/>
      <c r="K792" s="2686"/>
      <c r="L792" s="2686"/>
      <c r="M792" s="2686"/>
      <c r="N792" s="2686"/>
    </row>
    <row r="793" spans="1:14" x14ac:dyDescent="0.25">
      <c r="A793" s="2686"/>
      <c r="B793" s="2686"/>
      <c r="C793" s="2686"/>
      <c r="D793" s="2686"/>
      <c r="E793" s="2686"/>
      <c r="F793" s="2686"/>
      <c r="G793" s="2686"/>
      <c r="H793" s="2686"/>
      <c r="I793" s="2686"/>
      <c r="J793" s="2686"/>
      <c r="K793" s="2686"/>
      <c r="L793" s="2686"/>
      <c r="M793" s="2686"/>
      <c r="N793" s="2686"/>
    </row>
    <row r="794" spans="1:14" x14ac:dyDescent="0.25">
      <c r="A794" s="2686"/>
      <c r="B794" s="2686"/>
      <c r="C794" s="2686"/>
      <c r="D794" s="2686"/>
      <c r="E794" s="2686"/>
      <c r="F794" s="2686"/>
      <c r="G794" s="2686"/>
      <c r="H794" s="2686"/>
      <c r="I794" s="2686"/>
      <c r="J794" s="2686"/>
      <c r="K794" s="2686"/>
      <c r="L794" s="2686"/>
      <c r="M794" s="2686"/>
      <c r="N794" s="2686"/>
    </row>
    <row r="795" spans="1:14" x14ac:dyDescent="0.25">
      <c r="A795" s="2686"/>
      <c r="B795" s="2686"/>
      <c r="C795" s="2686"/>
      <c r="D795" s="2686"/>
      <c r="E795" s="2686"/>
      <c r="F795" s="2686"/>
      <c r="G795" s="2686"/>
      <c r="H795" s="2686"/>
      <c r="I795" s="2686"/>
      <c r="J795" s="2686"/>
      <c r="K795" s="2686"/>
      <c r="L795" s="2686"/>
      <c r="M795" s="2686"/>
      <c r="N795" s="2686"/>
    </row>
    <row r="796" spans="1:14" x14ac:dyDescent="0.25">
      <c r="A796" s="2686"/>
      <c r="B796" s="2686"/>
      <c r="C796" s="2686"/>
      <c r="D796" s="2686"/>
      <c r="E796" s="2686"/>
      <c r="F796" s="2686"/>
      <c r="G796" s="2686"/>
      <c r="H796" s="2686"/>
      <c r="I796" s="2686"/>
      <c r="J796" s="2686"/>
      <c r="K796" s="2686"/>
      <c r="L796" s="2686"/>
      <c r="M796" s="2686"/>
      <c r="N796" s="2686"/>
    </row>
    <row r="797" spans="1:14" x14ac:dyDescent="0.25">
      <c r="A797" s="2686"/>
      <c r="B797" s="2686"/>
      <c r="C797" s="2686"/>
      <c r="D797" s="2686"/>
      <c r="E797" s="2686"/>
      <c r="F797" s="2686"/>
      <c r="G797" s="2686"/>
      <c r="H797" s="2686"/>
      <c r="I797" s="2686"/>
      <c r="J797" s="2686"/>
      <c r="K797" s="2686"/>
      <c r="L797" s="2686"/>
      <c r="M797" s="2686"/>
      <c r="N797" s="2686"/>
    </row>
    <row r="798" spans="1:14" x14ac:dyDescent="0.25">
      <c r="A798" s="2686"/>
      <c r="B798" s="2686"/>
      <c r="C798" s="2686"/>
      <c r="D798" s="2686"/>
      <c r="E798" s="2686"/>
      <c r="F798" s="2686"/>
      <c r="G798" s="2686"/>
      <c r="H798" s="2686"/>
      <c r="I798" s="2686"/>
      <c r="J798" s="2686"/>
      <c r="K798" s="2686"/>
      <c r="L798" s="2686"/>
      <c r="M798" s="2686"/>
      <c r="N798" s="2686"/>
    </row>
    <row r="799" spans="1:14" x14ac:dyDescent="0.25">
      <c r="A799" s="2686"/>
      <c r="B799" s="2686"/>
      <c r="C799" s="2686"/>
      <c r="D799" s="2686"/>
      <c r="E799" s="2686"/>
      <c r="F799" s="2686"/>
      <c r="G799" s="2686"/>
      <c r="H799" s="2686"/>
      <c r="I799" s="2686"/>
      <c r="J799" s="2686"/>
      <c r="K799" s="2686"/>
      <c r="L799" s="2686"/>
      <c r="M799" s="2686"/>
      <c r="N799" s="2686"/>
    </row>
    <row r="800" spans="1:14" x14ac:dyDescent="0.25">
      <c r="A800" s="2686"/>
      <c r="B800" s="2686"/>
      <c r="C800" s="2686"/>
      <c r="D800" s="2686"/>
      <c r="E800" s="2686"/>
      <c r="F800" s="2686"/>
      <c r="G800" s="2686"/>
      <c r="H800" s="2686"/>
      <c r="I800" s="2686"/>
      <c r="J800" s="2686"/>
      <c r="K800" s="2686"/>
      <c r="L800" s="2686"/>
      <c r="M800" s="2686"/>
      <c r="N800" s="2686"/>
    </row>
    <row r="801" spans="1:14" x14ac:dyDescent="0.25">
      <c r="A801" s="2686"/>
      <c r="B801" s="2686"/>
      <c r="C801" s="2686"/>
      <c r="D801" s="2686"/>
      <c r="E801" s="2686"/>
      <c r="F801" s="2686"/>
      <c r="G801" s="2686"/>
      <c r="H801" s="2686"/>
      <c r="I801" s="2686"/>
      <c r="J801" s="2686"/>
      <c r="K801" s="2686"/>
      <c r="L801" s="2686"/>
      <c r="M801" s="2686"/>
      <c r="N801" s="2686"/>
    </row>
    <row r="802" spans="1:14" x14ac:dyDescent="0.25">
      <c r="A802" s="2686"/>
      <c r="B802" s="2686"/>
      <c r="C802" s="2686"/>
      <c r="D802" s="2686"/>
      <c r="E802" s="2686"/>
      <c r="F802" s="2686"/>
      <c r="G802" s="2686"/>
      <c r="H802" s="2686"/>
      <c r="I802" s="2686"/>
      <c r="J802" s="2686"/>
      <c r="K802" s="2686"/>
      <c r="L802" s="2686"/>
      <c r="M802" s="2686"/>
      <c r="N802" s="2686"/>
    </row>
    <row r="803" spans="1:14" x14ac:dyDescent="0.25">
      <c r="A803" s="2686"/>
      <c r="B803" s="2686"/>
      <c r="C803" s="2686"/>
      <c r="D803" s="2686"/>
      <c r="E803" s="2686"/>
      <c r="F803" s="2686"/>
      <c r="G803" s="2686"/>
      <c r="H803" s="2686"/>
      <c r="I803" s="2686"/>
      <c r="J803" s="2686"/>
      <c r="K803" s="2686"/>
      <c r="L803" s="2686"/>
      <c r="M803" s="2686"/>
      <c r="N803" s="2686"/>
    </row>
    <row r="804" spans="1:14" x14ac:dyDescent="0.25">
      <c r="A804" s="2686"/>
      <c r="B804" s="2686"/>
      <c r="C804" s="2686"/>
      <c r="D804" s="2686"/>
      <c r="E804" s="2686"/>
      <c r="F804" s="2686"/>
      <c r="G804" s="2686"/>
      <c r="H804" s="2686"/>
      <c r="I804" s="2686"/>
      <c r="J804" s="2686"/>
      <c r="K804" s="2686"/>
      <c r="L804" s="2686"/>
      <c r="M804" s="2686"/>
      <c r="N804" s="2686"/>
    </row>
    <row r="805" spans="1:14" x14ac:dyDescent="0.25">
      <c r="A805" s="2686"/>
      <c r="B805" s="2686"/>
      <c r="C805" s="2686"/>
      <c r="D805" s="2686"/>
      <c r="E805" s="2686"/>
      <c r="F805" s="2686"/>
      <c r="G805" s="2686"/>
      <c r="H805" s="2686"/>
      <c r="I805" s="2686"/>
      <c r="J805" s="2686"/>
      <c r="K805" s="2686"/>
      <c r="L805" s="2686"/>
      <c r="M805" s="2686"/>
      <c r="N805" s="2686"/>
    </row>
    <row r="806" spans="1:14" x14ac:dyDescent="0.25">
      <c r="A806" s="2686"/>
      <c r="B806" s="2686"/>
      <c r="C806" s="2686"/>
      <c r="D806" s="2686"/>
      <c r="E806" s="2686"/>
      <c r="F806" s="2686"/>
      <c r="G806" s="2686"/>
      <c r="H806" s="2686"/>
      <c r="I806" s="2686"/>
      <c r="J806" s="2686"/>
      <c r="K806" s="2686"/>
      <c r="L806" s="2686"/>
      <c r="M806" s="2686"/>
      <c r="N806" s="2686"/>
    </row>
    <row r="807" spans="1:14" x14ac:dyDescent="0.25">
      <c r="A807" s="2686"/>
      <c r="B807" s="2686"/>
      <c r="C807" s="2686"/>
      <c r="D807" s="2686"/>
      <c r="E807" s="2686"/>
      <c r="F807" s="2686"/>
      <c r="G807" s="2686"/>
      <c r="H807" s="2686"/>
      <c r="I807" s="2686"/>
      <c r="J807" s="2686"/>
      <c r="K807" s="2686"/>
      <c r="L807" s="2686"/>
      <c r="M807" s="2686"/>
      <c r="N807" s="2686"/>
    </row>
    <row r="808" spans="1:14" x14ac:dyDescent="0.25">
      <c r="A808" s="2686"/>
      <c r="B808" s="2686"/>
      <c r="C808" s="2686"/>
      <c r="D808" s="2686"/>
      <c r="E808" s="2686"/>
      <c r="F808" s="2686"/>
      <c r="G808" s="2686"/>
      <c r="H808" s="2686"/>
      <c r="I808" s="2686"/>
      <c r="J808" s="2686"/>
      <c r="K808" s="2686"/>
      <c r="L808" s="2686"/>
      <c r="M808" s="2686"/>
      <c r="N808" s="2686"/>
    </row>
    <row r="809" spans="1:14" x14ac:dyDescent="0.25">
      <c r="A809" s="2686"/>
      <c r="B809" s="2686"/>
      <c r="C809" s="2686"/>
      <c r="D809" s="2686"/>
      <c r="E809" s="2686"/>
      <c r="F809" s="2686"/>
      <c r="G809" s="2686"/>
      <c r="H809" s="2686"/>
      <c r="I809" s="2686"/>
      <c r="J809" s="2686"/>
      <c r="K809" s="2686"/>
      <c r="L809" s="2686"/>
      <c r="M809" s="2686"/>
      <c r="N809" s="2686"/>
    </row>
    <row r="810" spans="1:14" x14ac:dyDescent="0.25">
      <c r="A810" s="2686"/>
      <c r="B810" s="2686"/>
      <c r="C810" s="2686"/>
      <c r="D810" s="2686"/>
      <c r="E810" s="2686"/>
      <c r="F810" s="2686"/>
      <c r="G810" s="2686"/>
      <c r="H810" s="2686"/>
      <c r="I810" s="2686"/>
      <c r="J810" s="2686"/>
      <c r="K810" s="2686"/>
      <c r="L810" s="2686"/>
      <c r="M810" s="2686"/>
      <c r="N810" s="2686"/>
    </row>
    <row r="811" spans="1:14" x14ac:dyDescent="0.25">
      <c r="A811" s="2686"/>
      <c r="B811" s="2686"/>
      <c r="C811" s="2686"/>
      <c r="D811" s="2686"/>
      <c r="E811" s="2686"/>
      <c r="F811" s="2686"/>
      <c r="G811" s="2686"/>
      <c r="H811" s="2686"/>
      <c r="I811" s="2686"/>
      <c r="J811" s="2686"/>
      <c r="K811" s="2686"/>
      <c r="L811" s="2686"/>
      <c r="M811" s="2686"/>
      <c r="N811" s="2686"/>
    </row>
    <row r="812" spans="1:14" x14ac:dyDescent="0.25">
      <c r="A812" s="2686"/>
      <c r="B812" s="2686"/>
      <c r="C812" s="2686"/>
      <c r="D812" s="2686"/>
      <c r="E812" s="2686"/>
      <c r="F812" s="2686"/>
      <c r="G812" s="2686"/>
      <c r="H812" s="2686"/>
      <c r="I812" s="2686"/>
      <c r="J812" s="2686"/>
      <c r="K812" s="2686"/>
      <c r="L812" s="2686"/>
      <c r="M812" s="2686"/>
      <c r="N812" s="2686"/>
    </row>
    <row r="813" spans="1:14" x14ac:dyDescent="0.25">
      <c r="A813" s="2686"/>
      <c r="B813" s="2686"/>
      <c r="C813" s="2686"/>
      <c r="D813" s="2686"/>
      <c r="E813" s="2686"/>
      <c r="F813" s="2686"/>
      <c r="G813" s="2686"/>
      <c r="H813" s="2686"/>
      <c r="I813" s="2686"/>
      <c r="J813" s="2686"/>
      <c r="K813" s="2686"/>
      <c r="L813" s="2686"/>
      <c r="M813" s="2686"/>
      <c r="N813" s="2686"/>
    </row>
    <row r="814" spans="1:14" x14ac:dyDescent="0.25">
      <c r="A814" s="2686"/>
      <c r="B814" s="2686"/>
      <c r="C814" s="2686"/>
      <c r="D814" s="2686"/>
      <c r="E814" s="2686"/>
      <c r="F814" s="2686"/>
      <c r="G814" s="2686"/>
      <c r="H814" s="2686"/>
      <c r="I814" s="2686"/>
      <c r="J814" s="2686"/>
      <c r="K814" s="2686"/>
      <c r="L814" s="2686"/>
      <c r="M814" s="2686"/>
      <c r="N814" s="2686"/>
    </row>
    <row r="815" spans="1:14" x14ac:dyDescent="0.25">
      <c r="A815" s="2686"/>
      <c r="B815" s="2686"/>
      <c r="C815" s="2686"/>
      <c r="D815" s="2686"/>
      <c r="E815" s="2686"/>
      <c r="F815" s="2686"/>
      <c r="G815" s="2686"/>
      <c r="H815" s="2686"/>
      <c r="I815" s="2686"/>
      <c r="J815" s="2686"/>
      <c r="K815" s="2686"/>
      <c r="L815" s="2686"/>
      <c r="M815" s="2686"/>
      <c r="N815" s="2686"/>
    </row>
    <row r="816" spans="1:14" x14ac:dyDescent="0.25">
      <c r="A816" s="2686"/>
      <c r="B816" s="2686"/>
      <c r="C816" s="2686"/>
      <c r="D816" s="2686"/>
      <c r="E816" s="2686"/>
      <c r="F816" s="2686"/>
      <c r="G816" s="2686"/>
      <c r="H816" s="2686"/>
      <c r="I816" s="2686"/>
      <c r="J816" s="2686"/>
      <c r="K816" s="2686"/>
      <c r="L816" s="2686"/>
      <c r="M816" s="2686"/>
      <c r="N816" s="2686"/>
    </row>
    <row r="817" spans="1:14" x14ac:dyDescent="0.25">
      <c r="A817" s="2686"/>
      <c r="B817" s="2686"/>
      <c r="C817" s="2686"/>
      <c r="D817" s="2686"/>
      <c r="E817" s="2686"/>
      <c r="F817" s="2686"/>
      <c r="G817" s="2686"/>
      <c r="H817" s="2686"/>
      <c r="I817" s="2686"/>
      <c r="J817" s="2686"/>
      <c r="K817" s="2686"/>
      <c r="L817" s="2686"/>
      <c r="M817" s="2686"/>
      <c r="N817" s="2686"/>
    </row>
    <row r="818" spans="1:14" x14ac:dyDescent="0.25">
      <c r="A818" s="2686"/>
      <c r="B818" s="2686"/>
      <c r="C818" s="2686"/>
      <c r="D818" s="2686"/>
      <c r="E818" s="2686"/>
      <c r="F818" s="2686"/>
      <c r="G818" s="2686"/>
      <c r="H818" s="2686"/>
      <c r="I818" s="2686"/>
      <c r="J818" s="2686"/>
      <c r="K818" s="2686"/>
      <c r="L818" s="2686"/>
      <c r="M818" s="2686"/>
      <c r="N818" s="2686"/>
    </row>
    <row r="819" spans="1:14" x14ac:dyDescent="0.25">
      <c r="A819" s="2686"/>
      <c r="B819" s="2686"/>
      <c r="C819" s="2686"/>
      <c r="D819" s="2686"/>
      <c r="E819" s="2686"/>
      <c r="F819" s="2686"/>
      <c r="G819" s="2686"/>
      <c r="H819" s="2686"/>
      <c r="I819" s="2686"/>
      <c r="J819" s="2686"/>
      <c r="K819" s="2686"/>
      <c r="L819" s="2686"/>
      <c r="M819" s="2686"/>
      <c r="N819" s="2686"/>
    </row>
    <row r="820" spans="1:14" x14ac:dyDescent="0.25">
      <c r="A820" s="2686"/>
      <c r="B820" s="2686"/>
      <c r="C820" s="2686"/>
      <c r="D820" s="2686"/>
      <c r="E820" s="2686"/>
      <c r="F820" s="2686"/>
      <c r="G820" s="2686"/>
      <c r="H820" s="2686"/>
      <c r="I820" s="2686"/>
      <c r="J820" s="2686"/>
      <c r="K820" s="2686"/>
      <c r="L820" s="2686"/>
      <c r="M820" s="2686"/>
      <c r="N820" s="2686"/>
    </row>
    <row r="821" spans="1:14" x14ac:dyDescent="0.25">
      <c r="A821" s="2686"/>
      <c r="B821" s="2686"/>
      <c r="C821" s="2686"/>
      <c r="D821" s="2686"/>
      <c r="E821" s="2686"/>
      <c r="F821" s="2686"/>
      <c r="G821" s="2686"/>
      <c r="H821" s="2686"/>
      <c r="I821" s="2686"/>
      <c r="J821" s="2686"/>
      <c r="K821" s="2686"/>
      <c r="L821" s="2686"/>
      <c r="M821" s="2686"/>
      <c r="N821" s="2686"/>
    </row>
    <row r="822" spans="1:14" x14ac:dyDescent="0.25">
      <c r="A822" s="2686"/>
      <c r="B822" s="2686"/>
      <c r="C822" s="2686"/>
      <c r="D822" s="2686"/>
      <c r="E822" s="2686"/>
      <c r="F822" s="2686"/>
      <c r="G822" s="2686"/>
      <c r="H822" s="2686"/>
      <c r="I822" s="2686"/>
      <c r="J822" s="2686"/>
      <c r="K822" s="2686"/>
      <c r="L822" s="2686"/>
      <c r="M822" s="2686"/>
      <c r="N822" s="2686"/>
    </row>
    <row r="823" spans="1:14" x14ac:dyDescent="0.25">
      <c r="A823" s="2686"/>
      <c r="B823" s="2686"/>
      <c r="C823" s="2686"/>
      <c r="D823" s="2686"/>
      <c r="E823" s="2686"/>
      <c r="F823" s="2686"/>
      <c r="G823" s="2686"/>
      <c r="H823" s="2686"/>
      <c r="I823" s="2686"/>
      <c r="J823" s="2686"/>
      <c r="K823" s="2686"/>
      <c r="L823" s="2686"/>
      <c r="M823" s="2686"/>
      <c r="N823" s="2686"/>
    </row>
    <row r="824" spans="1:14" x14ac:dyDescent="0.25">
      <c r="A824" s="2686"/>
      <c r="B824" s="2686"/>
      <c r="C824" s="2686"/>
      <c r="D824" s="2686"/>
      <c r="E824" s="2686"/>
      <c r="F824" s="2686"/>
      <c r="G824" s="2686"/>
      <c r="H824" s="2686"/>
      <c r="I824" s="2686"/>
      <c r="J824" s="2686"/>
      <c r="K824" s="2686"/>
      <c r="L824" s="2686"/>
      <c r="M824" s="2686"/>
      <c r="N824" s="2686"/>
    </row>
    <row r="825" spans="1:14" x14ac:dyDescent="0.25">
      <c r="A825" s="2686"/>
      <c r="B825" s="2686"/>
      <c r="C825" s="2686"/>
      <c r="D825" s="2686"/>
      <c r="E825" s="2686"/>
      <c r="F825" s="2686"/>
      <c r="G825" s="2686"/>
      <c r="H825" s="2686"/>
      <c r="I825" s="2686"/>
      <c r="J825" s="2686"/>
      <c r="K825" s="2686"/>
      <c r="L825" s="2686"/>
      <c r="M825" s="2686"/>
      <c r="N825" s="2686"/>
    </row>
    <row r="826" spans="1:14" x14ac:dyDescent="0.25">
      <c r="A826" s="2686"/>
      <c r="B826" s="2686"/>
      <c r="C826" s="2686"/>
      <c r="D826" s="2686"/>
      <c r="E826" s="2686"/>
      <c r="F826" s="2686"/>
      <c r="G826" s="2686"/>
      <c r="H826" s="2686"/>
      <c r="I826" s="2686"/>
      <c r="J826" s="2686"/>
      <c r="K826" s="2686"/>
      <c r="L826" s="2686"/>
      <c r="M826" s="2686"/>
      <c r="N826" s="2686"/>
    </row>
    <row r="827" spans="1:14" x14ac:dyDescent="0.25">
      <c r="A827" s="2686"/>
      <c r="B827" s="2686"/>
      <c r="C827" s="2686"/>
      <c r="D827" s="2686"/>
      <c r="E827" s="2686"/>
      <c r="F827" s="2686"/>
      <c r="G827" s="2686"/>
      <c r="H827" s="2686"/>
      <c r="I827" s="2686"/>
      <c r="J827" s="2686"/>
      <c r="K827" s="2686"/>
      <c r="L827" s="2686"/>
      <c r="M827" s="2686"/>
      <c r="N827" s="2686"/>
    </row>
    <row r="828" spans="1:14" x14ac:dyDescent="0.25">
      <c r="A828" s="2686"/>
      <c r="B828" s="2686"/>
      <c r="C828" s="2686"/>
      <c r="D828" s="2686"/>
      <c r="E828" s="2686"/>
      <c r="F828" s="2686"/>
      <c r="G828" s="2686"/>
      <c r="H828" s="2686"/>
      <c r="I828" s="2686"/>
      <c r="J828" s="2686"/>
      <c r="K828" s="2686"/>
      <c r="L828" s="2686"/>
      <c r="M828" s="2686"/>
      <c r="N828" s="2686"/>
    </row>
    <row r="829" spans="1:14" x14ac:dyDescent="0.25">
      <c r="A829" s="2686"/>
      <c r="B829" s="2686"/>
      <c r="C829" s="2686"/>
      <c r="D829" s="2686"/>
      <c r="E829" s="2686"/>
      <c r="F829" s="2686"/>
      <c r="G829" s="2686"/>
      <c r="H829" s="2686"/>
      <c r="I829" s="2686"/>
      <c r="J829" s="2686"/>
      <c r="K829" s="2686"/>
      <c r="L829" s="2686"/>
      <c r="M829" s="2686"/>
      <c r="N829" s="2686"/>
    </row>
    <row r="830" spans="1:14" x14ac:dyDescent="0.25">
      <c r="A830" s="2686"/>
      <c r="B830" s="2686"/>
      <c r="C830" s="2686"/>
      <c r="D830" s="2686"/>
      <c r="E830" s="2686"/>
      <c r="F830" s="2686"/>
      <c r="G830" s="2686"/>
      <c r="H830" s="2686"/>
      <c r="I830" s="2686"/>
      <c r="J830" s="2686"/>
      <c r="K830" s="2686"/>
      <c r="L830" s="2686"/>
      <c r="M830" s="2686"/>
      <c r="N830" s="2686"/>
    </row>
    <row r="831" spans="1:14" x14ac:dyDescent="0.25">
      <c r="A831" s="2686"/>
      <c r="B831" s="2686"/>
      <c r="C831" s="2686"/>
      <c r="D831" s="2686"/>
      <c r="E831" s="2686"/>
      <c r="F831" s="2686"/>
      <c r="G831" s="2686"/>
      <c r="H831" s="2686"/>
      <c r="I831" s="2686"/>
      <c r="J831" s="2686"/>
      <c r="K831" s="2686"/>
      <c r="L831" s="2686"/>
      <c r="M831" s="2686"/>
      <c r="N831" s="2686"/>
    </row>
    <row r="832" spans="1:14" x14ac:dyDescent="0.25">
      <c r="A832" s="2686"/>
      <c r="B832" s="2686"/>
      <c r="C832" s="2686"/>
      <c r="D832" s="2686"/>
      <c r="E832" s="2686"/>
      <c r="F832" s="2686"/>
      <c r="G832" s="2686"/>
      <c r="H832" s="2686"/>
      <c r="I832" s="2686"/>
      <c r="J832" s="2686"/>
      <c r="K832" s="2686"/>
      <c r="L832" s="2686"/>
      <c r="M832" s="2686"/>
      <c r="N832" s="2686"/>
    </row>
    <row r="833" spans="1:14" x14ac:dyDescent="0.25">
      <c r="A833" s="2686"/>
      <c r="B833" s="2686"/>
      <c r="C833" s="2686"/>
      <c r="D833" s="2686"/>
      <c r="E833" s="2686"/>
      <c r="F833" s="2686"/>
      <c r="G833" s="2686"/>
      <c r="H833" s="2686"/>
      <c r="I833" s="2686"/>
      <c r="J833" s="2686"/>
      <c r="K833" s="2686"/>
      <c r="L833" s="2686"/>
      <c r="M833" s="2686"/>
      <c r="N833" s="2686"/>
    </row>
    <row r="834" spans="1:14" x14ac:dyDescent="0.25">
      <c r="A834" s="2686"/>
      <c r="B834" s="2686"/>
      <c r="C834" s="2686"/>
      <c r="D834" s="2686"/>
      <c r="E834" s="2686"/>
      <c r="F834" s="2686"/>
      <c r="G834" s="2686"/>
      <c r="H834" s="2686"/>
      <c r="I834" s="2686"/>
      <c r="J834" s="2686"/>
      <c r="K834" s="2686"/>
      <c r="L834" s="2686"/>
      <c r="M834" s="2686"/>
      <c r="N834" s="2686"/>
    </row>
    <row r="835" spans="1:14" x14ac:dyDescent="0.25">
      <c r="A835" s="2686"/>
      <c r="B835" s="2686"/>
      <c r="C835" s="2686"/>
      <c r="D835" s="2686"/>
      <c r="E835" s="2686"/>
      <c r="F835" s="2686"/>
      <c r="G835" s="2686"/>
      <c r="H835" s="2686"/>
      <c r="I835" s="2686"/>
      <c r="J835" s="2686"/>
      <c r="K835" s="2686"/>
      <c r="L835" s="2686"/>
      <c r="M835" s="2686"/>
      <c r="N835" s="2686"/>
    </row>
    <row r="836" spans="1:14" x14ac:dyDescent="0.25">
      <c r="A836" s="2686"/>
      <c r="B836" s="2686"/>
      <c r="C836" s="2686"/>
      <c r="D836" s="2686"/>
      <c r="E836" s="2686"/>
      <c r="F836" s="2686"/>
      <c r="G836" s="2686"/>
      <c r="H836" s="2686"/>
      <c r="I836" s="2686"/>
      <c r="J836" s="2686"/>
      <c r="K836" s="2686"/>
      <c r="L836" s="2686"/>
      <c r="M836" s="2686"/>
      <c r="N836" s="2686"/>
    </row>
    <row r="837" spans="1:14" x14ac:dyDescent="0.25">
      <c r="A837" s="2686"/>
      <c r="B837" s="2686"/>
      <c r="C837" s="2686"/>
      <c r="D837" s="2686"/>
      <c r="E837" s="2686"/>
      <c r="F837" s="2686"/>
      <c r="G837" s="2686"/>
      <c r="H837" s="2686"/>
      <c r="I837" s="2686"/>
      <c r="J837" s="2686"/>
      <c r="K837" s="2686"/>
      <c r="L837" s="2686"/>
      <c r="M837" s="2686"/>
      <c r="N837" s="2686"/>
    </row>
    <row r="838" spans="1:14" x14ac:dyDescent="0.25">
      <c r="A838" s="2686"/>
      <c r="B838" s="2686"/>
      <c r="C838" s="2686"/>
      <c r="D838" s="2686"/>
      <c r="E838" s="2686"/>
      <c r="F838" s="2686"/>
      <c r="G838" s="2686"/>
      <c r="H838" s="2686"/>
      <c r="I838" s="2686"/>
      <c r="J838" s="2686"/>
      <c r="K838" s="2686"/>
      <c r="L838" s="2686"/>
      <c r="M838" s="2686"/>
      <c r="N838" s="2686"/>
    </row>
    <row r="839" spans="1:14" x14ac:dyDescent="0.25">
      <c r="A839" s="2686"/>
      <c r="B839" s="2686"/>
      <c r="C839" s="2686"/>
      <c r="D839" s="2686"/>
      <c r="E839" s="2686"/>
      <c r="F839" s="2686"/>
      <c r="G839" s="2686"/>
      <c r="H839" s="2686"/>
      <c r="I839" s="2686"/>
      <c r="J839" s="2686"/>
      <c r="K839" s="2686"/>
      <c r="L839" s="2686"/>
      <c r="M839" s="2686"/>
      <c r="N839" s="2686"/>
    </row>
    <row r="840" spans="1:14" x14ac:dyDescent="0.25">
      <c r="A840" s="2686"/>
      <c r="B840" s="2686"/>
      <c r="C840" s="2686"/>
      <c r="D840" s="2686"/>
      <c r="E840" s="2686"/>
      <c r="F840" s="2686"/>
      <c r="G840" s="2686"/>
      <c r="H840" s="2686"/>
      <c r="I840" s="2686"/>
      <c r="J840" s="2686"/>
      <c r="K840" s="2686"/>
      <c r="L840" s="2686"/>
      <c r="M840" s="2686"/>
      <c r="N840" s="2686"/>
    </row>
    <row r="841" spans="1:14" x14ac:dyDescent="0.25">
      <c r="A841" s="2686"/>
      <c r="B841" s="2686"/>
      <c r="C841" s="2686"/>
      <c r="D841" s="2686"/>
      <c r="E841" s="2686"/>
      <c r="F841" s="2686"/>
      <c r="G841" s="2686"/>
      <c r="H841" s="2686"/>
      <c r="I841" s="2686"/>
      <c r="J841" s="2686"/>
      <c r="K841" s="2686"/>
      <c r="L841" s="2686"/>
      <c r="M841" s="2686"/>
      <c r="N841" s="2686"/>
    </row>
    <row r="842" spans="1:14" x14ac:dyDescent="0.25">
      <c r="A842" s="2686"/>
      <c r="B842" s="2686"/>
      <c r="C842" s="2686"/>
      <c r="D842" s="2686"/>
      <c r="E842" s="2686"/>
      <c r="F842" s="2686"/>
      <c r="G842" s="2686"/>
      <c r="H842" s="2686"/>
      <c r="I842" s="2686"/>
      <c r="J842" s="2686"/>
      <c r="K842" s="2686"/>
      <c r="L842" s="2686"/>
      <c r="M842" s="2686"/>
      <c r="N842" s="2686"/>
    </row>
    <row r="843" spans="1:14" x14ac:dyDescent="0.25">
      <c r="A843" s="2686"/>
      <c r="B843" s="2686"/>
      <c r="C843" s="2686"/>
      <c r="D843" s="2686"/>
      <c r="E843" s="2686"/>
      <c r="F843" s="2686"/>
      <c r="G843" s="2686"/>
      <c r="H843" s="2686"/>
      <c r="I843" s="2686"/>
      <c r="J843" s="2686"/>
      <c r="K843" s="2686"/>
      <c r="L843" s="2686"/>
      <c r="M843" s="2686"/>
    </row>
    <row r="844" spans="1:14" x14ac:dyDescent="0.25">
      <c r="A844" s="2686"/>
      <c r="B844" s="2686"/>
      <c r="C844" s="2686"/>
      <c r="D844" s="2686"/>
      <c r="E844" s="2686"/>
      <c r="F844" s="2686"/>
      <c r="G844" s="2686"/>
      <c r="H844" s="2686"/>
      <c r="I844" s="2686"/>
      <c r="J844" s="2686"/>
      <c r="K844" s="2686"/>
      <c r="L844" s="2686"/>
      <c r="M844" s="2686"/>
    </row>
    <row r="845" spans="1:14" x14ac:dyDescent="0.25">
      <c r="A845" s="2686"/>
      <c r="B845" s="2686"/>
      <c r="C845" s="2686"/>
      <c r="D845" s="2686"/>
      <c r="E845" s="2686"/>
      <c r="F845" s="2686"/>
      <c r="G845" s="2686"/>
      <c r="H845" s="2686"/>
      <c r="I845" s="2686"/>
      <c r="J845" s="2686"/>
      <c r="K845" s="2686"/>
      <c r="L845" s="2686"/>
      <c r="M845" s="2686"/>
    </row>
    <row r="846" spans="1:14" x14ac:dyDescent="0.25">
      <c r="A846" s="2686"/>
      <c r="B846" s="2686"/>
      <c r="C846" s="2686"/>
      <c r="D846" s="2686"/>
      <c r="E846" s="2686"/>
      <c r="F846" s="2686"/>
      <c r="G846" s="2686"/>
      <c r="H846" s="2686"/>
      <c r="I846" s="2686"/>
      <c r="J846" s="2686"/>
      <c r="K846" s="2686"/>
      <c r="L846" s="2686"/>
      <c r="M846" s="2686"/>
    </row>
    <row r="847" spans="1:14" x14ac:dyDescent="0.25">
      <c r="A847" s="2686"/>
      <c r="B847" s="2686"/>
      <c r="C847" s="2686"/>
      <c r="D847" s="2686"/>
      <c r="E847" s="2686"/>
      <c r="F847" s="2686"/>
      <c r="G847" s="2686"/>
      <c r="H847" s="2686"/>
      <c r="I847" s="2686"/>
      <c r="J847" s="2686"/>
      <c r="K847" s="2686"/>
      <c r="L847" s="2686"/>
      <c r="M847" s="2686"/>
    </row>
    <row r="848" spans="1:14" x14ac:dyDescent="0.25">
      <c r="A848" s="2686"/>
      <c r="B848" s="2686"/>
      <c r="C848" s="2686"/>
      <c r="D848" s="2686"/>
      <c r="E848" s="2686"/>
      <c r="F848" s="2686"/>
      <c r="G848" s="2686"/>
      <c r="H848" s="2686"/>
      <c r="I848" s="2686"/>
      <c r="J848" s="2686"/>
      <c r="K848" s="2686"/>
      <c r="L848" s="2686"/>
      <c r="M848" s="2686"/>
    </row>
    <row r="849" spans="1:13" x14ac:dyDescent="0.25">
      <c r="A849" s="2686"/>
      <c r="B849" s="2686"/>
      <c r="C849" s="2686"/>
      <c r="D849" s="2686"/>
      <c r="E849" s="2686"/>
      <c r="F849" s="2686"/>
      <c r="G849" s="2686"/>
      <c r="H849" s="2686"/>
      <c r="I849" s="2686"/>
      <c r="J849" s="2686"/>
      <c r="K849" s="2686"/>
      <c r="L849" s="2686"/>
      <c r="M849" s="2686"/>
    </row>
    <row r="850" spans="1:13" x14ac:dyDescent="0.25">
      <c r="A850" s="2686"/>
      <c r="B850" s="2686"/>
      <c r="C850" s="2686"/>
      <c r="D850" s="2686"/>
      <c r="E850" s="2686"/>
      <c r="F850" s="2686"/>
      <c r="G850" s="2686"/>
      <c r="H850" s="2686"/>
      <c r="I850" s="2686"/>
      <c r="J850" s="2686"/>
      <c r="K850" s="2686"/>
      <c r="L850" s="2686"/>
      <c r="M850" s="2686"/>
    </row>
    <row r="851" spans="1:13" x14ac:dyDescent="0.25">
      <c r="A851" s="2686"/>
      <c r="B851" s="2686"/>
      <c r="C851" s="2686"/>
      <c r="D851" s="2686"/>
      <c r="E851" s="2686"/>
      <c r="F851" s="2686"/>
      <c r="G851" s="2686"/>
      <c r="H851" s="2686"/>
      <c r="I851" s="2686"/>
      <c r="J851" s="2686"/>
      <c r="K851" s="2686"/>
      <c r="L851" s="2686"/>
      <c r="M851" s="2686"/>
    </row>
    <row r="852" spans="1:13" x14ac:dyDescent="0.25">
      <c r="A852" s="2686"/>
      <c r="B852" s="2686"/>
      <c r="C852" s="2686"/>
      <c r="D852" s="2686"/>
      <c r="E852" s="2686"/>
      <c r="F852" s="2686"/>
      <c r="G852" s="2686"/>
      <c r="H852" s="2686"/>
      <c r="I852" s="2686"/>
      <c r="J852" s="2686"/>
      <c r="K852" s="2686"/>
      <c r="L852" s="2686"/>
      <c r="M852" s="2686"/>
    </row>
    <row r="853" spans="1:13" x14ac:dyDescent="0.25">
      <c r="A853" s="2686"/>
      <c r="B853" s="2686"/>
      <c r="C853" s="2686"/>
      <c r="D853" s="2686"/>
      <c r="E853" s="2686"/>
      <c r="F853" s="2686"/>
      <c r="G853" s="2686"/>
      <c r="H853" s="2686"/>
      <c r="I853" s="2686"/>
      <c r="J853" s="2686"/>
      <c r="K853" s="2686"/>
      <c r="L853" s="2686"/>
      <c r="M853" s="2686"/>
    </row>
    <row r="854" spans="1:13" x14ac:dyDescent="0.25">
      <c r="A854" s="2686"/>
      <c r="B854" s="2686"/>
      <c r="C854" s="2686"/>
      <c r="D854" s="2686"/>
      <c r="E854" s="2686"/>
      <c r="F854" s="2686"/>
      <c r="G854" s="2686"/>
      <c r="H854" s="2686"/>
      <c r="I854" s="2686"/>
      <c r="J854" s="2686"/>
      <c r="K854" s="2686"/>
      <c r="L854" s="2686"/>
      <c r="M854" s="2686"/>
    </row>
    <row r="855" spans="1:13" x14ac:dyDescent="0.25">
      <c r="A855" s="2686"/>
      <c r="B855" s="2686"/>
      <c r="C855" s="2686"/>
      <c r="D855" s="2686"/>
      <c r="E855" s="2686"/>
      <c r="F855" s="2686"/>
      <c r="G855" s="2686"/>
      <c r="H855" s="2686"/>
      <c r="I855" s="2686"/>
      <c r="J855" s="2686"/>
      <c r="K855" s="2686"/>
      <c r="L855" s="2686"/>
      <c r="M855" s="2686"/>
    </row>
    <row r="856" spans="1:13" x14ac:dyDescent="0.25">
      <c r="A856" s="2686"/>
      <c r="B856" s="2686"/>
      <c r="C856" s="2686"/>
      <c r="D856" s="2686"/>
      <c r="E856" s="2686"/>
      <c r="F856" s="2686"/>
      <c r="G856" s="2686"/>
      <c r="H856" s="2686"/>
      <c r="I856" s="2686"/>
      <c r="J856" s="2686"/>
      <c r="K856" s="2686"/>
      <c r="L856" s="2686"/>
      <c r="M856" s="2686"/>
    </row>
    <row r="857" spans="1:13" x14ac:dyDescent="0.25">
      <c r="A857" s="2686"/>
      <c r="B857" s="2686"/>
      <c r="C857" s="2686"/>
      <c r="D857" s="2686"/>
      <c r="E857" s="2686"/>
      <c r="F857" s="2686"/>
      <c r="G857" s="2686"/>
      <c r="H857" s="2686"/>
      <c r="I857" s="2686"/>
      <c r="J857" s="2686"/>
      <c r="K857" s="2686"/>
      <c r="L857" s="2686"/>
      <c r="M857" s="2686"/>
    </row>
    <row r="858" spans="1:13" x14ac:dyDescent="0.25">
      <c r="A858" s="2686"/>
      <c r="B858" s="2686"/>
      <c r="C858" s="2686"/>
      <c r="D858" s="2686"/>
      <c r="E858" s="2686"/>
      <c r="F858" s="2686"/>
      <c r="G858" s="2686"/>
      <c r="H858" s="2686"/>
      <c r="I858" s="2686"/>
      <c r="J858" s="2686"/>
      <c r="K858" s="2686"/>
      <c r="L858" s="2686"/>
      <c r="M858" s="2686"/>
    </row>
    <row r="859" spans="1:13" x14ac:dyDescent="0.25">
      <c r="A859" s="2686"/>
      <c r="B859" s="2686"/>
      <c r="C859" s="2686"/>
      <c r="D859" s="2686"/>
      <c r="E859" s="2686"/>
      <c r="F859" s="2686"/>
      <c r="G859" s="2686"/>
      <c r="H859" s="2686"/>
      <c r="I859" s="2686"/>
      <c r="J859" s="2686"/>
      <c r="K859" s="2686"/>
      <c r="L859" s="2686"/>
      <c r="M859" s="2686"/>
    </row>
    <row r="860" spans="1:13" x14ac:dyDescent="0.25">
      <c r="A860" s="2686"/>
      <c r="B860" s="2686"/>
      <c r="C860" s="2686"/>
      <c r="D860" s="2686"/>
      <c r="E860" s="2686"/>
      <c r="F860" s="2686"/>
      <c r="G860" s="2686"/>
      <c r="H860" s="2686"/>
      <c r="I860" s="2686"/>
      <c r="J860" s="2686"/>
      <c r="K860" s="2686"/>
      <c r="L860" s="2686"/>
      <c r="M860" s="2686"/>
    </row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4139</v>
      </c>
    </row>
    <row r="3" spans="1:18" x14ac:dyDescent="0.25">
      <c r="I3" s="3697" t="s">
        <v>4140</v>
      </c>
      <c r="J3" s="3698"/>
    </row>
    <row r="4" spans="1:18" x14ac:dyDescent="0.25">
      <c r="A4" s="53" t="s">
        <v>4141</v>
      </c>
    </row>
    <row r="6" spans="1:18" ht="21.6" x14ac:dyDescent="0.25">
      <c r="K6" s="1345" t="s">
        <v>4142</v>
      </c>
      <c r="L6" s="1342">
        <v>3.1</v>
      </c>
      <c r="M6" s="1343">
        <v>2.7</v>
      </c>
      <c r="N6" s="1344">
        <v>7.7</v>
      </c>
      <c r="O6" s="502" t="s">
        <v>4143</v>
      </c>
    </row>
    <row r="7" spans="1:18" x14ac:dyDescent="0.25">
      <c r="A7" s="133" t="s">
        <v>4144</v>
      </c>
      <c r="B7" s="134" t="s">
        <v>4145</v>
      </c>
      <c r="C7" s="135" t="s">
        <v>4146</v>
      </c>
      <c r="D7" s="134" t="s">
        <v>4147</v>
      </c>
      <c r="E7" s="134" t="s">
        <v>4148</v>
      </c>
      <c r="F7" s="134" t="s">
        <v>4149</v>
      </c>
      <c r="G7" s="134" t="s">
        <v>4150</v>
      </c>
      <c r="H7" s="134" t="s">
        <v>4151</v>
      </c>
      <c r="I7" s="137" t="s">
        <v>4152</v>
      </c>
      <c r="J7" s="138" t="s">
        <v>4152</v>
      </c>
      <c r="K7" s="134" t="s">
        <v>4151</v>
      </c>
      <c r="L7" s="134" t="s">
        <v>4147</v>
      </c>
      <c r="M7" s="134" t="s">
        <v>4148</v>
      </c>
      <c r="N7" s="134" t="s">
        <v>4149</v>
      </c>
      <c r="O7" s="134" t="s">
        <v>4150</v>
      </c>
      <c r="P7" s="134" t="s">
        <v>4145</v>
      </c>
      <c r="Q7" s="135" t="s">
        <v>4146</v>
      </c>
      <c r="R7" s="139" t="s">
        <v>4144</v>
      </c>
    </row>
    <row r="8" spans="1:18" ht="17.399999999999999" x14ac:dyDescent="0.25">
      <c r="A8" s="263" t="s">
        <v>4153</v>
      </c>
      <c r="B8" s="141" t="s">
        <v>4154</v>
      </c>
      <c r="C8" s="281" t="s">
        <v>4155</v>
      </c>
      <c r="D8" s="2319">
        <v>1.5</v>
      </c>
      <c r="E8" s="143"/>
      <c r="F8" s="143"/>
      <c r="G8" s="143"/>
      <c r="H8" s="141" t="s">
        <v>4156</v>
      </c>
      <c r="I8" s="2314" t="s">
        <v>4157</v>
      </c>
      <c r="J8" s="2315" t="s">
        <v>4158</v>
      </c>
      <c r="K8" s="141" t="s">
        <v>4156</v>
      </c>
      <c r="L8" s="2319">
        <v>1.6</v>
      </c>
      <c r="M8" s="143"/>
      <c r="N8" s="143"/>
      <c r="O8" s="143"/>
      <c r="P8" s="141" t="s">
        <v>4159</v>
      </c>
      <c r="Q8" s="281" t="s">
        <v>4155</v>
      </c>
      <c r="R8" s="2327" t="s">
        <v>4160</v>
      </c>
    </row>
    <row r="9" spans="1:18" ht="17.399999999999999" x14ac:dyDescent="0.25">
      <c r="A9" s="263" t="s">
        <v>4161</v>
      </c>
      <c r="B9" s="142" t="s">
        <v>4154</v>
      </c>
      <c r="C9" s="281" t="s">
        <v>4155</v>
      </c>
      <c r="D9" s="148"/>
      <c r="E9" s="2320">
        <v>1.2</v>
      </c>
      <c r="F9" s="148"/>
      <c r="G9" s="148"/>
      <c r="H9" s="142" t="s">
        <v>4156</v>
      </c>
      <c r="I9" s="2316" t="s">
        <v>4162</v>
      </c>
      <c r="J9" s="2317" t="s">
        <v>4163</v>
      </c>
      <c r="K9" s="142" t="s">
        <v>4156</v>
      </c>
      <c r="L9" s="148"/>
      <c r="M9" s="148"/>
      <c r="N9" s="148"/>
      <c r="O9" s="148"/>
      <c r="P9" s="142" t="s">
        <v>4159</v>
      </c>
      <c r="Q9" s="142" t="s">
        <v>4164</v>
      </c>
      <c r="R9" s="2328" t="s">
        <v>4165</v>
      </c>
    </row>
    <row r="10" spans="1:18" ht="17.399999999999999" x14ac:dyDescent="0.25">
      <c r="A10" s="263" t="s">
        <v>4166</v>
      </c>
      <c r="B10" s="142" t="s">
        <v>4154</v>
      </c>
      <c r="C10" s="281" t="s">
        <v>4155</v>
      </c>
      <c r="D10" s="156"/>
      <c r="E10" s="156"/>
      <c r="F10" s="2321">
        <v>2.2000000000000002</v>
      </c>
      <c r="G10" s="156"/>
      <c r="H10" s="142" t="s">
        <v>4156</v>
      </c>
      <c r="I10" s="2316" t="s">
        <v>4167</v>
      </c>
      <c r="J10" s="2317" t="s">
        <v>4168</v>
      </c>
      <c r="K10" s="142" t="s">
        <v>4156</v>
      </c>
      <c r="L10" s="156"/>
      <c r="M10" s="156"/>
      <c r="N10" s="2321">
        <v>3</v>
      </c>
      <c r="O10" s="156"/>
      <c r="P10" s="142" t="s">
        <v>4159</v>
      </c>
      <c r="Q10" s="281" t="s">
        <v>4155</v>
      </c>
      <c r="R10" s="2328" t="s">
        <v>4169</v>
      </c>
    </row>
    <row r="11" spans="1:18" ht="17.399999999999999" x14ac:dyDescent="0.25">
      <c r="A11" s="258"/>
      <c r="B11" s="142" t="s">
        <v>4170</v>
      </c>
      <c r="C11" s="142" t="s">
        <v>4171</v>
      </c>
      <c r="D11" s="156"/>
      <c r="E11" s="156"/>
      <c r="F11" s="156"/>
      <c r="G11" s="156"/>
      <c r="H11" s="142" t="s">
        <v>4156</v>
      </c>
      <c r="I11" s="2316" t="s">
        <v>4172</v>
      </c>
      <c r="J11" s="2317" t="s">
        <v>4173</v>
      </c>
      <c r="K11" s="142" t="s">
        <v>4156</v>
      </c>
      <c r="L11" s="2321">
        <v>0</v>
      </c>
      <c r="M11" s="156"/>
      <c r="N11" s="156"/>
      <c r="O11" s="156"/>
      <c r="P11" s="142" t="s">
        <v>4154</v>
      </c>
      <c r="Q11" s="281" t="s">
        <v>4155</v>
      </c>
      <c r="R11" s="2328" t="s">
        <v>4174</v>
      </c>
    </row>
    <row r="12" spans="1:18" x14ac:dyDescent="0.25">
      <c r="A12" s="256"/>
      <c r="B12" s="142" t="s">
        <v>4170</v>
      </c>
      <c r="C12" s="142" t="s">
        <v>4171</v>
      </c>
      <c r="D12" s="156"/>
      <c r="E12" s="156"/>
      <c r="F12" s="156"/>
      <c r="G12" s="156"/>
      <c r="H12" s="142" t="s">
        <v>4156</v>
      </c>
      <c r="I12" s="2316" t="s">
        <v>4175</v>
      </c>
      <c r="J12" s="2317" t="s">
        <v>4176</v>
      </c>
      <c r="K12" s="142" t="s">
        <v>4177</v>
      </c>
      <c r="L12" s="156"/>
      <c r="M12" s="156"/>
      <c r="N12" s="156"/>
      <c r="O12" s="156"/>
      <c r="P12" s="142" t="s">
        <v>535</v>
      </c>
      <c r="Q12" s="142" t="s">
        <v>4164</v>
      </c>
      <c r="R12" s="2328"/>
    </row>
    <row r="13" spans="1:18" x14ac:dyDescent="0.25">
      <c r="A13" s="256"/>
      <c r="B13" s="142" t="s">
        <v>4170</v>
      </c>
      <c r="C13" s="142" t="s">
        <v>4171</v>
      </c>
      <c r="D13" s="156"/>
      <c r="E13" s="156"/>
      <c r="F13" s="156"/>
      <c r="G13" s="156"/>
      <c r="H13" s="142" t="s">
        <v>4156</v>
      </c>
      <c r="I13" s="2316" t="s">
        <v>4178</v>
      </c>
      <c r="J13" s="2317" t="s">
        <v>4179</v>
      </c>
      <c r="K13" s="142" t="s">
        <v>4177</v>
      </c>
      <c r="L13" s="156"/>
      <c r="M13" s="156"/>
      <c r="N13" s="156"/>
      <c r="O13" s="156"/>
      <c r="P13" s="142" t="s">
        <v>535</v>
      </c>
      <c r="Q13" s="142" t="s">
        <v>4164</v>
      </c>
      <c r="R13" s="2328"/>
    </row>
    <row r="14" spans="1:18" x14ac:dyDescent="0.25">
      <c r="A14" s="256"/>
      <c r="B14" s="142" t="s">
        <v>4170</v>
      </c>
      <c r="C14" s="142" t="s">
        <v>4171</v>
      </c>
      <c r="D14" s="148"/>
      <c r="E14" s="148"/>
      <c r="F14" s="148"/>
      <c r="G14" s="156"/>
      <c r="H14" s="142" t="s">
        <v>4177</v>
      </c>
      <c r="I14" s="2316" t="s">
        <v>4180</v>
      </c>
      <c r="J14" s="2317" t="s">
        <v>4181</v>
      </c>
      <c r="K14" s="142" t="s">
        <v>4177</v>
      </c>
      <c r="L14" s="148"/>
      <c r="M14" s="148"/>
      <c r="N14" s="148"/>
      <c r="O14" s="156"/>
      <c r="P14" s="142" t="s">
        <v>535</v>
      </c>
      <c r="Q14" s="142" t="s">
        <v>4164</v>
      </c>
      <c r="R14" s="2328"/>
    </row>
    <row r="15" spans="1:18" x14ac:dyDescent="0.25">
      <c r="A15" s="256"/>
      <c r="B15" s="142" t="s">
        <v>4170</v>
      </c>
      <c r="C15" s="142" t="s">
        <v>4171</v>
      </c>
      <c r="D15" s="156"/>
      <c r="E15" s="156"/>
      <c r="F15" s="156"/>
      <c r="G15" s="156"/>
      <c r="H15" s="142" t="s">
        <v>4177</v>
      </c>
      <c r="I15" s="2316" t="s">
        <v>4182</v>
      </c>
      <c r="J15" s="2317" t="s">
        <v>4183</v>
      </c>
      <c r="K15" s="142" t="s">
        <v>4177</v>
      </c>
      <c r="L15" s="156"/>
      <c r="M15" s="156"/>
      <c r="N15" s="156"/>
      <c r="O15" s="156"/>
      <c r="P15" s="142" t="s">
        <v>535</v>
      </c>
      <c r="Q15" s="142" t="s">
        <v>4164</v>
      </c>
      <c r="R15" s="2328"/>
    </row>
    <row r="16" spans="1:18" x14ac:dyDescent="0.25">
      <c r="A16" s="256"/>
      <c r="B16" s="142" t="s">
        <v>4170</v>
      </c>
      <c r="C16" s="142" t="s">
        <v>4171</v>
      </c>
      <c r="D16" s="156"/>
      <c r="E16" s="156"/>
      <c r="F16" s="156"/>
      <c r="G16" s="156"/>
      <c r="H16" s="142" t="s">
        <v>4177</v>
      </c>
      <c r="I16" s="2316" t="s">
        <v>4184</v>
      </c>
      <c r="J16" s="2317" t="s">
        <v>4185</v>
      </c>
      <c r="K16" s="142" t="s">
        <v>4177</v>
      </c>
      <c r="L16" s="156"/>
      <c r="M16" s="156"/>
      <c r="N16" s="156"/>
      <c r="O16" s="156"/>
      <c r="P16" s="142" t="s">
        <v>535</v>
      </c>
      <c r="Q16" s="142" t="s">
        <v>4164</v>
      </c>
      <c r="R16" s="2328" t="s">
        <v>4186</v>
      </c>
    </row>
    <row r="17" spans="1:18" ht="17.399999999999999" x14ac:dyDescent="0.25">
      <c r="A17" s="256" t="s">
        <v>4187</v>
      </c>
      <c r="B17" s="142" t="s">
        <v>4154</v>
      </c>
      <c r="C17" s="281" t="s">
        <v>4155</v>
      </c>
      <c r="D17" s="2320">
        <v>0</v>
      </c>
      <c r="E17" s="148"/>
      <c r="F17" s="148"/>
      <c r="G17" s="156"/>
      <c r="H17" s="142" t="s">
        <v>4177</v>
      </c>
      <c r="I17" s="2316" t="s">
        <v>4188</v>
      </c>
      <c r="J17" s="2318" t="s">
        <v>4189</v>
      </c>
      <c r="K17" s="142" t="s">
        <v>4177</v>
      </c>
      <c r="L17" s="148"/>
      <c r="M17" s="148"/>
      <c r="N17" s="148"/>
      <c r="O17" s="156"/>
      <c r="P17" s="142" t="s">
        <v>535</v>
      </c>
      <c r="Q17" s="142" t="s">
        <v>4164</v>
      </c>
      <c r="R17" s="2328" t="s">
        <v>4190</v>
      </c>
    </row>
    <row r="18" spans="1:18" ht="17.399999999999999" x14ac:dyDescent="0.25">
      <c r="A18" s="256" t="s">
        <v>4191</v>
      </c>
      <c r="B18" s="142" t="s">
        <v>4154</v>
      </c>
      <c r="C18" s="281" t="s">
        <v>4155</v>
      </c>
      <c r="D18" s="156"/>
      <c r="E18" s="2321">
        <v>1.7</v>
      </c>
      <c r="F18" s="156"/>
      <c r="G18" s="156"/>
      <c r="H18" s="142" t="s">
        <v>4177</v>
      </c>
      <c r="I18" s="2316" t="s">
        <v>4192</v>
      </c>
      <c r="J18" s="2318" t="s">
        <v>4193</v>
      </c>
      <c r="K18" s="142" t="s">
        <v>4177</v>
      </c>
      <c r="L18" s="156"/>
      <c r="M18" s="156"/>
      <c r="N18" s="156"/>
      <c r="O18" s="156"/>
      <c r="P18" s="142" t="s">
        <v>535</v>
      </c>
      <c r="Q18" s="142" t="s">
        <v>4164</v>
      </c>
      <c r="R18" s="2328" t="s">
        <v>4194</v>
      </c>
    </row>
    <row r="19" spans="1:18" ht="17.399999999999999" x14ac:dyDescent="0.25">
      <c r="A19" s="256" t="s">
        <v>4195</v>
      </c>
      <c r="B19" s="142" t="s">
        <v>4154</v>
      </c>
      <c r="C19" s="281" t="s">
        <v>4155</v>
      </c>
      <c r="D19" s="156"/>
      <c r="E19" s="156"/>
      <c r="F19" s="2321">
        <v>2.6</v>
      </c>
      <c r="G19" s="156"/>
      <c r="H19" s="142" t="s">
        <v>4177</v>
      </c>
      <c r="I19" s="2316" t="s">
        <v>4192</v>
      </c>
      <c r="J19" s="2318" t="s">
        <v>4193</v>
      </c>
      <c r="K19" s="142" t="s">
        <v>4177</v>
      </c>
      <c r="L19" s="156"/>
      <c r="M19" s="156"/>
      <c r="N19" s="156"/>
      <c r="O19" s="156"/>
      <c r="P19" s="142" t="s">
        <v>535</v>
      </c>
      <c r="Q19" s="142" t="s">
        <v>4164</v>
      </c>
      <c r="R19" s="2328" t="s">
        <v>4196</v>
      </c>
    </row>
    <row r="20" spans="1:18" x14ac:dyDescent="0.25">
      <c r="K20" s="498" t="s">
        <v>4197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697" t="s">
        <v>4140</v>
      </c>
      <c r="J25" s="3698"/>
    </row>
    <row r="26" spans="1:18" x14ac:dyDescent="0.25">
      <c r="A26" s="53" t="s">
        <v>4198</v>
      </c>
    </row>
    <row r="28" spans="1:18" ht="21.6" x14ac:dyDescent="0.25">
      <c r="K28" s="1345" t="s">
        <v>4142</v>
      </c>
      <c r="L28" s="1342">
        <v>2.2999999999999998</v>
      </c>
      <c r="M28" s="1343">
        <v>2.2000000000000002</v>
      </c>
      <c r="N28" s="1344">
        <v>7.3</v>
      </c>
      <c r="O28" s="502" t="s">
        <v>4143</v>
      </c>
    </row>
    <row r="29" spans="1:18" x14ac:dyDescent="0.25">
      <c r="A29" s="133" t="s">
        <v>4144</v>
      </c>
      <c r="B29" s="134" t="s">
        <v>4145</v>
      </c>
      <c r="C29" s="135" t="s">
        <v>4146</v>
      </c>
      <c r="D29" s="134" t="s">
        <v>4147</v>
      </c>
      <c r="E29" s="134" t="s">
        <v>4148</v>
      </c>
      <c r="F29" s="134" t="s">
        <v>4149</v>
      </c>
      <c r="G29" s="134" t="s">
        <v>4150</v>
      </c>
      <c r="H29" s="134" t="s">
        <v>4151</v>
      </c>
      <c r="I29" s="137" t="s">
        <v>4152</v>
      </c>
      <c r="J29" s="138" t="s">
        <v>4152</v>
      </c>
      <c r="K29" s="134" t="s">
        <v>4151</v>
      </c>
      <c r="L29" s="134" t="s">
        <v>4147</v>
      </c>
      <c r="M29" s="134" t="s">
        <v>4148</v>
      </c>
      <c r="N29" s="134" t="s">
        <v>4149</v>
      </c>
      <c r="O29" s="134" t="s">
        <v>4150</v>
      </c>
      <c r="P29" s="134" t="s">
        <v>4145</v>
      </c>
      <c r="Q29" s="135" t="s">
        <v>4146</v>
      </c>
      <c r="R29" s="139" t="s">
        <v>4144</v>
      </c>
    </row>
    <row r="30" spans="1:18" ht="17.399999999999999" x14ac:dyDescent="0.25">
      <c r="A30" s="2322" t="s">
        <v>4199</v>
      </c>
      <c r="B30" s="141" t="s">
        <v>4154</v>
      </c>
      <c r="C30" s="281" t="s">
        <v>4155</v>
      </c>
      <c r="D30" s="2319">
        <v>0.3</v>
      </c>
      <c r="E30" s="2319">
        <v>0.3</v>
      </c>
      <c r="F30" s="2319">
        <v>0.3</v>
      </c>
      <c r="G30" s="2319">
        <v>0.1</v>
      </c>
      <c r="H30" s="141" t="s">
        <v>4200</v>
      </c>
      <c r="I30" s="2314" t="s">
        <v>4157</v>
      </c>
      <c r="J30" s="2315" t="s">
        <v>4158</v>
      </c>
      <c r="K30" s="141" t="s">
        <v>4200</v>
      </c>
      <c r="L30" s="2319">
        <v>2.6</v>
      </c>
      <c r="M30" s="2319">
        <v>2.6</v>
      </c>
      <c r="N30" s="2319">
        <v>2.7</v>
      </c>
      <c r="O30" s="2319">
        <v>0.1</v>
      </c>
      <c r="P30" s="141" t="s">
        <v>4159</v>
      </c>
      <c r="Q30" s="281" t="s">
        <v>4155</v>
      </c>
      <c r="R30" s="2325" t="s">
        <v>4201</v>
      </c>
    </row>
    <row r="31" spans="1:18" ht="17.399999999999999" x14ac:dyDescent="0.25">
      <c r="A31" s="2323" t="s">
        <v>4202</v>
      </c>
      <c r="B31" s="142" t="s">
        <v>4154</v>
      </c>
      <c r="C31" s="281" t="s">
        <v>4155</v>
      </c>
      <c r="D31" s="2320">
        <v>0.2</v>
      </c>
      <c r="E31" s="148"/>
      <c r="F31" s="148"/>
      <c r="G31" s="148"/>
      <c r="H31" s="142" t="s">
        <v>4156</v>
      </c>
      <c r="I31" s="2316" t="s">
        <v>4162</v>
      </c>
      <c r="J31" s="2317" t="s">
        <v>4163</v>
      </c>
      <c r="K31" s="142" t="s">
        <v>4156</v>
      </c>
      <c r="L31" s="148"/>
      <c r="M31" s="148"/>
      <c r="N31" s="148"/>
      <c r="O31" s="148"/>
      <c r="P31" s="142" t="s">
        <v>4170</v>
      </c>
      <c r="Q31" s="142" t="s">
        <v>4171</v>
      </c>
      <c r="R31" s="2326"/>
    </row>
    <row r="32" spans="1:18" ht="17.399999999999999" x14ac:dyDescent="0.25">
      <c r="A32" s="2323" t="s">
        <v>4203</v>
      </c>
      <c r="B32" s="142" t="s">
        <v>4154</v>
      </c>
      <c r="C32" s="281" t="s">
        <v>4155</v>
      </c>
      <c r="D32" s="156"/>
      <c r="E32" s="2321">
        <v>0</v>
      </c>
      <c r="F32" s="156"/>
      <c r="G32" s="156"/>
      <c r="H32" s="142" t="s">
        <v>4156</v>
      </c>
      <c r="I32" s="2316" t="s">
        <v>4167</v>
      </c>
      <c r="J32" s="2317" t="s">
        <v>4168</v>
      </c>
      <c r="K32" s="142" t="s">
        <v>4156</v>
      </c>
      <c r="L32" s="156"/>
      <c r="M32" s="2321">
        <v>0.3</v>
      </c>
      <c r="N32" s="156"/>
      <c r="O32" s="156"/>
      <c r="P32" s="142" t="s">
        <v>4159</v>
      </c>
      <c r="Q32" s="281" t="s">
        <v>4155</v>
      </c>
      <c r="R32" s="2326" t="s">
        <v>4204</v>
      </c>
    </row>
    <row r="33" spans="1:18" ht="17.399999999999999" x14ac:dyDescent="0.25">
      <c r="A33" s="2324"/>
      <c r="B33" s="142" t="s">
        <v>4170</v>
      </c>
      <c r="C33" s="142" t="s">
        <v>4171</v>
      </c>
      <c r="D33" s="156"/>
      <c r="E33" s="156"/>
      <c r="F33" s="156"/>
      <c r="G33" s="156"/>
      <c r="H33" s="142" t="s">
        <v>4156</v>
      </c>
      <c r="I33" s="2316" t="s">
        <v>4172</v>
      </c>
      <c r="J33" s="2317" t="s">
        <v>4173</v>
      </c>
      <c r="K33" s="142" t="s">
        <v>4156</v>
      </c>
      <c r="L33" s="156"/>
      <c r="M33" s="156"/>
      <c r="N33" s="2321">
        <v>5.4</v>
      </c>
      <c r="O33" s="156"/>
      <c r="P33" s="142" t="s">
        <v>4154</v>
      </c>
      <c r="Q33" s="281" t="s">
        <v>4155</v>
      </c>
      <c r="R33" s="2326" t="s">
        <v>4205</v>
      </c>
    </row>
    <row r="34" spans="1:18" x14ac:dyDescent="0.25">
      <c r="K34" s="498" t="s">
        <v>4197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INDEX('7층_부하량'!E3:E3000,MATCH(1,("7-DaHall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INDEX('7층_부하량'!E3:E3000,MATCH(1,("7-DaHall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INDEX('7층_부하량'!D3:D3000,MATCH(1,("7-DaHall 1-RPP-01"='7층_부하량'!A3:A3000)*(10='7층_부하량'!B3:B3000),0))</f>
        <v>0.99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INDEX('7층_부하량'!E3:E3000,MATCH(1,("7-DaHall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INDEX('7층_부하량'!E3:E3000,MATCH(1,("7-DaHall 1-RPP-01"='7층_부하량'!A3:A3000)*(12='7층_부하량'!B3:B3000),0))</f>
        <v>1.45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INDEX('7층_부하량'!C3:C3000,MATCH(1,("7-DaHall 1-RPP-01"='7층_부하량'!A3:A3000)*(14='7층_부하량'!B3:B3000),0))</f>
        <v>3.11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INDEX('7층_부하량'!D3:D3000,MATCH(1,("7-DaHall 1-RPP-01"='7층_부하량'!A3:A3000)*(16='7층_부하량'!B3:B3000),0))</f>
        <v>2.5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INDEX('7층_부하량'!E3:E3000,MATCH(1,("7-DaHall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INDEX('7층_부하량'!E3:E3000,MATCH(1,("7-DaHall 1-RPP-01"='7층_부하량'!A3:A3000)*(18='7층_부하량'!B3:B3000),0))</f>
        <v>0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INDEX('7층_부하량'!E3:E3000,MATCH(1,("7-DaHall 1-RPP-01"='7층_부하량'!A3:A3000)*(23='7층_부하량'!B3:B3000),0))</f>
        <v>0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INDEX('7층_부하량'!E3:E3000,MATCH(1,("7-DaHall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INDEX('7층_부하량'!E3:E3000,MATCH(1,("7-DaHall 1-RPP-01"='7층_부하량'!A3:A3000)*(29='7층_부하량'!B3:B3000),0))</f>
        <v>1.29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INDEX('7층_부하량'!E3:E3000,MATCH(1,("7-DaHall 1-RPP-01"='7층_부하량'!A3:A3000)*(30='7층_부하량'!B3:B3000),0))</f>
        <v>1.5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INDEX('7층_부하량'!E3:E3000,MATCH(1,("7-DaHall 1-RPP-01"='7층_부하량'!A3:A3000)*(35='7층_부하량'!B3:B3000),0))</f>
        <v>0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INDEX('7층_부하량'!E3:E3000,MATCH(1,("7-DaHall 1-RPP-01"='7층_부하량'!A3:A3000)*(36='7층_부하량'!B3:B3000),0))</f>
        <v>0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5.6</v>
      </c>
      <c r="O26" s="130">
        <f>SUM(E6:E25,O6:O25)</f>
        <v>7.32</v>
      </c>
      <c r="P26" s="130">
        <f>SUM(F6:F25,P6:P25)</f>
        <v>4.24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INDEX('7층_부하량'!E3:E3000,MATCH(1,("7-DaHall 1-PDU-02"='7층_부하량'!A3:A3000)*(3='7층_부하량'!B3:B3000),0))</f>
        <v>0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INDEX('7층_부하량'!E3:E3000,MATCH(1,("7-DaHall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INDEX('7층_부하량'!D3:D3000,MATCH(1,("7-DaHall 1-PDU-02"='7층_부하량'!A3:A3000)*(7='7층_부하량'!B3:B3000),0))</f>
        <v>5.24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INDEX('7층_부하량'!E3:E3000,MATCH(1,("7-DaHall 1-PDU-02"='7층_부하량'!A3:A3000)*(9='7층_부하량'!B3:B3000),0))</f>
        <v>3.26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INDEX('7층_부하량'!E3:E3000,MATCH(1,("7-DaHall 1-PDU-02"='7층_부하량'!A3:A3000)*(10='7층_부하량'!B3:B3000),0))</f>
        <v>2.82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INDEX('7층_부하량'!C3:C3000,MATCH(1,("7-DaHall 1-PDU-02"='7층_부하량'!A3:A3000)*(11='7층_부하량'!B3:B3000),0))</f>
        <v>4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INDEX('7층_부하량'!D3:D3000,MATCH(1,("7-DaHall 1-PDU-02"='7층_부하량'!A3:A3000)*(13='7층_부하량'!B3:B3000),0))</f>
        <v>2.33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INDEX('7층_부하량'!D3:D3000,MATCH(1,("7-DaHall 1-PDU-02"='7층_부하량'!A3:A3000)*(14='7층_부하량'!B3:B3000),0))</f>
        <v>2.9699999999999998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INDEX('7층_부하량'!E3:E3000,MATCH(1,("7-DaHall 1-PDU-02"='7층_부하량'!A3:A3000)*(15='7층_부하량'!B3:B3000),0))</f>
        <v>1.08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INDEX('7층_부하량'!E3:E3000,MATCH(1,("7-DaHall 1-PDU-02"='7층_부하량'!A3:A3000)*(16='7층_부하량'!B3:B3000),0))</f>
        <v>2.38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INDEX('7층_부하량'!C3:C3000,MATCH(1,("7-DaHall 1-PDU-02"='7층_부하량'!A3:A3000)*(17='7층_부하량'!B3:B3000),0))</f>
        <v>3.26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INDEX('7층_부하량'!D3:D3000,MATCH(1,("7-DaHall 1-PDU-02"='7층_부하량'!A3:A3000)*(20='7층_부하량'!B3:B3000),0))</f>
        <v>1.8399999999999999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INDEX('7층_부하량'!E3:E3000,MATCH(1,("7-DaHall 1-PDU-02"='7층_부하량'!A3:A3000)*(21='7층_부하량'!B3:B3000),0))</f>
        <v>0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INDEX('7층_부하량'!E3:E3000,MATCH(1,("7-DaHall 1-PDU-02"='7층_부하량'!A3:A3000)*(22='7층_부하량'!B3:B3000),0))</f>
        <v>0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INDEX('7층_부하량'!D3:D3000,MATCH(1,("7-DaHall 1-PDU-02"='7층_부하량'!A3:A3000)*(25='7층_부하량'!B3:B3000),0))</f>
        <v>0.89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INDEX('7층_부하량'!D3:D3000,MATCH(1,("7-DaHall 1-PDU-02"='7층_부하량'!A3:A3000)*(26='7층_부하량'!B3:B3000),0))</f>
        <v>0.56000000000000005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INDEX('7층_부하량'!E3:E3000,MATCH(1,("7-DaHall 1-PDU-02"='7층_부하량'!A3:A3000)*(27='7층_부하량'!B3:B3000),0))</f>
        <v>0.23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INDEX('7층_부하량'!E3:E3000,MATCH(1,("7-DaHall 1-PDU-02"='7층_부하량'!A3:A3000)*(28='7층_부하량'!B3:B3000),0))</f>
        <v>0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INDEX('7층_부하량'!E3:E3000,MATCH(1,("7-DaHall 1-PDU-02"='7층_부하량'!A3:A3000)*(33='7층_부하량'!B3:B3000),0))</f>
        <v>0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INDEX('7층_부하량'!E3:E3000,MATCH(1,("7-DaHall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INDEX('7층_부하량'!C3:C3000,MATCH(1,("7-DaHall 1-PDU-02"='7층_부하량'!A3:A3000)*(35='7층_부하량'!B3:B3000),0))</f>
        <v>2.92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INDEX('7층_부하량'!D3:D3000,MATCH(1,("7-DaHall 1-PDU-02"='7층_부하량'!A3:A3000)*(38='7층_부하량'!B3:B3000),0))</f>
        <v>1.9100000000000001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INDEX('7층_부하량'!E3:E3000,MATCH(1,("7-DaHall 1-PDU-02"='7층_부하량'!A3:A3000)*(39='7층_부하량'!B3:B3000),0))</f>
        <v>1.83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INDEX('7층_부하량'!E3:E3000,MATCH(1,("7-DaHall 1-PDU-02"='7층_부하량'!A3:A3000)*(40='7층_부하량'!B3:B3000),0))</f>
        <v>2.82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INDEX('7층_부하량'!C3:C3000,MATCH(1,("7-DaHall 1-PDU-02"='7층_부하량'!A3:A3000)*(42='7층_부하량'!B3:B3000),0))</f>
        <v>0.52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INDEX('7층_부하량'!E3:E3000,MATCH(1,("7-DaHall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INDEX('7층_부하량'!E3:E3000,MATCH(1,("7-DaHall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INDEX('7층_부하량'!C3:C3000,MATCH(1,("7-DaHall 1-PDU-02"='7층_부하량'!A3:A3000)*(48='7층_부하량'!B3:B3000),0))</f>
        <v>1.9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INDEX('7층_부하량'!E3:E3000,MATCH(1,("7-DaHall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14.34</v>
      </c>
      <c r="O58" s="130">
        <f>SUM(E31:E57,O31:O57)</f>
        <v>18.510000000000002</v>
      </c>
      <c r="P58" s="130">
        <f>SUM(P31:P57,F31:F57)</f>
        <v>14.97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INDEX('7층_부하량'!E3:E3000,MATCH(1,("7-DaHall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INDEX('7층_부하량'!C3:C3000,MATCH(1,("7-DaHall 1-PDU-01"='7층_부하량'!A3:A3000)*(5='7층_부하량'!B3:B3000),0))</f>
        <v>4.88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INDEX('7층_부하량'!D3:D3000,MATCH(1,("7-DaHall 1-PDU-01"='7층_부하량'!A3:A3000)*(7='7층_부하량'!B3:B3000),0))</f>
        <v>5.95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INDEX('7층_부하량'!D3:D3000,MATCH(1,("7-DaHall 1-PDU-01"='7층_부하량'!A3:A3000)*(8='7층_부하량'!B3:B3000),0))</f>
        <v>0.79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INDEX('7층_부하량'!E3:E3000,MATCH(1,("7-DaHall 1-PDU-01"='7층_부하량'!A3:A3000)*(9='7층_부하량'!B3:B3000),0))</f>
        <v>2.7800000000000002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INDEX('7층_부하량'!E3:E3000,MATCH(1,("7-DaHall 1-PDU-01"='7층_부하량'!A3:A3000)*(10='7층_부하량'!B3:B3000),0))</f>
        <v>2.08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INDEX('7층_부하량'!C3:C3000,MATCH(1,("7-DaHall 1-PDU-01"='7층_부하량'!A3:A3000)*(11='7층_부하량'!B3:B3000),0))</f>
        <v>4.1500000000000004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INDEX('7층_부하량'!D3:D3000,MATCH(1,("7-DaHall 1-PDU-01"='7층_부하량'!A3:A3000)*(13='7층_부하량'!B3:B3000),0))</f>
        <v>2.02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INDEX('7층_부하량'!D3:D3000,MATCH(1,("7-DaHall 1-PDU-01"='7층_부하량'!A3:A3000)*(14='7층_부하량'!B3:B3000),0))</f>
        <v>3.2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INDEX('7층_부하량'!E3:E3000,MATCH(1,("7-DaHall 1-PDU-01"='7층_부하량'!A3:A3000)*(15='7층_부하량'!B3:B3000),0))</f>
        <v>0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INDEX('7층_부하량'!E3:E3000,MATCH(1,("7-DaHall 1-PDU-01"='7층_부하량'!A3:A3000)*(16='7층_부하량'!B3:B3000),0))</f>
        <v>1.65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INDEX('7층_부하량'!C3:C3000,MATCH(1,("7-DaHall 1-PDU-01"='7층_부하량'!A3:A3000)*(17='7층_부하량'!B3:B3000),0))</f>
        <v>2.76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INDEX('7층_부하량'!E3:E3000,MATCH(1,("7-DaHall 1-PDU-01"='7층_부하량'!A3:A3000)*(21='7층_부하량'!B3:B3000),0))</f>
        <v>1.06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INDEX('7층_부하량'!E3:E3000,MATCH(1,("7-DaHall 1-PDU-01"='7층_부하량'!A3:A3000)*(22='7층_부하량'!B3:B3000),0))</f>
        <v>0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INDEX('7층_부하량'!E3:E3000,MATCH(1,("7-DaHall 1-PDU-01"='7층_부하량'!A3:A3000)*(27='7층_부하량'!B3:B3000),0))</f>
        <v>0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INDEX('7층_부하량'!E3:E3000,MATCH(1,("7-DaHall 1-PDU-01"='7층_부하량'!A3:A3000)*(28='7층_부하량'!B3:B3000),0))</f>
        <v>0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INDEX('7층_부하량'!D3:D3000,MATCH(1,("7-DaHall 1-PDU-01"='7층_부하량'!A3:A3000)*(31='7층_부하량'!B3:B3000),0))</f>
        <v>1.54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INDEX('7층_부하량'!D3:D3000,MATCH(1,("7-DaHall 1-PDU-01"='7층_부하량'!A3:A3000)*(32='7층_부하량'!B3:B3000),0))</f>
        <v>2.1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INDEX('7층_부하량'!E3:E3000,MATCH(1,("7-DaHall 1-PDU-01"='7층_부하량'!A3:A3000)*(33='7층_부하량'!B3:B3000),0))</f>
        <v>0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INDEX('7층_부하량'!E3:E3000,MATCH(1,("7-DaHall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INDEX('7층_부하량'!C3:C3000,MATCH(1,("7-DaHall 1-PDU-01"='7층_부하량'!A3:A3000)*(35='7층_부하량'!B3:B3000),0))</f>
        <v>2.27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INDEX('7층_부하량'!D3:D3000,MATCH(1,("7-DaHall 1-PDU-01"='7층_부하량'!A3:A3000)*(38='7층_부하량'!B3:B3000),0))</f>
        <v>1.71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INDEX('7층_부하량'!E3:E3000,MATCH(1,("7-DaHall 1-PDU-01"='7층_부하량'!A3:A3000)*(39='7층_부하량'!B3:B3000),0))</f>
        <v>1.03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INDEX('7층_부하량'!E3:E3000,MATCH(1,("7-DaHall 1-PDU-01"='7층_부하량'!A3:A3000)*(40='7층_부하량'!B3:B3000),0))</f>
        <v>3.16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INDEX('7층_부하량'!C3:C3000,MATCH(1,("7-DaHall 1-PDU-01"='7층_부하량'!A3:A3000)*(42='7층_부하량'!B3:B3000),0))</f>
        <v>0.35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INDEX('7층_부하량'!E3:E3000,MATCH(1,("7-DaHall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INDEX('7층_부하량'!E3:E3000,MATCH(1,("7-DaHall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INDEX('7층_부하량'!C3:C3000,MATCH(1,("7-DaHall 1-PDU-01"='7층_부하량'!A3:A3000)*(48='7층_부하량'!B3:B3000),0))</f>
        <v>1.71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INDEX('7층_부하량'!E3:E3000,MATCH(1,("7-DaHall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INDEX('7층_부하량'!E3:E3000,MATCH(1,("7-DaHall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19.260000000000002</v>
      </c>
      <c r="O90" s="130">
        <f>SUM(E63:E89,O63:O89)</f>
        <v>18.21</v>
      </c>
      <c r="P90" s="130">
        <f>SUM(F63:F89,P63:P89)</f>
        <v>13.83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INDEX('7층_부하량'!C3:C3000,MATCH(1,("7-DaHall 1-RPP-02"='7층_부하량'!A3:A3000)*(2='7층_부하량'!B3:B3000),0))</f>
        <v>0.54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INDEX('7층_부하량'!E3:E3000,MATCH(1,("7-DaHall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INDEX('7층_부하량'!E3:E3000,MATCH(1,("7-DaHall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INDEX('7층_부하량'!C3:C3000,MATCH(1,("7-DaHall 1-RPP-02"='7층_부하량'!A3:A3000)*(8='7층_부하량'!B3:B3000),0))</f>
        <v>1.76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INDEX('7층_부하량'!D3:D3000,MATCH(1,("7-DaHall 1-RPP-02"='7층_부하량'!A3:A3000)*(9='7층_부하량'!B3:B3000),0))</f>
        <v>0.84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INDEX('7층_부하량'!E3:E3000,MATCH(1,("7-DaHall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INDEX('7층_부하량'!E3:E3000,MATCH(1,("7-DaHall 1-RPP-02"='7층_부하량'!A3:A3000)*(12='7층_부하량'!B3:B3000),0))</f>
        <v>0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INDEX('7층_부하량'!C3:C3000,MATCH(1,("7-DaHall 1-RPP-02"='7층_부하량'!A3:A3000)*(14='7층_부하량'!B3:B3000),0))</f>
        <v>5.68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INDEX('7층_부하량'!E3:E3000,MATCH(1,("7-DaHall 1-RPP-02"='7층_부하량'!A3:A3000)*(17='7층_부하량'!B3:B3000),0))</f>
        <v>0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INDEX('7층_부하량'!E3:E3000,MATCH(1,("7-DaHall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INDEX('7층_부하량'!E3:E3000,MATCH(1,("7-DaHall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INDEX('7층_부하량'!E3:E3000,MATCH(1,("7-DaHall 1-RPP-02"='7층_부하량'!A3:A3000)*(24='7층_부하량'!B3:B3000),0))</f>
        <v>1.44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INDEX('7층_부하량'!D3:D3000,MATCH(1,("7-DaHall 1-RPP-02"='7층_부하량'!A3:A3000)*(27='7층_부하량'!B3:B3000),0))</f>
        <v>5.63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INDEX('7층_부하량'!E3:E3000,MATCH(1,("7-DaHall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INDEX('7층_부하량'!E3:E3000,MATCH(1,("7-DaHall 1-RPP-02"='7층_부하량'!A3:A3000)*(30='7층_부하량'!B3:B3000),0))</f>
        <v>0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INDEX('7층_부하량'!C3:C3000,MATCH(1,("7-DaHall 1-RPP-02"='7층_부하량'!A3:A3000)*(32='7층_부하량'!B3:B3000),0))</f>
        <v>1.48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INDEX('7층_부하량'!E3:E3000,MATCH(1,("7-DaHall 1-RPP-02"='7층_부하량'!A3:A3000)*(35='7층_부하량'!B3:B3000),0))</f>
        <v>1.72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INDEX('7층_부하량'!E3:E3000,MATCH(1,("7-DaHall 1-RPP-02"='7층_부하량'!A3:A3000)*(36='7층_부하량'!B3:B3000),0))</f>
        <v>3.37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INDEX('7층_부하량'!C3:C3000,MATCH(1,("7-DaHall 1-RPP-02"='7층_부하량'!A3:A3000)*(38='7층_부하량'!B3:B3000),0))</f>
        <v>4.88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INDEX('7층_부하량'!D3:D3000,MATCH(1,("7-DaHall 1-RPP-02"='7층_부하량'!A3:A3000)*(39='7층_부하량'!B3:B3000),0))</f>
        <v>2.4300000000000002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15.75</v>
      </c>
      <c r="O115" s="127">
        <f>SUM(E95:E114,O95:O114)</f>
        <v>8.9</v>
      </c>
      <c r="P115" s="127">
        <f>SUM(F95:F114,P95:P114)</f>
        <v>6.53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INDEX('7층_부하량'!C3:C3000,MATCH(1,("7-DaHall 1-RPP-03"='7층_부하량'!A3:A3000)*(1='7층_부하량'!B3:B3000),0))</f>
        <v>1.17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INDEX('7층_부하량'!C3:C3000,MATCH(1,("7-DaHall 1-RPP-03"='7층_부하량'!A3:A3000)*(2='7층_부하량'!B3:B3000),0))</f>
        <v>0.94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INDEX('7층_부하량'!D3:D3000,MATCH(1,("7-DaHall 1-RPP-03"='7층_부하량'!A3:A3000)*(3='7층_부하량'!B3:B3000),0))</f>
        <v>2.75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INDEX('7층_부하량'!E3:E3000,MATCH(1,("7-DaHall 1-RPP-03"='7층_부하량'!A3:A3000)*(5='7층_부하량'!B3:B3000),0))</f>
        <v>2.73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INDEX('7층_부하량'!E3:E3000,MATCH(1,("7-DaHall 1-RPP-03"='7층_부하량'!A3:A3000)*(6='7층_부하량'!B3:B3000),0))</f>
        <v>0.94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INDEX('7층_부하량'!C3:C3000,MATCH(1,("7-DaHall 1-RPP-03"='7층_부하량'!A3:A3000)*(8='7층_부하량'!B3:B3000),0))</f>
        <v>1.6600000000000001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INDEX('7층_부하량'!D3:D3000,MATCH(1,("7-DaHall 1-RPP-03"='7층_부하량'!A3:A3000)*(9='7층_부하량'!B3:B3000),0))</f>
        <v>2.0499999999999998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3.77</v>
      </c>
      <c r="O125" s="130">
        <f>SUM(E120:E124,O120:O124)</f>
        <v>7.3699999999999992</v>
      </c>
      <c r="P125" s="130">
        <f>SUM(F120:F124,P120:P124)</f>
        <v>3.67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INDEX('7층_부하량'!D3:D3000,MATCH(1,("7-DaHall 1-RPP-04"='7층_부하량'!A3:A3000)*(3='7층_부하량'!B3:B3000),0))</f>
        <v>3.33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INDEX('7층_부하량'!E3:E3000,MATCH(1,("7-DaHall 1-RPP-04"='7층_부하량'!A3:A3000)*(5='7층_부하량'!B3:B3000),0))</f>
        <v>1.6099999999999999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INDEX('7층_부하량'!E3:E3000,MATCH(1,("7-DaHall 1-RPP-04"='7층_부하량'!A3:A3000)*(6='7층_부하량'!B3:B3000),0))</f>
        <v>1.2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INDEX('7층_부하량'!C3:C3000,MATCH(1,("7-DaHall 1-RPP-04"='7층_부하량'!A3:A3000)*(8='7층_부하량'!B3:B3000),0))</f>
        <v>1.29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3.9299999999999997</v>
      </c>
      <c r="O133" s="127">
        <f>SUM(E128:E132,O128:O132)</f>
        <v>7.7299999999999995</v>
      </c>
      <c r="P133" s="127">
        <f>SUM(F128:F132,P128:P132)</f>
        <v>2.8099999999999996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INDEX('7층_부하량'!C3:C3000,MATCH(1,("7-DaHall 1-PDU-03"='7층_부하량'!A3:A3000)*(1='7층_부하량'!B3:B3000),0))</f>
        <v>23.68</v>
      </c>
      <c r="E138" s="2560" cm="1">
        <f t="array" ref="E138">INDEX('7층_부하량'!D3:D3000,MATCH(1,("7-DaHall 1-PDU-03"='7층_부하량'!A3:A3000)*(1='7층_부하량'!B3:B3000),0))</f>
        <v>12.05</v>
      </c>
      <c r="F138" s="2560" cm="1">
        <f t="array" ref="F138">INDEX('7층_부하량'!E3:E3000,MATCH(1,("7-DaHall 1-PDU-03"='7층_부하량'!A3:A3000)*(1='7층_부하량'!B3:B3000),0))</f>
        <v>17.05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INDEX('7층_부하량'!C3:C3000,MATCH(1,("7-DaHall 1-PDU-03"='7층_부하량'!A3:A3000)*(2='7층_부하량'!B3:B3000),0))</f>
        <v>2.37</v>
      </c>
      <c r="O138" s="2560" cm="1">
        <f t="array" ref="O138">INDEX('7층_부하량'!D3:D3000,MATCH(1,("7-DaHall 1-PDU-03"='7층_부하량'!A3:A3000)*(2='7층_부하량'!B3:B3000),0))</f>
        <v>1.8</v>
      </c>
      <c r="P138" s="2560" cm="1">
        <f t="array" ref="P138">INDEX('7층_부하량'!E3:E3000,MATCH(1,("7-DaHall 1-PDU-03"='7층_부하량'!A3:A3000)*(2='7층_부하량'!B3:B3000),0))</f>
        <v>5.0599999999999996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INDEX('7층_부하량'!C3:C3000,MATCH(1,("7-DaHall 1-PDU-03"='7층_부하량'!A3:A3000)*(3='7층_부하량'!B3:B3000),0))</f>
        <v>0</v>
      </c>
      <c r="E139" s="2553" cm="1">
        <f t="array" ref="E139">INDEX('7층_부하량'!D3:D3000,MATCH(1,("7-DaHall 1-PDU-03"='7층_부하량'!A3:A3000)*(3='7층_부하량'!B3:B3000),0))</f>
        <v>0</v>
      </c>
      <c r="F139" s="2553" cm="1">
        <f t="array" ref="F139">INDEX('7층_부하량'!E3:E3000,MATCH(1,("7-DaHall 1-PDU-03"='7층_부하량'!A3:A3000)*(3='7층_부하량'!B3:B3000),0))</f>
        <v>0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INDEX('7층_부하량'!C3:C3000,MATCH(1,("7-DaHall 1-PDU-03"='7층_부하량'!A3:A3000)*(4='7층_부하량'!B3:B3000),0))</f>
        <v>0</v>
      </c>
      <c r="O139" s="2561" cm="1">
        <f t="array" ref="O139">INDEX('7층_부하량'!D3:D3000,MATCH(1,("7-DaHall 1-PDU-03"='7층_부하량'!A3:A3000)*(4='7층_부하량'!B3:B3000),0))</f>
        <v>0</v>
      </c>
      <c r="P139" s="2561" cm="1">
        <f t="array" ref="P139">INDEX('7층_부하량'!E3:E3000,MATCH(1,("7-DaHall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INDEX('7층_부하량'!C3:C3000,MATCH(1,("7-DaHall 1-PDU-03"='7층_부하량'!A3:A3000)*(5='7층_부하량'!B3:B3000),0))</f>
        <v>0</v>
      </c>
      <c r="E140" s="2554" cm="1">
        <f t="array" ref="E140">INDEX('7층_부하량'!D3:D3000,MATCH(1,("7-DaHall 1-PDU-03"='7층_부하량'!A3:A3000)*(5='7층_부하량'!B3:B3000),0))</f>
        <v>0</v>
      </c>
      <c r="F140" s="2554" cm="1">
        <f t="array" ref="F140">INDEX('7층_부하량'!E3:E3000,MATCH(1,("7-DaHall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INDEX('7층_부하량'!C3:C3000,MATCH(1,("7-DaHall 1-PDU-03"='7층_부하량'!A3:A3000)*(6='7층_부하량'!B3:B3000),0))</f>
        <v>2.41</v>
      </c>
      <c r="O140" s="2562" cm="1">
        <f t="array" ref="O140">INDEX('7층_부하량'!D3:D3000,MATCH(1,("7-DaHall 1-PDU-03"='7층_부하량'!A3:A3000)*(6='7층_부하량'!B3:B3000),0))</f>
        <v>1.92</v>
      </c>
      <c r="P140" s="2562" cm="1">
        <f t="array" ref="P140">INDEX('7층_부하량'!E3:E3000,MATCH(1,("7-DaHall 1-PDU-03"='7층_부하량'!A3:A3000)*(6='7층_부하량'!B3:B3000),0))</f>
        <v>6.64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INDEX('7층_부하량'!C3:C3000,MATCH(1,("7-DaHall 1-PDU-03"='7층_부하량'!A3:A3000)*(7='7층_부하량'!B3:B3000),0))</f>
        <v>0</v>
      </c>
      <c r="E141" s="2554" cm="1">
        <f t="array" ref="E141">INDEX('7층_부하량'!D3:D3000,MATCH(1,("7-DaHall 1-PDU-03"='7층_부하량'!A3:A3000)*(7='7층_부하량'!B3:B3000),0))</f>
        <v>0</v>
      </c>
      <c r="F141" s="2554" cm="1">
        <f t="array" ref="F141">INDEX('7층_부하량'!E3:E3000,MATCH(1,("7-DaHall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INDEX('7층_부하량'!C3:C3000,MATCH(1,("7-DaHall 1-PDU-03"='7층_부하량'!A3:A3000)*(8='7층_부하량'!B3:B3000),0))</f>
        <v>0</v>
      </c>
      <c r="O141" s="2554" cm="1">
        <f t="array" ref="O141">INDEX('7층_부하량'!D3:D3000,MATCH(1,("7-DaHall 1-PDU-03"='7층_부하량'!A3:A3000)*(8='7층_부하량'!B3:B3000),0))</f>
        <v>0</v>
      </c>
      <c r="P141" s="2554" cm="1">
        <f t="array" ref="P141">INDEX('7층_부하량'!E3:E3000,MATCH(1,("7-DaHall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INDEX('7층_부하량'!C3:C3000,MATCH(1,("7-DaHall 1-PDU-03"='7층_부하량'!A3:A3000)*(9='7층_부하량'!B3:B3000),0))</f>
        <v>0</v>
      </c>
      <c r="E142" s="2554" cm="1">
        <f t="array" ref="E142">INDEX('7층_부하량'!D3:D3000,MATCH(1,("7-DaHall 1-PDU-03"='7층_부하량'!A3:A3000)*(9='7층_부하량'!B3:B3000),0))</f>
        <v>0</v>
      </c>
      <c r="F142" s="2554" cm="1">
        <f t="array" ref="F142">INDEX('7층_부하량'!E3:E3000,MATCH(1,("7-DaHall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INDEX('7층_부하량'!C3:C3000,MATCH(1,("7-DaHall 1-PDU-03"='7층_부하량'!A3:A3000)*(10='7층_부하량'!B3:B3000),0))</f>
        <v>0</v>
      </c>
      <c r="O142" s="2554" cm="1">
        <f t="array" ref="O142">INDEX('7층_부하량'!D3:D3000,MATCH(1,("7-DaHall 1-PDU-03"='7층_부하량'!A3:A3000)*(10='7층_부하량'!B3:B3000),0))</f>
        <v>0</v>
      </c>
      <c r="P142" s="2554" cm="1">
        <f t="array" ref="P142">INDEX('7층_부하량'!E3:E3000,MATCH(1,("7-DaHall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28.46</v>
      </c>
      <c r="O148" s="127">
        <f>SUM(E138:E147,O138:O147)</f>
        <v>15.770000000000001</v>
      </c>
      <c r="P148" s="127">
        <f>SUM(F138:F147,P138:P147)</f>
        <v>28.75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INDEX('7층_부하량'!C3:C3000,MATCH(1,("7-DaHall 1-PDU-04"='7층_부하량'!A3:A3000)*(1='7층_부하량'!B3:B3000),0))</f>
        <v>39.61</v>
      </c>
      <c r="E153" s="2552" cm="1">
        <f t="array" ref="E153">INDEX('7층_부하량'!D3:D3000,MATCH(1,("7-DaHall 1-PDU-04"='7층_부하량'!A3:A3000)*(1='7층_부하량'!B3:B3000),0))</f>
        <v>40.33</v>
      </c>
      <c r="F153" s="2552" cm="1">
        <f t="array" ref="F153">INDEX('7층_부하량'!E3:E3000,MATCH(1,("7-DaHall 1-PDU-04"='7층_부하량'!A3:A3000)*(1='7층_부하량'!B3:B3000),0))</f>
        <v>42.89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INDEX('7층_부하량'!C3:C3000,MATCH(1,("7-DaHall 1-PDU-04"='7층_부하량'!A3:A3000)*(2='7층_부하량'!B3:B3000),0))</f>
        <v>0</v>
      </c>
      <c r="O153" s="2560" cm="1">
        <f t="array" ref="O153">INDEX('7층_부하량'!D3:D3000,MATCH(1,("7-DaHall 1-PDU-04"='7층_부하량'!A3:A3000)*(2='7층_부하량'!B3:B3000),0))</f>
        <v>0</v>
      </c>
      <c r="P153" s="2560" cm="1">
        <f t="array" ref="P153">INDEX('7층_부하량'!E3:E3000,MATCH(1,("7-DaHall 1-PDU-04"='7층_부하량'!A3:A3000)*(2='7층_부하량'!B3:B3000),0))</f>
        <v>0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INDEX('7층_부하량'!C3:C3000,MATCH(1,("7-DaHall 1-PDU-04"='7층_부하량'!A3:A3000)*(3='7층_부하량'!B3:B3000),0))</f>
        <v>0</v>
      </c>
      <c r="E154" s="2561" cm="1">
        <f t="array" ref="E154">INDEX('7층_부하량'!D3:D3000,MATCH(1,("7-DaHall 1-PDU-04"='7층_부하량'!A3:A3000)*(3='7층_부하량'!B3:B3000),0))</f>
        <v>0</v>
      </c>
      <c r="F154" s="2561" cm="1">
        <f t="array" ref="F154">INDEX('7층_부하량'!E3:E3000,MATCH(1,("7-DaHall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INDEX('7층_부하량'!C3:C3000,MATCH(1,("7-DaHall 1-PDU-04"='7층_부하량'!A3:A3000)*(4='7층_부하량'!B3:B3000),0))</f>
        <v>0</v>
      </c>
      <c r="O154" s="2561" cm="1">
        <f t="array" ref="O154">INDEX('7층_부하량'!D3:D3000,MATCH(1,("7-DaHall 1-PDU-04"='7층_부하량'!A3:A3000)*(4='7층_부하량'!B3:B3000),0))</f>
        <v>0</v>
      </c>
      <c r="P154" s="2553" cm="1">
        <f t="array" ref="P154">INDEX('7층_부하량'!E3:E3000,MATCH(1,("7-DaHall 1-PDU-04"='7층_부하량'!A3:A3000)*(4='7층_부하량'!B3:B3000),0))</f>
        <v>0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INDEX('7층_부하량'!C3:C3000,MATCH(1,("7-DaHall 1-PDU-04"='7층_부하량'!A3:A3000)*(5='7층_부하량'!B3:B3000),0))</f>
        <v>0</v>
      </c>
      <c r="E155" s="2561" cm="1">
        <f t="array" ref="E155">INDEX('7층_부하량'!D3:D3000,MATCH(1,("7-DaHall 1-PDU-04"='7층_부하량'!A3:A3000)*(5='7층_부하량'!B3:B3000),0))</f>
        <v>0</v>
      </c>
      <c r="F155" s="2561" cm="1">
        <f t="array" ref="F155">INDEX('7층_부하량'!E3:E3000,MATCH(1,("7-DaHall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INDEX('7층_부하량'!C3:C3000,MATCH(1,("7-DaHall 1-PDU-04"='7층_부하량'!A3:A3000)*(6='7층_부하량'!B3:B3000),0))</f>
        <v>0</v>
      </c>
      <c r="O155" s="2554" cm="1">
        <f t="array" ref="O155">INDEX('7층_부하량'!D3:D3000,MATCH(1,("7-DaHall 1-PDU-04"='7층_부하량'!A3:A3000)*(6='7층_부하량'!B3:B3000),0))</f>
        <v>0</v>
      </c>
      <c r="P155" s="2554" cm="1">
        <f t="array" ref="P155">INDEX('7층_부하량'!E3:E3000,MATCH(1,("7-DaHall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INDEX('7층_부하량'!C3:C3000,MATCH(1,("7-DaHall 1-PDU-04"='7층_부하량'!A3:A3000)*(7='7층_부하량'!B3:B3000),0))</f>
        <v>0</v>
      </c>
      <c r="E156" s="2554" cm="1">
        <f t="array" ref="E156">INDEX('7층_부하량'!D3:D3000,MATCH(1,("7-DaHall 1-PDU-04"='7층_부하량'!A3:A3000)*(7='7층_부하량'!B3:B3000),0))</f>
        <v>0</v>
      </c>
      <c r="F156" s="2554" cm="1">
        <f t="array" ref="F156">INDEX('7층_부하량'!E3:E3000,MATCH(1,("7-DaHall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INDEX('7층_부하량'!C3:C3000,MATCH(1,("7-DaHall 1-PDU-04"='7층_부하량'!A3:A3000)*(8='7층_부하량'!B3:B3000),0))</f>
        <v>0</v>
      </c>
      <c r="O156" s="2554" cm="1">
        <f t="array" ref="O156">INDEX('7층_부하량'!D3:D3000,MATCH(1,("7-DaHall 1-PDU-04"='7층_부하량'!A3:A3000)*(8='7층_부하량'!B3:B3000),0))</f>
        <v>0</v>
      </c>
      <c r="P156" s="2554" cm="1">
        <f t="array" ref="P156">INDEX('7층_부하량'!E3:E3000,MATCH(1,("7-DaHall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INDEX('7층_부하량'!C3:C3000,MATCH(1,("7-DaHall 1-PDU-04"='7층_부하량'!A3:A3000)*(9='7층_부하량'!B3:B3000),0))</f>
        <v>0</v>
      </c>
      <c r="E157" s="2554" cm="1">
        <f t="array" ref="E157">INDEX('7층_부하량'!D3:D3000,MATCH(1,("7-DaHall 1-PDU-04"='7층_부하량'!A3:A3000)*(9='7층_부하량'!B3:B3000),0))</f>
        <v>0</v>
      </c>
      <c r="F157" s="2554" cm="1">
        <f t="array" ref="F157">INDEX('7층_부하량'!E3:E3000,MATCH(1,("7-DaHall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INDEX('7층_부하량'!C3:C3000,MATCH(1,("7-DaHall 1-PDU-04"='7층_부하량'!A3:A3000)*(10='7층_부하량'!B3:B3000),0))</f>
        <v>0</v>
      </c>
      <c r="O157" s="2554" cm="1">
        <f t="array" ref="O157">INDEX('7층_부하량'!D3:D3000,MATCH(1,("7-DaHall 1-PDU-04"='7층_부하량'!A3:A3000)*(10='7층_부하량'!B3:B3000),0))</f>
        <v>0</v>
      </c>
      <c r="P157" s="2554" cm="1">
        <f t="array" ref="P157">INDEX('7층_부하량'!E3:E3000,MATCH(1,("7-DaHall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39.61</v>
      </c>
      <c r="O163" s="127">
        <f>SUM(E153:E162,O153:O162)</f>
        <v>40.33</v>
      </c>
      <c r="P163" s="127">
        <f>SUM(F153:F162,P153:P162)</f>
        <v>42.89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95.199999999999989</v>
      </c>
      <c r="E165" s="51">
        <f t="shared" ref="E165:E171" si="0">D165/$D$171</f>
        <v>0.29771398192450815</v>
      </c>
      <c r="M165" s="505" t="s">
        <v>4552</v>
      </c>
      <c r="N165" s="127">
        <f>N26</f>
        <v>5.6</v>
      </c>
      <c r="O165" s="127">
        <f>O26</f>
        <v>7.32</v>
      </c>
      <c r="P165" s="127">
        <f>P26</f>
        <v>4.24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62.77000000000001</v>
      </c>
      <c r="E166" s="51">
        <f t="shared" si="0"/>
        <v>0.1962973387121994</v>
      </c>
      <c r="M166" s="505" t="s">
        <v>4555</v>
      </c>
      <c r="N166" s="127">
        <f>N115</f>
        <v>15.75</v>
      </c>
      <c r="O166" s="127">
        <f>O115</f>
        <v>8.9</v>
      </c>
      <c r="P166" s="127">
        <f>P115</f>
        <v>6.53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14.420000000000002</v>
      </c>
      <c r="E167" s="51">
        <f t="shared" si="0"/>
        <v>4.5094911967976985E-2</v>
      </c>
      <c r="M167" s="505" t="s">
        <v>4556</v>
      </c>
      <c r="N167" s="127">
        <f>N125</f>
        <v>3.77</v>
      </c>
      <c r="O167" s="127">
        <f>O125</f>
        <v>7.3699999999999992</v>
      </c>
      <c r="P167" s="127">
        <f>P125</f>
        <v>3.67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133.80000000000001</v>
      </c>
      <c r="E168" s="51">
        <f t="shared" si="0"/>
        <v>0.41842574350314288</v>
      </c>
      <c r="G168" s="127"/>
      <c r="M168" s="505" t="s">
        <v>4558</v>
      </c>
      <c r="N168" s="127">
        <f>N133</f>
        <v>3.9299999999999997</v>
      </c>
      <c r="O168" s="127">
        <f>O133</f>
        <v>7.7299999999999995</v>
      </c>
      <c r="P168" s="127">
        <f>P133</f>
        <v>2.8099999999999996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4.3499999999999996</v>
      </c>
      <c r="E169" s="51">
        <f t="shared" si="0"/>
        <v>1.3603527535416077E-2</v>
      </c>
      <c r="M169" s="505" t="s">
        <v>4561</v>
      </c>
      <c r="N169" s="127">
        <f>N90</f>
        <v>19.260000000000002</v>
      </c>
      <c r="O169" s="127">
        <f>O90</f>
        <v>18.21</v>
      </c>
      <c r="P169" s="127">
        <f>P90</f>
        <v>13.83</v>
      </c>
    </row>
    <row r="170" spans="1:20" x14ac:dyDescent="0.25">
      <c r="B170" s="985" t="s">
        <v>4562</v>
      </c>
      <c r="C170" s="50"/>
      <c r="D170" s="2216">
        <f>SUM(N138:P138)</f>
        <v>9.23</v>
      </c>
      <c r="E170" s="51">
        <f t="shared" si="0"/>
        <v>2.8864496356756416E-2</v>
      </c>
      <c r="M170" s="505" t="s">
        <v>4563</v>
      </c>
      <c r="N170" s="127">
        <f>N58</f>
        <v>14.34</v>
      </c>
      <c r="O170" s="127">
        <f>O58</f>
        <v>18.510000000000002</v>
      </c>
      <c r="P170" s="127">
        <f>P58</f>
        <v>14.97</v>
      </c>
    </row>
    <row r="171" spans="1:20" x14ac:dyDescent="0.25">
      <c r="B171" s="50"/>
      <c r="C171" s="50" t="s">
        <v>4564</v>
      </c>
      <c r="D171" s="2368">
        <f>SUM(D165:D170)</f>
        <v>319.77000000000004</v>
      </c>
      <c r="E171" s="2367">
        <f t="shared" si="0"/>
        <v>1</v>
      </c>
      <c r="M171" s="505" t="s">
        <v>4565</v>
      </c>
      <c r="N171" s="127">
        <f>D153+N140</f>
        <v>42.019999999999996</v>
      </c>
      <c r="O171" s="127">
        <f t="shared" ref="O171:P171" si="1">E153+O140</f>
        <v>42.25</v>
      </c>
      <c r="P171" s="127">
        <f t="shared" si="1"/>
        <v>49.53</v>
      </c>
    </row>
    <row r="172" spans="1:20" x14ac:dyDescent="0.25">
      <c r="D172" s="127"/>
      <c r="M172" s="505" t="s">
        <v>4566</v>
      </c>
      <c r="N172" s="127">
        <f>N138</f>
        <v>2.37</v>
      </c>
      <c r="O172" s="127">
        <f t="shared" ref="O172:P172" si="2">O138</f>
        <v>1.8</v>
      </c>
      <c r="P172" s="127">
        <f t="shared" si="2"/>
        <v>5.0599999999999996</v>
      </c>
    </row>
    <row r="173" spans="1:20" x14ac:dyDescent="0.25">
      <c r="M173" s="505" t="s">
        <v>4567</v>
      </c>
      <c r="N173" s="2368">
        <f>SUM(N165:P172)</f>
        <v>319.77</v>
      </c>
    </row>
    <row r="175" spans="1:20" x14ac:dyDescent="0.25">
      <c r="N175">
        <f>N173*220/1000</f>
        <v>70.349399999999989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INDEX('7층_부하량'!H3:H3000,MATCH(1,("7-DaHall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INDEX('7층_부하량'!H3:H3000,MATCH(1,("7-DaHall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INDEX('7층_부하량'!F3:F3000,MATCH(1,("7-DaHall 1-RPP-01"='7층_부하량'!A3:A3000)*(8='7층_부하량'!B3:B3000),0))</f>
        <v>2.5099999999999998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INDEX('7층_부하량'!G3:G3000,MATCH(1,("7-DaHall 1-RPP-01"='7층_부하량'!A3:A3000)*(9='7층_부하량'!B3:B3000),0))</f>
        <v>2.68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INDEX('7층_부하량'!G3:G3000,MATCH(1,("7-DaHall 1-RPP-01"='7층_부하량'!A3:A3000)*(10='7층_부하량'!B3:B3000),0))</f>
        <v>1.69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INDEX('7층_부하량'!H3:H3000,MATCH(1,("7-DaHall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INDEX('7층_부하량'!H3:H3000,MATCH(1,("7-DaHall 1-RPP-01"='7층_부하량'!A3:A3000)*(12='7층_부하량'!B3:B3000),0))</f>
        <v>5.48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INDEX('7층_부하량'!F3:F3000,MATCH(1,("7-DaHall 1-RPP-01"='7층_부하량'!A3:A3000)*(13='7층_부하량'!B3:B3000),0))</f>
        <v>1.53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INDEX('7층_부하량'!G3:G3000,MATCH(1,("7-DaHall 1-RPP-01"='7층_부하량'!A3:A3000)*(15='7층_부하량'!B3:B3000),0))</f>
        <v>4.8100000000000005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INDEX('7층_부하량'!G3:G3000,MATCH(1,("7-DaHall 1-RPP-01"='7층_부하량'!A3:A3000)*(16='7층_부하량'!B3:B3000),0))</f>
        <v>6.38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INDEX('7층_부하량'!H3:H3000,MATCH(1,("7-DaHall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INDEX('7층_부하량'!H3:H3000,MATCH(1,("7-DaHall 1-RPP-01"='7층_부하량'!A3:A3000)*(18='7층_부하량'!B3:B3000),0))</f>
        <v>2.1800000000000002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INDEX('7층_부하량'!F3:F3000,MATCH(1,("7-DaHall 1-RPP-01"='7층_부하량'!A3:A3000)*(19='7층_부하량'!B3:B3000),0))</f>
        <v>5.38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INDEX('7층_부하량'!F3:F3000,MATCH(1,("7-DaHall 1-RPP-01"='7층_부하량'!A3:A3000)*(20='7층_부하량'!B3:B3000),0))</f>
        <v>1.52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INDEX('7층_부하량'!H3:H3000,MATCH(1,("7-DaHall 1-RPP-01"='7층_부하량'!A3:A3000)*(23='7층_부하량'!B3:B3000),0))</f>
        <v>1.5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INDEX('7층_부하량'!H3:H3000,MATCH(1,("7-DaHall 1-RPP-01"='7층_부하량'!A3:A3000)*(24='7층_부하량'!B3:B3000),0))</f>
        <v>2.29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INDEX('7층_부하량'!F3:F3000,MATCH(1,("7-DaHall 1-RPP-01"='7층_부하량'!A3:A3000)*(25='7층_부하량'!B3:B3000),0))</f>
        <v>1.69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INDEX('7층_부하량'!F3:F3000,MATCH(1,("7-DaHall 1-RPP-01"='7층_부하량'!A3:A3000)*(26='7층_부하량'!B3:B3000),0))</f>
        <v>5.08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INDEX('7층_부하량'!G3:G3000,MATCH(1,("7-DaHall 1-RPP-01"='7층_부하량'!A3:A3000)*(27='7층_부하량'!B3:B3000),0))</f>
        <v>7.12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INDEX('7층_부하량'!G3:G3000,MATCH(1,("7-DaHall 1-RPP-01"='7층_부하량'!A3:A3000)*(28='7층_부하량'!B3:B3000),0))</f>
        <v>4.4800000000000004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INDEX('7층_부하량'!H3:H3000,MATCH(1,("7-DaHall 1-RPP-01"='7층_부하량'!A3:A3000)*(29='7층_부하량'!B3:B3000),0))</f>
        <v>4.8100000000000005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INDEX('7층_부하량'!H3:H3000,MATCH(1,("7-DaHall 1-RPP-01"='7층_부하량'!A3:A3000)*(30='7층_부하량'!B3:B3000),0))</f>
        <v>5.98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INDEX('7층_부하량'!F3:F3000,MATCH(1,("7-DaHall 1-RPP-01"='7층_부하량'!A3:A3000)*(31='7층_부하량'!B3:B3000),0))</f>
        <v>6.45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INDEX('7층_부하량'!G3:G3000,MATCH(1,("7-DaHall 1-RPP-01"='7층_부하량'!A3:A3000)*(34='7층_부하량'!B3:B3000),0))</f>
        <v>4.2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INDEX('7층_부하량'!H3:H3000,MATCH(1,("7-DaHall 1-RPP-01"='7층_부하량'!A3:A3000)*(35='7층_부하량'!B3:B3000),0))</f>
        <v>9.68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INDEX('7층_부하량'!H3:H3000,MATCH(1,("7-DaHall 1-RPP-01"='7층_부하량'!A3:A3000)*(36='7층_부하량'!B3:B3000),0))</f>
        <v>4.25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INDEX('7층_부하량'!F3:F3000,MATCH(1,("7-DaHall 1-RPP-01"='7층_부하량'!A3:A3000)*(37='7층_부하량'!B3:B3000),0))</f>
        <v>5.39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INDEX('7층_부하량'!F3:F3000,MATCH(1,("7-DaHall 1-RPP-01"='7층_부하량'!A3:A3000)*(38='7층_부하량'!B3:B3000),0))</f>
        <v>3.99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INDEX('7층_부하량'!G3:G3000,MATCH(1,("7-DaHall 1-RPP-01"='7층_부하량'!A3:A3000)*(39='7층_부하량'!B3:B3000),0))</f>
        <v>2.31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INDEX('7층_부하량'!G3:G3000,MATCH(1,("7-DaHall 1-RPP-01"='7층_부하량'!A3:A3000)*(40='7층_부하량'!B3:B3000),0))</f>
        <v>4.99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40.730000000000004</v>
      </c>
      <c r="O26" s="130">
        <f>SUM(E6:E25,O6:O25)</f>
        <v>38.660000000000004</v>
      </c>
      <c r="P26" s="130">
        <f>SUM(F6:F25,P6:P25)</f>
        <v>36.17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INDEX('7층_부하량'!G3:G3000,MATCH(1,("7-DaHall 1-PDU-02"='7층_부하량'!A3:A3000)*(2='7층_부하량'!B3:B3000),0))</f>
        <v>5.89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INDEX('7층_부하량'!H3:H3000,MATCH(1,("7-DaHall 1-PDU-02"='7층_부하량'!A3:A3000)*(3='7층_부하량'!B3:B3000),0))</f>
        <v>6.13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INDEX('7층_부하량'!H3:H3000,MATCH(1,("7-DaHall 1-PDU-02"='7층_부하량'!A3:A3000)*(4='7층_부하량'!B3:B3000),0))</f>
        <v>5.78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INDEX('7층_부하량'!F3:F3000,MATCH(1,("7-DaHall 1-PDU-02"='7층_부하량'!A3:A3000)*(5='7층_부하량'!B3:B3000),0))</f>
        <v>6.05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INDEX('7층_부하량'!F3:F3000,MATCH(1,("7-DaHall 1-PDU-02"='7층_부하량'!A3:A3000)*(6='7층_부하량'!B3:B3000),0))</f>
        <v>5.72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INDEX('7층_부하량'!G3:G3000,MATCH(1,("7-DaHall 1-PDU-02"='7층_부하량'!A3:A3000)*(7='7층_부하량'!B3:B3000),0))</f>
        <v>5.78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INDEX('7층_부하량'!G3:G3000,MATCH(1,("7-DaHall 1-PDU-02"='7층_부하량'!A3:A3000)*(8='7층_부하량'!B3:B3000),0))</f>
        <v>1.0900000000000001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INDEX('7층_부하량'!H3:H3000,MATCH(1,("7-DaHall 1-PDU-02"='7층_부하량'!A3:A3000)*(9='7층_부하량'!B3:B3000),0))</f>
        <v>6.04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INDEX('7층_부하량'!H3:H3000,MATCH(1,("7-DaHall 1-PDU-02"='7층_부하량'!A3:A3000)*(10='7층_부하량'!B3:B3000),0))</f>
        <v>9.39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INDEX('7층_부하량'!F3:F3000,MATCH(1,("7-DaHall 1-PDU-02"='7층_부하량'!A3:A3000)*(11='7층_부하량'!B3:B3000),0))</f>
        <v>5.71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INDEX('7층_부하량'!F3:F3000,MATCH(1,("7-DaHall 1-PDU-02"='7층_부하량'!A3:A3000)*(12='7층_부하량'!B3:B3000),0))</f>
        <v>3.22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INDEX('7층_부하량'!G3:G3000,MATCH(1,("7-DaHall 1-PDU-02"='7층_부하량'!A3:A3000)*(14='7층_부하량'!B3:B3000),0))</f>
        <v>4.1900000000000004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INDEX('7층_부하량'!H3:H3000,MATCH(1,("7-DaHall 1-PDU-02"='7층_부하량'!A3:A3000)*(15='7층_부하량'!B3:B3000),0))</f>
        <v>2.4900000000000002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INDEX('7층_부하량'!H3:H3000,MATCH(1,("7-DaHall 1-PDU-02"='7층_부하량'!A3:A3000)*(16='7층_부하량'!B3:B3000),0))</f>
        <v>3.77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INDEX('7층_부하량'!F3:F3000,MATCH(1,("7-DaHall 1-PDU-02"='7층_부하량'!A3:A3000)*(17='7층_부하량'!B3:B3000),0))</f>
        <v>8.5299999999999994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INDEX('7층_부하량'!F3:F3000,MATCH(1,("7-DaHall 1-PDU-02"='7층_부하량'!A3:A3000)*(18='7층_부하량'!B3:B3000),0))</f>
        <v>6.82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INDEX('7층_부하량'!G3:G3000,MATCH(1,("7-DaHall 1-PDU-02"='7층_부하량'!A3:A3000)*(19='7층_부하량'!B3:B3000),0))</f>
        <v>9.2200000000000006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INDEX('7층_부하량'!H3:H3000,MATCH(1,("7-DaHall 1-PDU-02"='7층_부하량'!A3:A3000)*(21='7층_부하량'!B3:B3000),0))</f>
        <v>4.6500000000000004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INDEX('7층_부하량'!H3:H3000,MATCH(1,("7-DaHall 1-PDU-02"='7층_부하량'!A3:A3000)*(22='7층_부하량'!B3:B3000),0))</f>
        <v>1.99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INDEX('7층_부하량'!F3:F3000,MATCH(1,("7-DaHall 1-PDU-02"='7층_부하량'!A3:A3000)*(23='7층_부하량'!B3:B3000),0))</f>
        <v>3.7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INDEX('7층_부하량'!F3:F3000,MATCH(1,("7-DaHall 1-PDU-02"='7층_부하량'!A3:A3000)*(24='7층_부하량'!B3:B3000),0))</f>
        <v>2.41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INDEX('7층_부하량'!G3:G3000,MATCH(1,("7-DaHall 1-PDU-02"='7층_부하량'!A3:A3000)*(25='7층_부하량'!B3:B3000),0))</f>
        <v>2.35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INDEX('7층_부하량'!H3:H3000,MATCH(1,("7-DaHall 1-PDU-02"='7층_부하량'!A3:A3000)*(28='7층_부하량'!B3:B3000),0))</f>
        <v>5.87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INDEX('7층_부하량'!F3:F3000,MATCH(1,("7-DaHall 1-PDU-02"='7층_부하량'!A3:A3000)*(29='7층_부하량'!B3:B3000),0))</f>
        <v>2.4900000000000002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INDEX('7층_부하량'!G3:G3000,MATCH(1,("7-DaHall 1-PDU-02"='7층_부하량'!A3:A3000)*(31='7층_부하량'!B3:B3000),0))</f>
        <v>3.76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INDEX('7층_부하량'!G3:G3000,MATCH(1,("7-DaHall 1-PDU-02"='7층_부하량'!A3:A3000)*(32='7층_부하량'!B3:B3000),0))</f>
        <v>3.54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INDEX('7층_부하량'!H3:H3000,MATCH(1,("7-DaHall 1-PDU-02"='7층_부하량'!A3:A3000)*(33='7층_부하량'!B3:B3000),0))</f>
        <v>8.58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INDEX('7층_부하량'!H3:H3000,MATCH(1,("7-DaHall 1-PDU-02"='7층_부하량'!A3:A3000)*(34='7층_부하량'!B3:B3000),0))</f>
        <v>3.22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INDEX('7층_부하량'!F3:F3000,MATCH(1,("7-DaHall 1-PDU-02"='7층_부하량'!A3:A3000)*(35='7층_부하량'!B3:B3000),0))</f>
        <v>6.8100000000000005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INDEX('7층_부하량'!F3:F3000,MATCH(1,("7-DaHall 1-PDU-02"='7층_부하량'!A3:A3000)*(36='7층_부하량'!B3:B3000),0))</f>
        <v>1.77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INDEX('7층_부하량'!G3:G3000,MATCH(1,("7-DaHall 1-PDU-02"='7층_부하량'!A3:A3000)*(37='7층_부하량'!B3:B3000),0))</f>
        <v>3.04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INDEX('7층_부하량'!G3:G3000,MATCH(1,("7-DaHall 1-PDU-02"='7층_부하량'!A3:A3000)*(38='7층_부하량'!B3:B3000),0))</f>
        <v>4.1100000000000003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INDEX('7층_부하량'!H3:H3000,MATCH(1,("7-DaHall 1-PDU-02"='7층_부하량'!A3:A3000)*(39='7층_부하량'!B3:B3000),0))</f>
        <v>2.4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INDEX('7층_부하량'!H3:H3000,MATCH(1,("7-DaHall 1-PDU-02"='7층_부하량'!A3:A3000)*(40='7층_부하량'!B3:B3000),0))</f>
        <v>3.65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INDEX('7층_부하량'!F3:F3000,MATCH(1,("7-DaHall 1-PDU-02"='7층_부하량'!A3:A3000)*(41='7층_부하량'!B3:B3000),0))</f>
        <v>5.87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INDEX('7층_부하량'!F3:F3000,MATCH(1,("7-DaHall 1-PDU-02"='7층_부하량'!A3:A3000)*(42='7층_부하량'!B3:B3000),0))</f>
        <v>5.21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INDEX('7층_부하량'!G3:G3000,MATCH(1,("7-DaHall 1-PDU-02"='7층_부하량'!A3:A3000)*(43='7층_부하량'!B3:B3000),0))</f>
        <v>1.9100000000000001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INDEX('7층_부하량'!G3:G3000,MATCH(1,("7-DaHall 1-PDU-02"='7층_부하량'!A3:A3000)*(44='7층_부하량'!B3:B3000),0))</f>
        <v>3.32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INDEX('7층_부하량'!H3:H3000,MATCH(1,("7-DaHall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INDEX('7층_부하량'!H3:H3000,MATCH(1,("7-DaHall 1-PDU-02"='7층_부하량'!A3:A3000)*(46='7층_부하량'!B3:B3000),0))</f>
        <v>4.03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INDEX('7층_부하량'!F3:F3000,MATCH(1,("7-DaHall 1-PDU-02"='7층_부하량'!A3:A3000)*(47='7층_부하량'!B3:B3000),0))</f>
        <v>3.25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INDEX('7층_부하량'!F3:F3000,MATCH(1,("7-DaHall 1-PDU-02"='7층_부하량'!A3:A3000)*(48='7층_부하량'!B3:B3000),0))</f>
        <v>5.27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INDEX('7층_부하량'!G3:G3000,MATCH(1,("7-DaHall 1-PDU-02"='7층_부하량'!A3:A3000)*(49='7층_부하량'!B3:B3000),0))</f>
        <v>3.26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INDEX('7층_부하량'!G3:G3000,MATCH(1,("7-DaHall 1-PDU-02"='7층_부하량'!A3:A3000)*(50='7층_부하량'!B3:B3000),0))</f>
        <v>4.01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INDEX('7층_부하량'!H3:H3000,MATCH(1,("7-DaHall 1-PDU-02"='7층_부하량'!A3:A3000)*(51='7층_부하량'!B3:B3000),0))</f>
        <v>1.94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INDEX('7층_부하량'!H3:H3000,MATCH(1,("7-DaHall 1-PDU-02"='7층_부하량'!A3:A3000)*(52='7층_부하량'!B3:B3000),0))</f>
        <v>3.8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73.749999999999986</v>
      </c>
      <c r="O58" s="130">
        <f>SUM(E31:E57,O31:O57)</f>
        <v>67.44</v>
      </c>
      <c r="P58" s="130">
        <f>SUM(P31:P57,F31:F57)</f>
        <v>77.960000000000008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INDEX('7층_부하량'!G3:G3000,MATCH(1,("7-DaHall 1-PDU-01"='7층_부하량'!A3:A3000)*(2='7층_부하량'!B3:B3000),0))</f>
        <v>2.5300000000000002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INDEX('7층_부하량'!H3:H3000,MATCH(1,("7-DaHall 1-PDU-01"='7층_부하량'!A3:A3000)*(3='7층_부하량'!B3:B3000),0))</f>
        <v>5.08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INDEX('7층_부하량'!H3:H3000,MATCH(1,("7-DaHall 1-PDU-01"='7층_부하량'!A3:A3000)*(4='7층_부하량'!B3:B3000),0))</f>
        <v>6.02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INDEX('7층_부하량'!F3:F3000,MATCH(1,("7-DaHall 1-PDU-01"='7층_부하량'!A3:A3000)*(5='7층_부하량'!B3:B3000),0))</f>
        <v>7.44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INDEX('7층_부하량'!F3:F3000,MATCH(1,("7-DaHall 1-PDU-01"='7층_부하량'!A3:A3000)*(6='7층_부하량'!B3:B3000),0))</f>
        <v>6.86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INDEX('7층_부하량'!G3:G3000,MATCH(1,("7-DaHall 1-PDU-01"='7층_부하량'!A3:A3000)*(7='7층_부하량'!B3:B3000),0))</f>
        <v>6.67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INDEX('7층_부하량'!G3:G3000,MATCH(1,("7-DaHall 1-PDU-01"='7층_부하량'!A3:A3000)*(8='7층_부하량'!B3:B3000),0))</f>
        <v>2.2800000000000002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INDEX('7층_부하량'!H3:H3000,MATCH(1,("7-DaHall 1-PDU-01"='7층_부하량'!A3:A3000)*(9='7층_부하량'!B3:B3000),0))</f>
        <v>7.46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INDEX('7층_부하량'!H3:H3000,MATCH(1,("7-DaHall 1-PDU-01"='7층_부하량'!A3:A3000)*(10='7층_부하량'!B3:B3000),0))</f>
        <v>4.1100000000000003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INDEX('7층_부하량'!F3:F3000,MATCH(1,("7-DaHall 1-PDU-01"='7층_부하량'!A3:A3000)*(11='7층_부하량'!B3:B3000),0))</f>
        <v>6.88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INDEX('7층_부하량'!F3:F3000,MATCH(1,("7-DaHall 1-PDU-01"='7층_부하량'!A3:A3000)*(12='7층_부하량'!B3:B3000),0))</f>
        <v>2.4699999999999998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INDEX('7층_부하량'!G3:G3000,MATCH(1,("7-DaHall 1-PDU-01"='7층_부하량'!A3:A3000)*(13='7층_부하량'!B3:B3000),0))</f>
        <v>6.6899999999999995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INDEX('7층_부하량'!G3:G3000,MATCH(1,("7-DaHall 1-PDU-01"='7층_부하량'!A3:A3000)*(14='7층_부하량'!B3:B3000),0))</f>
        <v>4.57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INDEX('7층_부하량'!H3:H3000,MATCH(1,("7-DaHall 1-PDU-01"='7층_부하량'!A3:A3000)*(15='7층_부하량'!B3:B3000),0))</f>
        <v>0.79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INDEX('7층_부하량'!H3:H3000,MATCH(1,("7-DaHall 1-PDU-01"='7층_부하량'!A3:A3000)*(16='7층_부하량'!B3:B3000),0))</f>
        <v>4.58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INDEX('7층_부하량'!F3:F3000,MATCH(1,("7-DaHall 1-PDU-01"='7층_부하량'!A3:A3000)*(17='7층_부하량'!B3:B3000),0))</f>
        <v>8.94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INDEX('7층_부하량'!F3:F3000,MATCH(1,("7-DaHall 1-PDU-01"='7층_부하량'!A3:A3000)*(18='7층_부하량'!B3:B3000),0))</f>
        <v>7.17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INDEX('7층_부하량'!G3:G3000,MATCH(1,("7-DaHall 1-PDU-01"='7층_부하량'!A3:A3000)*(19='7층_부하량'!B3:B3000),0))</f>
        <v>4.17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INDEX('7층_부하량'!H3:H3000,MATCH(1,("7-DaHall 1-PDU-01"='7층_부하량'!A3:A3000)*(21='7층_부하량'!B3:B3000),0))</f>
        <v>4.4400000000000004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INDEX('7층_부하량'!H3:H3000,MATCH(1,("7-DaHall 1-PDU-01"='7층_부하량'!A3:A3000)*(22='7층_부하량'!B3:B3000),0))</f>
        <v>1.77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INDEX('7층_부하량'!F3:F3000,MATCH(1,("7-DaHall 1-PDU-01"='7층_부하량'!A3:A3000)*(23='7층_부하량'!B3:B3000),0))</f>
        <v>2.4300000000000002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INDEX('7층_부하량'!F3:F3000,MATCH(1,("7-DaHall 1-PDU-01"='7층_부하량'!A3:A3000)*(24='7층_부하량'!B3:B3000),0))</f>
        <v>2.83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INDEX('7층_부하량'!G3:G3000,MATCH(1,("7-DaHall 1-PDU-01"='7층_부하량'!A3:A3000)*(26='7층_부하량'!B3:B3000),0))</f>
        <v>3.85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INDEX('7층_부하량'!H3:H3000,MATCH(1,("7-DaHall 1-PDU-01"='7층_부하량'!A3:A3000)*(27='7층_부하량'!B3:B3000),0))</f>
        <v>3.49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INDEX('7층_부하량'!H3:H3000,MATCH(1,("7-DaHall 1-PDU-01"='7층_부하량'!A3:A3000)*(28='7층_부하량'!B3:B3000),0))</f>
        <v>6.38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INDEX('7층_부하량'!F3:F3000,MATCH(1,("7-DaHall 1-PDU-01"='7층_부하량'!A3:A3000)*(29='7층_부하량'!B3:B3000),0))</f>
        <v>0.38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INDEX('7층_부하량'!G3:G3000,MATCH(1,("7-DaHall 1-PDU-01"='7층_부하량'!A3:A3000)*(32='7층_부하량'!B3:B3000),0))</f>
        <v>2.85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INDEX('7층_부하량'!H3:H3000,MATCH(1,("7-DaHall 1-PDU-01"='7층_부하량'!A3:A3000)*(33='7층_부하량'!B3:B3000),0))</f>
        <v>8.8800000000000008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INDEX('7층_부하량'!H3:H3000,MATCH(1,("7-DaHall 1-PDU-01"='7층_부하량'!A3:A3000)*(34='7층_부하량'!B3:B3000),0))</f>
        <v>4.58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INDEX('7층_부하량'!F3:F3000,MATCH(1,("7-DaHall 1-PDU-01"='7층_부하량'!A3:A3000)*(35='7층_부하량'!B3:B3000),0))</f>
        <v>7.16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INDEX('7층_부하량'!F3:F3000,MATCH(1,("7-DaHall 1-PDU-01"='7층_부하량'!A3:A3000)*(36='7층_부하량'!B3:B3000),0))</f>
        <v>1.78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INDEX('7층_부하량'!G3:G3000,MATCH(1,("7-DaHall 1-PDU-01"='7층_부하량'!A3:A3000)*(37='7층_부하량'!B3:B3000),0))</f>
        <v>1.8900000000000001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INDEX('7층_부하량'!G3:G3000,MATCH(1,("7-DaHall 1-PDU-01"='7층_부하량'!A3:A3000)*(38='7층_부하량'!B3:B3000),0))</f>
        <v>3.05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INDEX('7층_부하량'!H3:H3000,MATCH(1,("7-DaHall 1-PDU-01"='7층_부하량'!A3:A3000)*(39='7층_부하량'!B3:B3000),0))</f>
        <v>2.7800000000000002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INDEX('7층_부하량'!H3:H3000,MATCH(1,("7-DaHall 1-PDU-01"='7층_부하량'!A3:A3000)*(40='7층_부하량'!B3:B3000),0))</f>
        <v>3.56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INDEX('7층_부하량'!F3:F3000,MATCH(1,("7-DaHall 1-PDU-01"='7층_부하량'!A3:A3000)*(41='7층_부하량'!B3:B3000),0))</f>
        <v>5.61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INDEX('7층_부하량'!F3:F3000,MATCH(1,("7-DaHall 1-PDU-01"='7층_부하량'!A3:A3000)*(42='7층_부하량'!B3:B3000),0))</f>
        <v>3.64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INDEX('7층_부하량'!G3:G3000,MATCH(1,("7-DaHall 1-PDU-01"='7층_부하량'!A3:A3000)*(43='7층_부하량'!B3:B3000),0))</f>
        <v>2.1800000000000002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INDEX('7층_부하량'!G3:G3000,MATCH(1,("7-DaHall 1-PDU-01"='7층_부하량'!A3:A3000)*(44='7층_부하량'!B3:B3000),0))</f>
        <v>6.82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INDEX('7층_부하량'!H3:H3000,MATCH(1,("7-DaHall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INDEX('7층_부하량'!H3:H3000,MATCH(1,("7-DaHall 1-PDU-01"='7층_부하량'!A3:A3000)*(46='7층_부하량'!B3:B3000),0))</f>
        <v>2.95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INDEX('7층_부하량'!F3:F3000,MATCH(1,("7-DaHall 1-PDU-01"='7층_부하량'!A3:A3000)*(47='7층_부하량'!B3:B3000),0))</f>
        <v>3.45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INDEX('7층_부하량'!F3:F3000,MATCH(1,("7-DaHall 1-PDU-01"='7층_부하량'!A3:A3000)*(48='7층_부하량'!B3:B3000),0))</f>
        <v>3.63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INDEX('7층_부하량'!G3:G3000,MATCH(1,("7-DaHall 1-PDU-01"='7층_부하량'!A3:A3000)*(49='7층_부하량'!B3:B3000),0))</f>
        <v>6.66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INDEX('7층_부하량'!H3:H3000,MATCH(1,("7-DaHall 1-PDU-01"='7층_부하량'!A3:A3000)*(51='7층_부하량'!B3:B3000),0))</f>
        <v>1.74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INDEX('7층_부하량'!H3:H3000,MATCH(1,("7-DaHall 1-PDU-01"='7층_부하량'!A3:A3000)*(52='7층_부하량'!B3:B3000),0))</f>
        <v>4.0599999999999996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71.36999999999999</v>
      </c>
      <c r="O90" s="130">
        <f>SUM(E63:E89,O63:O89)</f>
        <v>62.930000000000007</v>
      </c>
      <c r="P90" s="130">
        <f>SUM(F63:F89,P63:P89)</f>
        <v>72.670000000000016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INDEX('7층_부하량'!F3:F3000,MATCH(1,("7-DaHall 1-RPP-02"='7층_부하량'!A3:A3000)*(2='7층_부하량'!B3:B3000),0))</f>
        <v>3.02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INDEX('7층_부하량'!G3:G3000,MATCH(1,("7-DaHall 1-RPP-02"='7층_부하량'!A3:A3000)*(4='7층_부하량'!B3:B3000),0))</f>
        <v>1.1299999999999999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INDEX('7층_부하량'!H3:H3000,MATCH(1,("7-DaHall 1-RPP-02"='7층_부하량'!A3:A3000)*(5='7층_부하량'!B3:B3000),0))</f>
        <v>1.8399999999999999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INDEX('7층_부하량'!H3:H3000,MATCH(1,("7-DaHall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INDEX('7층_부하량'!F3:F3000,MATCH(1,("7-DaHall 1-RPP-02"='7층_부하량'!A3:A3000)*(7='7층_부하량'!B3:B3000),0))</f>
        <v>2.86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INDEX('7층_부하량'!F3:F3000,MATCH(1,("7-DaHall 1-RPP-02"='7층_부하량'!A3:A3000)*(8='7층_부하량'!B3:B3000),0))</f>
        <v>4.75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INDEX('7층_부하량'!G3:G3000,MATCH(1,("7-DaHall 1-RPP-02"='7층_부하량'!A3:A3000)*(9='7층_부하량'!B3:B3000),0))</f>
        <v>4.5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INDEX('7층_부하량'!G3:G3000,MATCH(1,("7-DaHall 1-RPP-02"='7층_부하량'!A3:A3000)*(10='7층_부하량'!B3:B3000),0))</f>
        <v>0.72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INDEX('7층_부하량'!H3:H3000,MATCH(1,("7-DaHall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INDEX('7층_부하량'!H3:H3000,MATCH(1,("7-DaHall 1-RPP-02"='7층_부하량'!A3:A3000)*(12='7층_부하량'!B3:B3000),0))</f>
        <v>4.72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INDEX('7층_부하량'!F3:F3000,MATCH(1,("7-DaHall 1-RPP-02"='7층_부하량'!A3:A3000)*(14='7층_부하량'!B3:B3000),0))</f>
        <v>15.79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INDEX('7층_부하량'!G3:G3000,MATCH(1,("7-DaHall 1-RPP-02"='7층_부하량'!A3:A3000)*(15='7층_부하량'!B3:B3000),0))</f>
        <v>1.78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INDEX('7층_부하량'!H3:H3000,MATCH(1,("7-DaHall 1-RPP-02"='7층_부하량'!A3:A3000)*(17='7층_부하량'!B3:B3000),0))</f>
        <v>4.5199999999999996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INDEX('7층_부하량'!H3:H3000,MATCH(1,("7-DaHall 1-RPP-02"='7층_부하량'!A3:A3000)*(18='7층_부하량'!B3:B3000),0))</f>
        <v>2.91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INDEX('7층_부하량'!F3:F3000,MATCH(1,("7-DaHall 1-RPP-02"='7층_부하량'!A3:A3000)*(19='7층_부하량'!B3:B3000),0))</f>
        <v>6.61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INDEX('7층_부하량'!F3:F3000,MATCH(1,("7-DaHall 1-RPP-02"='7층_부하량'!A3:A3000)*(20='7층_부하량'!B3:B3000),0))</f>
        <v>8.08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INDEX('7층_부하량'!G3:G3000,MATCH(1,("7-DaHall 1-RPP-02"='7층_부하량'!A3:A3000)*(21='7층_부하량'!B3:B3000),0))</f>
        <v>2.4500000000000002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INDEX('7층_부하량'!H3:H3000,MATCH(1,("7-DaHall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INDEX('7층_부하량'!H3:H3000,MATCH(1,("7-DaHall 1-RPP-02"='7층_부하량'!A3:A3000)*(24='7층_부하량'!B3:B3000),0))</f>
        <v>4.78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INDEX('7층_부하량'!F3:F3000,MATCH(1,("7-DaHall 1-RPP-02"='7층_부하량'!A3:A3000)*(25='7층_부하량'!B3:B3000),0))</f>
        <v>0.72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INDEX('7층_부하량'!F3:F3000,MATCH(1,("7-DaHall 1-RPP-02"='7층_부하량'!A3:A3000)*(26='7층_부하량'!B3:B3000),0))</f>
        <v>6.8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INDEX('7층_부하량'!G3:G3000,MATCH(1,("7-DaHall 1-RPP-02"='7층_부하량'!A3:A3000)*(27='7층_부하량'!B3:B3000),0))</f>
        <v>15.17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INDEX('7층_부하량'!H3:H3000,MATCH(1,("7-DaHall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INDEX('7층_부하량'!H3:H3000,MATCH(1,("7-DaHall 1-RPP-02"='7층_부하량'!A3:A3000)*(30='7층_부하량'!B3:B3000),0))</f>
        <v>2.67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INDEX('7층_부하량'!F3:F3000,MATCH(1,("7-DaHall 1-RPP-02"='7층_부하량'!A3:A3000)*(32='7층_부하량'!B3:B3000),0))</f>
        <v>4.18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INDEX('7층_부하량'!G3:G3000,MATCH(1,("7-DaHall 1-RPP-02"='7층_부하량'!A3:A3000)*(33='7층_부하량'!B3:B3000),0))</f>
        <v>0.48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INDEX('7층_부하량'!H3:H3000,MATCH(1,("7-DaHall 1-RPP-02"='7층_부하량'!A3:A3000)*(35='7층_부하량'!B3:B3000),0))</f>
        <v>3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INDEX('7층_부하량'!H3:H3000,MATCH(1,("7-DaHall 1-RPP-02"='7층_부하량'!A3:A3000)*(36='7층_부하량'!B3:B3000),0))</f>
        <v>8.0299999999999994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INDEX('7층_부하량'!F3:F3000,MATCH(1,("7-DaHall 1-RPP-02"='7층_부하량'!A3:A3000)*(37='7층_부하량'!B3:B3000),0))</f>
        <v>6.77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INDEX('7층_부하량'!F3:F3000,MATCH(1,("7-DaHall 1-RPP-02"='7층_부하량'!A3:A3000)*(38='7층_부하량'!B3:B3000),0))</f>
        <v>7.9399999999999995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INDEX('7층_부하량'!G3:G3000,MATCH(1,("7-DaHall 1-RPP-02"='7층_부하량'!A3:A3000)*(39='7층_부하량'!B3:B3000),0))</f>
        <v>8.07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70.38</v>
      </c>
      <c r="O115" s="127">
        <f>SUM(E95:E114,O95:O114)</f>
        <v>34.860000000000007</v>
      </c>
      <c r="P115" s="127">
        <f>SUM(F95:F114,P95:P114)</f>
        <v>32.47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INDEX('7층_부하량'!F3:F3000,MATCH(1,("7-DaHall 1-RPP-03"='7층_부하량'!A3:A3000)*(2='7층_부하량'!B3:B3000),0))</f>
        <v>2.88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INDEX('7층_부하량'!G3:G3000,MATCH(1,("7-DaHall 1-RPP-03"='7층_부하량'!A3:A3000)*(3='7층_부하량'!B3:B3000),0))</f>
        <v>3.49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INDEX('7층_부하량'!G3:G3000,MATCH(1,("7-DaHall 1-RPP-03"='7층_부하량'!A3:A3000)*(4='7층_부하량'!B3:B3000),0))</f>
        <v>2.63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INDEX('7층_부하량'!H3:H3000,MATCH(1,("7-DaHall 1-RPP-03"='7층_부하량'!A3:A3000)*(5='7층_부하량'!B3:B3000),0))</f>
        <v>3.5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INDEX('7층_부하량'!H3:H3000,MATCH(1,("7-DaHall 1-RPP-03"='7층_부하량'!A3:A3000)*(6='7층_부하량'!B3:B3000),0))</f>
        <v>1.77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INDEX('7층_부하량'!F3:F3000,MATCH(1,("7-DaHall 1-RPP-03"='7층_부하량'!A3:A3000)*(8='7층_부하량'!B3:B3000),0))</f>
        <v>2.16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8.879999999999999</v>
      </c>
      <c r="O125" s="130">
        <f>SUM(E120:E124,O120:O124)</f>
        <v>11.899999999999999</v>
      </c>
      <c r="P125" s="130">
        <f>SUM(F120:F124,P120:P124)</f>
        <v>5.27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INDEX('7층_부하량'!F3:F3000,MATCH(1,("7-DaHall 1-RPP-04"='7층_부하량'!A3:A3000)*(2='7층_부하량'!B3:B3000),0))</f>
        <v>3.39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INDEX('7층_부하량'!G3:G3000,MATCH(1,("7-DaHall 1-RPP-04"='7층_부하량'!A3:A3000)*(3='7층_부하량'!B3:B3000),0))</f>
        <v>4.54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INDEX('7층_부하량'!G3:G3000,MATCH(1,("7-DaHall 1-RPP-04"='7층_부하량'!A3:A3000)*(4='7층_부하량'!B3:B3000),0))</f>
        <v>5.55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INDEX('7층_부하량'!H3:H3000,MATCH(1,("7-DaHall 1-RPP-04"='7층_부하량'!A3:A3000)*(5='7층_부하량'!B3:B3000),0))</f>
        <v>4.5600000000000005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INDEX('7층_부하량'!H3:H3000,MATCH(1,("7-DaHall 1-RPP-04"='7층_부하량'!A3:A3000)*(6='7층_부하량'!B3:B3000),0))</f>
        <v>1.8399999999999999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INDEX('7층_부하량'!F3:F3000,MATCH(1,("7-DaHall 1-RPP-04"='7층_부하량'!A3:A3000)*(7='7층_부하량'!B3:B3000),0))</f>
        <v>5.52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INDEX('7층_부하량'!F3:F3000,MATCH(1,("7-DaHall 1-RPP-04"='7층_부하량'!A3:A3000)*(8='7층_부하량'!B3:B3000),0))</f>
        <v>2.16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INDEX('7층_부하량'!G3:G3000,MATCH(1,("7-DaHall 1-RPP-04"='7층_부하량'!A3:A3000)*(9='7층_부하량'!B3:B3000),0))</f>
        <v>2.16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12.26</v>
      </c>
      <c r="O133" s="127">
        <f>SUM(E128:E132,O128:O132)</f>
        <v>15.26</v>
      </c>
      <c r="P133" s="127">
        <f>SUM(F128:F132,P128:P132)</f>
        <v>6.4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INDEX('7층_부하량'!F3:F3000,MATCH(1,("7-DaHall 1-PDU-03"='7층_부하량'!A3:A3000)*(1='7층_부하량'!B3:B3000),0))</f>
        <v>27.41</v>
      </c>
      <c r="E138" s="2560" cm="1">
        <f t="array" ref="E138">INDEX('7층_부하량'!G3:G3000,MATCH(1,("7-DaHall 1-PDU-03"='7층_부하량'!A3:A3000)*(1='7층_부하량'!B3:B3000),0))</f>
        <v>15.7</v>
      </c>
      <c r="F138" s="2560" cm="1">
        <f t="array" ref="F138">INDEX('7층_부하량'!H3:H3000,MATCH(1,("7-DaHall 1-PDU-03"='7층_부하량'!A3:A3000)*(1='7층_부하량'!B3:B3000),0))</f>
        <v>28.82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INDEX('7층_부하량'!F3:F3000,MATCH(1,("7-DaHall 1-PDU-03"='7층_부하량'!A3:A3000)*(2='7층_부하량'!B3:B3000),0))</f>
        <v>7.09</v>
      </c>
      <c r="O138" s="2560" cm="1">
        <f t="array" ref="O138">INDEX('7층_부하량'!G3:G3000,MATCH(1,("7-DaHall 1-PDU-03"='7층_부하량'!A3:A3000)*(2='7층_부하량'!B3:B3000),0))</f>
        <v>8.25</v>
      </c>
      <c r="P138" s="2560" cm="1">
        <f t="array" ref="P138">INDEX('7층_부하량'!H3:H3000,MATCH(1,("7-DaHall 1-PDU-03"='7층_부하량'!A3:A3000)*(2='7층_부하량'!B3:B3000),0))</f>
        <v>9.83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INDEX('7층_부하량'!F3:F3000,MATCH(1,("7-DaHall 1-PDU-03"='7층_부하량'!A3:A3000)*(3='7층_부하량'!B3:B3000),0))</f>
        <v>7.1</v>
      </c>
      <c r="E139" s="2553" cm="1">
        <f t="array" ref="E139">INDEX('7층_부하량'!G3:G3000,MATCH(1,("7-DaHall 1-PDU-03"='7층_부하량'!A3:A3000)*(3='7층_부하량'!B3:B3000),0))</f>
        <v>8.2899999999999991</v>
      </c>
      <c r="F139" s="2553" cm="1">
        <f t="array" ref="F139">INDEX('7층_부하량'!H3:H3000,MATCH(1,("7-DaHall 1-PDU-03"='7층_부하량'!A3:A3000)*(3='7층_부하량'!B3:B3000),0))</f>
        <v>5.19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INDEX('7층_부하량'!F3:F3000,MATCH(1,("7-DaHall 1-PDU-03"='7층_부하량'!A3:A3000)*(4='7층_부하량'!B3:B3000),0))</f>
        <v>0</v>
      </c>
      <c r="O139" s="2561" cm="1">
        <f t="array" ref="O139">INDEX('7층_부하량'!G3:G3000,MATCH(1,("7-DaHall 1-PDU-03"='7층_부하량'!A3:A3000)*(4='7층_부하량'!B3:B3000),0))</f>
        <v>0</v>
      </c>
      <c r="P139" s="2561" cm="1">
        <f t="array" ref="P139">INDEX('7층_부하량'!H3:H3000,MATCH(1,("7-DaHall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INDEX('7층_부하량'!F3:F3000,MATCH(1,("7-DaHall 1-PDU-03"='7층_부하량'!A3:A3000)*(5='7층_부하량'!B3:B3000),0))</f>
        <v>0</v>
      </c>
      <c r="E140" s="2554" cm="1">
        <f t="array" ref="E140">INDEX('7층_부하량'!G3:G3000,MATCH(1,("7-DaHall 1-PDU-03"='7층_부하량'!A3:A3000)*(5='7층_부하량'!B3:B3000),0))</f>
        <v>0</v>
      </c>
      <c r="F140" s="2554" cm="1">
        <f t="array" ref="F140">INDEX('7층_부하량'!H3:H3000,MATCH(1,("7-DaHall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INDEX('7층_부하량'!F3:F3000,MATCH(1,("7-DaHall 1-PDU-03"='7층_부하량'!A3:A3000)*(6='7층_부하량'!B3:B3000),0))</f>
        <v>59.06</v>
      </c>
      <c r="O140" s="2562" cm="1">
        <f t="array" ref="O140">INDEX('7층_부하량'!G3:G3000,MATCH(1,("7-DaHall 1-PDU-03"='7층_부하량'!A3:A3000)*(6='7층_부하량'!B3:B3000),0))</f>
        <v>59.71</v>
      </c>
      <c r="P140" s="2562" cm="1">
        <f t="array" ref="P140">INDEX('7층_부하량'!H3:H3000,MATCH(1,("7-DaHall 1-PDU-03"='7층_부하량'!A3:A3000)*(6='7층_부하량'!B3:B3000),0))</f>
        <v>62.09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INDEX('7층_부하량'!F3:F3000,MATCH(1,("7-DaHall 1-PDU-03"='7층_부하량'!A3:A3000)*(7='7층_부하량'!B3:B3000),0))</f>
        <v>0</v>
      </c>
      <c r="E141" s="2554" cm="1">
        <f t="array" ref="E141">INDEX('7층_부하량'!G3:G3000,MATCH(1,("7-DaHall 1-PDU-03"='7층_부하량'!A3:A3000)*(7='7층_부하량'!B3:B3000),0))</f>
        <v>0</v>
      </c>
      <c r="F141" s="2554" cm="1">
        <f t="array" ref="F141">INDEX('7층_부하량'!H3:H3000,MATCH(1,("7-DaHall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INDEX('7층_부하량'!F3:F3000,MATCH(1,("7-DaHall 1-PDU-03"='7층_부하량'!A3:A3000)*(8='7층_부하량'!B3:B3000),0))</f>
        <v>51.81</v>
      </c>
      <c r="O141" s="2554" cm="1">
        <f t="array" ref="O141">INDEX('7층_부하량'!G3:G3000,MATCH(1,("7-DaHall 1-PDU-03"='7층_부하량'!A3:A3000)*(8='7층_부하량'!B3:B3000),0))</f>
        <v>52.37</v>
      </c>
      <c r="P141" s="2554" cm="1">
        <f t="array" ref="P141">INDEX('7층_부하량'!H3:H3000,MATCH(1,("7-DaHall 1-PDU-03"='7층_부하량'!A3:A3000)*(8='7층_부하량'!B3:B3000),0))</f>
        <v>54.75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INDEX('7층_부하량'!F3:F3000,MATCH(1,("7-DaHall 1-PDU-03"='7층_부하량'!A3:A3000)*(9='7층_부하량'!B3:B3000),0))</f>
        <v>0</v>
      </c>
      <c r="E142" s="2554" cm="1">
        <f t="array" ref="E142">INDEX('7층_부하량'!G3:G3000,MATCH(1,("7-DaHall 1-PDU-03"='7층_부하량'!A3:A3000)*(9='7층_부하량'!B3:B3000),0))</f>
        <v>0</v>
      </c>
      <c r="F142" s="2554" cm="1">
        <f t="array" ref="F142">INDEX('7층_부하량'!H3:H3000,MATCH(1,("7-DaHall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INDEX('7층_부하량'!F3:F3000,MATCH(1,("7-DaHall 1-PDU-03"='7층_부하량'!A3:A3000)*(10='7층_부하량'!B3:B3000),0))</f>
        <v>0</v>
      </c>
      <c r="O142" s="2554" cm="1">
        <f t="array" ref="O142">INDEX('7층_부하량'!G3:G3000,MATCH(1,("7-DaHall 1-PDU-03"='7층_부하량'!A3:A3000)*(10='7층_부하량'!B3:B3000),0))</f>
        <v>0</v>
      </c>
      <c r="P142" s="2554" cm="1">
        <f t="array" ref="P142">INDEX('7층_부하량'!H3:H3000,MATCH(1,("7-DaHall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152.47</v>
      </c>
      <c r="O148" s="127">
        <f>SUM(E138:E147,O138:O147)</f>
        <v>144.32</v>
      </c>
      <c r="P148" s="127">
        <f>SUM(F138:F147,P138:P147)</f>
        <v>160.68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INDEX('7층_부하량'!F3:F3000,MATCH(1,("7-DaHall 1-PDU-04"='7층_부하량'!A3:A3000)*(1='7층_부하량'!B3:B3000),0))</f>
        <v>47.16</v>
      </c>
      <c r="E153" s="2552" cm="1">
        <f t="array" ref="E153">INDEX('7층_부하량'!G3:G3000,MATCH(1,("7-DaHall 1-PDU-04"='7층_부하량'!A3:A3000)*(1='7층_부하량'!B3:B3000),0))</f>
        <v>47.56</v>
      </c>
      <c r="F153" s="2552" cm="1">
        <f t="array" ref="F153">INDEX('7층_부하량'!H3:H3000,MATCH(1,("7-DaHall 1-PDU-04"='7층_부하량'!A3:A3000)*(1='7층_부하량'!B3:B3000),0))</f>
        <v>50.14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INDEX('7층_부하량'!F3:F3000,MATCH(1,("7-DaHall 1-PDU-04"='7층_부하량'!A3:A3000)*(2='7층_부하량'!B3:B3000),0))</f>
        <v>43.78</v>
      </c>
      <c r="O153" s="2560" cm="1">
        <f t="array" ref="O153">INDEX('7층_부하량'!G3:G3000,MATCH(1,("7-DaHall 1-PDU-04"='7층_부하량'!A3:A3000)*(2='7층_부하량'!B3:B3000),0))</f>
        <v>17.88</v>
      </c>
      <c r="P153" s="2560" cm="1">
        <f t="array" ref="P153">INDEX('7층_부하량'!H3:H3000,MATCH(1,("7-DaHall 1-PDU-04"='7층_부하량'!A3:A3000)*(2='7층_부하량'!B3:B3000),0))</f>
        <v>24.36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INDEX('7층_부하량'!F3:F3000,MATCH(1,("7-DaHall 1-PDU-04"='7층_부하량'!A3:A3000)*(3='7층_부하량'!B3:B3000),0))</f>
        <v>0</v>
      </c>
      <c r="E154" s="2561" cm="1">
        <f t="array" ref="E154">INDEX('7층_부하량'!G3:G3000,MATCH(1,("7-DaHall 1-PDU-04"='7층_부하량'!A3:A3000)*(3='7층_부하량'!B3:B3000),0))</f>
        <v>0</v>
      </c>
      <c r="F154" s="2561" cm="1">
        <f t="array" ref="F154">INDEX('7층_부하량'!H3:H3000,MATCH(1,("7-DaHall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INDEX('7층_부하량'!F3:F3000,MATCH(1,("7-DaHall 1-PDU-04"='7층_부하량'!A3:A3000)*(4='7층_부하량'!B3:B3000),0))</f>
        <v>10.47</v>
      </c>
      <c r="O154" s="2561" cm="1">
        <f t="array" ref="O154">INDEX('7층_부하량'!G3:G3000,MATCH(1,("7-DaHall 1-PDU-04"='7층_부하량'!A3:A3000)*(4='7층_부하량'!B3:B3000),0))</f>
        <v>7.93</v>
      </c>
      <c r="P154" s="2553" cm="1">
        <f t="array" ref="P154">INDEX('7층_부하량'!H3:H3000,MATCH(1,("7-DaHall 1-PDU-04"='7층_부하량'!A3:A3000)*(4='7층_부하량'!B3:B3000),0))</f>
        <v>5.85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INDEX('7층_부하량'!F3:F3000,MATCH(1,("7-DaHall 1-PDU-04"='7층_부하량'!A3:A3000)*(5='7층_부하량'!B3:B3000),0))</f>
        <v>0</v>
      </c>
      <c r="E155" s="2561" cm="1">
        <f t="array" ref="E155">INDEX('7층_부하량'!G3:G3000,MATCH(1,("7-DaHall 1-PDU-04"='7층_부하량'!A3:A3000)*(5='7층_부하량'!B3:B3000),0))</f>
        <v>0</v>
      </c>
      <c r="F155" s="2561" cm="1">
        <f t="array" ref="F155">INDEX('7층_부하량'!H3:H3000,MATCH(1,("7-DaHall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INDEX('7층_부하량'!F3:F3000,MATCH(1,("7-DaHall 1-PDU-04"='7층_부하량'!A3:A3000)*(6='7층_부하량'!B3:B3000),0))</f>
        <v>38.99</v>
      </c>
      <c r="O155" s="2554" cm="1">
        <f t="array" ref="O155">INDEX('7층_부하량'!G3:G3000,MATCH(1,("7-DaHall 1-PDU-04"='7층_부하량'!A3:A3000)*(6='7층_부하량'!B3:B3000),0))</f>
        <v>17.760000000000002</v>
      </c>
      <c r="P155" s="2554" cm="1">
        <f t="array" ref="P155">INDEX('7층_부하량'!H3:H3000,MATCH(1,("7-DaHall 1-PDU-04"='7층_부하량'!A3:A3000)*(6='7층_부하량'!B3:B3000),0))</f>
        <v>23.97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INDEX('7층_부하량'!F3:F3000,MATCH(1,("7-DaHall 1-PDU-04"='7층_부하량'!A3:A3000)*(7='7층_부하량'!B3:B3000),0))</f>
        <v>10.51</v>
      </c>
      <c r="E156" s="2554" cm="1">
        <f t="array" ref="E156">INDEX('7층_부하량'!G3:G3000,MATCH(1,("7-DaHall 1-PDU-04"='7층_부하량'!A3:A3000)*(7='7층_부하량'!B3:B3000),0))</f>
        <v>7.83</v>
      </c>
      <c r="F156" s="2554" cm="1">
        <f t="array" ref="F156">INDEX('7층_부하량'!H3:H3000,MATCH(1,("7-DaHall 1-PDU-04"='7층_부하량'!A3:A3000)*(7='7층_부하량'!B3:B3000),0))</f>
        <v>5.84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INDEX('7층_부하량'!F3:F3000,MATCH(1,("7-DaHall 1-PDU-04"='7층_부하량'!A3:A3000)*(8='7층_부하량'!B3:B3000),0))</f>
        <v>0</v>
      </c>
      <c r="O156" s="2554" cm="1">
        <f t="array" ref="O156">INDEX('7층_부하량'!G3:G3000,MATCH(1,("7-DaHall 1-PDU-04"='7층_부하량'!A3:A3000)*(8='7층_부하량'!B3:B3000),0))</f>
        <v>0</v>
      </c>
      <c r="P156" s="2554" cm="1">
        <f t="array" ref="P156">INDEX('7층_부하량'!H3:H3000,MATCH(1,("7-DaHall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INDEX('7층_부하량'!F3:F3000,MATCH(1,("7-DaHall 1-PDU-04"='7층_부하량'!A3:A3000)*(9='7층_부하량'!B3:B3000),0))</f>
        <v>0</v>
      </c>
      <c r="E157" s="2554" cm="1">
        <f t="array" ref="E157">INDEX('7층_부하량'!G3:G3000,MATCH(1,("7-DaHall 1-PDU-04"='7층_부하량'!A3:A3000)*(9='7층_부하량'!B3:B3000),0))</f>
        <v>0</v>
      </c>
      <c r="F157" s="2554" cm="1">
        <f t="array" ref="F157">INDEX('7층_부하량'!H3:H3000,MATCH(1,("7-DaHall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INDEX('7층_부하량'!F3:F3000,MATCH(1,("7-DaHall 1-PDU-04"='7층_부하량'!A3:A3000)*(10='7층_부하량'!B3:B3000),0))</f>
        <v>0</v>
      </c>
      <c r="O157" s="2554" cm="1">
        <f t="array" ref="O157">INDEX('7층_부하량'!G3:G3000,MATCH(1,("7-DaHall 1-PDU-04"='7층_부하량'!A3:A3000)*(10='7층_부하량'!B3:B3000),0))</f>
        <v>0</v>
      </c>
      <c r="P157" s="2554" cm="1">
        <f t="array" ref="P157">INDEX('7층_부하량'!H3:H3000,MATCH(1,("7-DaHall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150.91</v>
      </c>
      <c r="O163" s="127">
        <f>SUM(E153:E162,O153:O162)</f>
        <v>98.96</v>
      </c>
      <c r="P163" s="127">
        <f>SUM(F153:F162,P153:P162)</f>
        <v>110.16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447.12</v>
      </c>
      <c r="E165" s="51">
        <f t="shared" ref="E165:E171" si="0">D165/$D$171</f>
        <v>0.41010777344645721</v>
      </c>
      <c r="M165" s="505" t="s">
        <v>4552</v>
      </c>
      <c r="N165" s="127">
        <f>N26</f>
        <v>40.730000000000004</v>
      </c>
      <c r="O165" s="127">
        <f>O26</f>
        <v>38.660000000000004</v>
      </c>
      <c r="P165" s="127">
        <f>P26</f>
        <v>36.17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189.94</v>
      </c>
      <c r="E166" s="51">
        <f t="shared" si="0"/>
        <v>0.17421692272414582</v>
      </c>
      <c r="M166" s="505" t="s">
        <v>4555</v>
      </c>
      <c r="N166" s="127">
        <f>N115</f>
        <v>70.38</v>
      </c>
      <c r="O166" s="127">
        <f>O115</f>
        <v>34.860000000000007</v>
      </c>
      <c r="P166" s="127">
        <f>P115</f>
        <v>32.47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83.47999999999999</v>
      </c>
      <c r="E167" s="51">
        <f t="shared" si="0"/>
        <v>7.6569594129786742E-2</v>
      </c>
      <c r="M167" s="505" t="s">
        <v>4556</v>
      </c>
      <c r="N167" s="127">
        <f>N125</f>
        <v>8.879999999999999</v>
      </c>
      <c r="O167" s="127">
        <f>O125</f>
        <v>11.899999999999999</v>
      </c>
      <c r="P167" s="127">
        <f>P125</f>
        <v>5.27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325.72000000000003</v>
      </c>
      <c r="E168" s="51">
        <f t="shared" si="0"/>
        <v>0.29875716578766343</v>
      </c>
      <c r="G168" s="127"/>
      <c r="M168" s="505" t="s">
        <v>4558</v>
      </c>
      <c r="N168" s="127">
        <f>N133</f>
        <v>12.26</v>
      </c>
      <c r="O168" s="127">
        <f>O133</f>
        <v>15.26</v>
      </c>
      <c r="P168" s="127">
        <f>P133</f>
        <v>6.4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18.82</v>
      </c>
      <c r="E169" s="51">
        <f t="shared" si="0"/>
        <v>1.7262095849575786E-2</v>
      </c>
      <c r="M169" s="505" t="s">
        <v>4561</v>
      </c>
      <c r="N169" s="127">
        <f>N90</f>
        <v>71.36999999999999</v>
      </c>
      <c r="O169" s="127">
        <f>O90</f>
        <v>62.930000000000007</v>
      </c>
      <c r="P169" s="127">
        <f>P90</f>
        <v>72.670000000000016</v>
      </c>
    </row>
    <row r="170" spans="1:20" x14ac:dyDescent="0.25">
      <c r="B170" s="985" t="s">
        <v>4562</v>
      </c>
      <c r="C170" s="50"/>
      <c r="D170" s="2216">
        <f>SUM(N138:P138)</f>
        <v>25.17</v>
      </c>
      <c r="E170" s="51">
        <f t="shared" si="0"/>
        <v>2.3086448062371017E-2</v>
      </c>
      <c r="M170" s="505" t="s">
        <v>4563</v>
      </c>
      <c r="N170" s="127">
        <f>N58</f>
        <v>73.749999999999986</v>
      </c>
      <c r="O170" s="127">
        <f>O58</f>
        <v>67.44</v>
      </c>
      <c r="P170" s="127">
        <f>P58</f>
        <v>77.960000000000008</v>
      </c>
    </row>
    <row r="171" spans="1:20" x14ac:dyDescent="0.25">
      <c r="B171" s="50"/>
      <c r="C171" s="50" t="s">
        <v>4564</v>
      </c>
      <c r="D171" s="2368">
        <f>SUM(D165:D170)</f>
        <v>1090.25</v>
      </c>
      <c r="E171" s="2367">
        <f t="shared" si="0"/>
        <v>1</v>
      </c>
      <c r="M171" s="505" t="s">
        <v>4565</v>
      </c>
      <c r="N171" s="127">
        <f>D153+N140</f>
        <v>106.22</v>
      </c>
      <c r="O171" s="127">
        <f t="shared" ref="O171:P171" si="1">E153+O140</f>
        <v>107.27000000000001</v>
      </c>
      <c r="P171" s="127">
        <f t="shared" si="1"/>
        <v>112.23</v>
      </c>
    </row>
    <row r="172" spans="1:20" x14ac:dyDescent="0.25">
      <c r="D172" s="127"/>
      <c r="M172" s="505" t="s">
        <v>4566</v>
      </c>
      <c r="N172" s="127">
        <f>N138</f>
        <v>7.09</v>
      </c>
      <c r="O172" s="127">
        <f t="shared" ref="O172:P172" si="2">O138</f>
        <v>8.25</v>
      </c>
      <c r="P172" s="127">
        <f t="shared" si="2"/>
        <v>9.83</v>
      </c>
    </row>
    <row r="173" spans="1:20" x14ac:dyDescent="0.25">
      <c r="M173" s="505" t="s">
        <v>4567</v>
      </c>
      <c r="N173" s="2368">
        <f>SUM(N165:P172)</f>
        <v>1090.25</v>
      </c>
    </row>
    <row r="175" spans="1:20" x14ac:dyDescent="0.25">
      <c r="N175">
        <f>N173*220/1000</f>
        <v>239.85499999999999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2" t="s">
        <v>9274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6597</v>
      </c>
      <c r="D3" s="3699" t="s">
        <v>8558</v>
      </c>
      <c r="E3" s="3699"/>
      <c r="F3" s="3699"/>
      <c r="G3" s="3699"/>
      <c r="H3" s="489"/>
      <c r="I3" s="123"/>
      <c r="J3" s="3700" t="s">
        <v>4207</v>
      </c>
      <c r="K3" s="370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 x14ac:dyDescent="0.3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 x14ac:dyDescent="0.25">
      <c r="A6" s="492" t="s">
        <v>4209</v>
      </c>
      <c r="B6" s="141" t="s">
        <v>4210</v>
      </c>
      <c r="C6" s="151" t="s">
        <v>4155</v>
      </c>
      <c r="D6" s="255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 x14ac:dyDescent="0.25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 x14ac:dyDescent="0.25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INDEX('7층_부하량'!K3:K3000,MATCH(1,("7-DaHall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INDEX('7층_부하량'!K3:K3000,MATCH(1,("7-DaHall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 x14ac:dyDescent="0.25">
      <c r="A9" s="495" t="s">
        <v>4223</v>
      </c>
      <c r="B9" s="142" t="s">
        <v>4210</v>
      </c>
      <c r="C9" s="163" t="s">
        <v>4155</v>
      </c>
      <c r="D9" s="255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INDEX('7층_부하량'!I3:I3000,MATCH(1,("7-DaHall 1-RPP-01"='7층_부하량'!A3:A3000)*(8='7층_부하량'!B3:B3000),0))</f>
        <v>2.2949706804150782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 x14ac:dyDescent="0.25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INDEX('7층_부하량'!J3:J3000,MATCH(1,("7-DaHall 1-RPP-01"='7층_부하량'!A3:A3000)*(9='7층_부하량'!B3:B3000),0))</f>
        <v>2.4181724246694554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INDEX('7층_부하량'!J3:J3000,MATCH(1,("7-DaHall 1-RPP-01"='7층_부하량'!A3:A3000)*(10='7층_부하량'!B3:B3000),0))</f>
        <v>1.5543268481938066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 x14ac:dyDescent="0.25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INDEX('7층_부하량'!K3:K3000,MATCH(1,("7-DaHall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INDEX('7층_부하량'!K3:K3000,MATCH(1,("7-DaHall 1-RPP-01"='7층_부하량'!A3:A3000)*(12='7층_부하량'!B3:B3000),0))</f>
        <v>3.5738968881687865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 x14ac:dyDescent="0.25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INDEX('7층_부하량'!I3:I3000,MATCH(1,("7-DaHall 1-RPP-01"='7층_부하량'!A3:A3000)*(13='7층_부하량'!B3:B3000),0))</f>
        <v>1.4136392633700205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INDEX('7층_부하량'!I3:I3000,MATCH(1,("7-DaHall 1-RPP-01"='7층_부하량'!A3:A3000)*(14='7층_부하량'!B3:B3000),0))</f>
        <v>5.845521273869462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 x14ac:dyDescent="0.25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INDEX('7층_부하량'!J3:J3000,MATCH(1,("7-DaHall 1-RPP-01"='7층_부하량'!A3:A3000)*(15='7층_부하량'!B3:B3000),0))</f>
        <v>4.0936377467960527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INDEX('7층_부하량'!J3:J3000,MATCH(1,("7-DaHall 1-RPP-01"='7층_부하량'!A3:A3000)*(16='7층_부하량'!B3:B3000),0))</f>
        <v>3.2013668360150058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 x14ac:dyDescent="0.25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INDEX('7층_부하량'!K3:K3000,MATCH(1,("7-DaHall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INDEX('7층_부하량'!K3:K3000,MATCH(1,("7-DaHall 1-RPP-01"='7층_부하량'!A3:A3000)*(18='7층_부하량'!B3:B3000),0))</f>
        <v>1.4665239887575583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 x14ac:dyDescent="0.25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INDEX('7층_부하량'!I3:I3000,MATCH(1,("7-DaHall 1-RPP-01"='7층_부하량'!A3:A3000)*(19='7층_부하량'!B3:B3000),0))</f>
        <v>1.7131975900517076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INDEX('7층_부하량'!I3:I3000,MATCH(1,("7-DaHall 1-RPP-01"='7층_부하량'!A3:A3000)*(20='7층_부하량'!B3:B3000),0))</f>
        <v>1.4646921370999189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 x14ac:dyDescent="0.25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 x14ac:dyDescent="0.25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INDEX('7층_부하량'!K3:K3000,MATCH(1,("7-DaHall 1-RPP-01"='7층_부하량'!A3:A3000)*(23='7층_부하량'!B3:B3000),0))</f>
        <v>1.4197899476262887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INDEX('7층_부하량'!K3:K3000,MATCH(1,("7-DaHall 1-RPP-01"='7층_부하량'!A3:A3000)*(24='7층_부하량'!B3:B3000),0))</f>
        <v>2.134386411753344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 x14ac:dyDescent="0.25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INDEX('7층_부하량'!I3:I3000,MATCH(1,("7-DaHall 1-RPP-01"='7층_부하량'!A3:A3000)*(25='7층_부하량'!B3:B3000),0))</f>
        <v>1.5434871791960851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INDEX('7층_부하량'!I3:I3000,MATCH(1,("7-DaHall 1-RPP-01"='7층_부하량'!A3:A3000)*(26='7층_부하량'!B3:B3000),0))</f>
        <v>2.1369531227674723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 x14ac:dyDescent="0.25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INDEX('7층_부하량'!J3:J3000,MATCH(1,("7-DaHall 1-RPP-01"='7층_부하량'!A3:A3000)*(27='7층_부하량'!B3:B3000),0))</f>
        <v>3.8386583922989179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INDEX('7층_부하량'!J3:J3000,MATCH(1,("7-DaHall 1-RPP-01"='7층_부하량'!A3:A3000)*(28='7층_부하량'!B3:B3000),0))</f>
        <v>1.8009421539281132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 x14ac:dyDescent="0.25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INDEX('7층_부하량'!K3:K3000,MATCH(1,("7-DaHall 1-RPP-01"='7층_부하량'!A3:A3000)*(29='7층_부하량'!B3:B3000),0))</f>
        <v>3.7843492903132017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INDEX('7층_부하량'!K3:K3000,MATCH(1,("7-DaHall 1-RPP-01"='7층_부하량'!A3:A3000)*(30='7층_부하량'!B3:B3000),0))</f>
        <v>3.8631536555869679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 x14ac:dyDescent="0.25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INDEX('7층_부하량'!I3:I3000,MATCH(1,("7-DaHall 1-RPP-01"='7층_부하량'!A3:A3000)*(31='7층_부하량'!B3:B3000),0))</f>
        <v>5.6071474990790673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 x14ac:dyDescent="0.25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INDEX('7층_부하량'!J3:J3000,MATCH(1,("7-DaHall 1-RPP-01"='7층_부하량'!A3:A3000)*(34='7층_부하량'!B3:B3000),0))</f>
        <v>1.4248216040418846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 x14ac:dyDescent="0.25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INDEX('7층_부하량'!K3:K3000,MATCH(1,("7-DaHall 1-RPP-01"='7층_부하량'!A3:A3000)*(35='7층_부하량'!B3:B3000),0))</f>
        <v>4.0588732257427411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INDEX('7층_부하량'!K3:K3000,MATCH(1,("7-DaHall 1-RPP-01"='7층_부하량'!A3:A3000)*(36='7층_부하량'!B3:B3000),0))</f>
        <v>3.4251792844173434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 x14ac:dyDescent="0.25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INDEX('7층_부하량'!I3:I3000,MATCH(1,("7-DaHall 1-RPP-01"='7층_부하량'!A3:A3000)*(37='7층_부하량'!B3:B3000),0))</f>
        <v>4.6390332732142552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INDEX('7층_부하량'!I3:I3000,MATCH(1,("7-DaHall 1-RPP-01"='7층_부하량'!A3:A3000)*(38='7층_부하량'!B3:B3000),0))</f>
        <v>2.4541570758661657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 x14ac:dyDescent="0.3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INDEX('7층_부하량'!J3:J3000,MATCH(1,("7-DaHall 1-RPP-01"='7층_부하량'!A3:A3000)*(39='7층_부하량'!B3:B3000),0))</f>
        <v>2.0832901570077822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INDEX('7층_부하량'!J3:J3000,MATCH(1,("7-DaHall 1-RPP-01"='7층_부하량'!A3:A3000)*(40='7층_부하량'!B3:B3000),0))</f>
        <v>4.8317093531411359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29.112799094929233</v>
      </c>
      <c r="O26" s="130">
        <f>SUM(E6:E25,O6:O25)</f>
        <v>25.246925516092155</v>
      </c>
      <c r="P26" s="130">
        <f>SUM(F6:F25,P6:P25)</f>
        <v>23.726152692366227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6598</v>
      </c>
      <c r="B28" s="127"/>
      <c r="C28" s="127"/>
      <c r="D28" s="3699" t="s">
        <v>8559</v>
      </c>
      <c r="E28" s="3699"/>
      <c r="F28" s="3699"/>
      <c r="G28" s="3699"/>
      <c r="H28" s="498"/>
      <c r="I28" s="132"/>
      <c r="J28" s="3702" t="s">
        <v>4294</v>
      </c>
      <c r="K28" s="370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 x14ac:dyDescent="0.3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 x14ac:dyDescent="0.25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INDEX('7층_부하량'!J3:J3000,MATCH(1,("7-DaHall 1-PDU-02"='7층_부하량'!A3:A3000)*(2='7층_부하량'!B3:B3000),0))</f>
        <v>5.4828017613708502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 x14ac:dyDescent="0.25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INDEX('7층_부하량'!K3:K3000,MATCH(1,("7-DaHall 1-PDU-02"='7층_부하량'!A3:A3000)*(3='7층_부하량'!B3:B3000),0))</f>
        <v>5.5321671800230545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INDEX('7층_부하량'!K3:K3000,MATCH(1,("7-DaHall 1-PDU-02"='7층_부하량'!A3:A3000)*(4='7층_부하량'!B3:B3000),0))</f>
        <v>5.3788708928352698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 x14ac:dyDescent="0.25">
      <c r="A33" s="494"/>
      <c r="B33" s="142" t="s">
        <v>4170</v>
      </c>
      <c r="C33" s="142" t="s">
        <v>4302</v>
      </c>
      <c r="D33" s="2554" cm="1">
        <f t="array" ref="D33">INDEX('7층_부하량'!I3:I3000,MATCH(1,("7-DaHall 1-PDU-02"='7층_부하량'!A3:A3000)*(5='7층_부하량'!B3:B3000),0))</f>
        <v>5.5400820270538551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INDEX('7층_부하량'!I3:I3000,MATCH(1,("7-DaHall 1-PDU-02"='7층_부하량'!A3:A3000)*(6='7층_부하량'!B3:B3000),0))</f>
        <v>5.3234175863296329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 x14ac:dyDescent="0.25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INDEX('7층_부하량'!J3:J3000,MATCH(1,("7-DaHall 1-PDU-02"='7층_부하량'!A3:A3000)*(7='7층_부하량'!B3:B3000),0))</f>
        <v>5.6450512257009757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INDEX('7층_부하량'!J3:J3000,MATCH(1,("7-DaHall 1-PDU-02"='7층_부하량'!A3:A3000)*(8='7층_부하량'!B3:B3000),0))</f>
        <v>1.0109599606626485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 x14ac:dyDescent="0.25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INDEX('7층_부하량'!K3:K3000,MATCH(1,("7-DaHall 1-PDU-02"='7층_부하량'!A3:A3000)*(9='7층_부하량'!B3:B3000),0))</f>
        <v>5.1451620725949301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INDEX('7층_부하량'!K3:K3000,MATCH(1,("7-DaHall 1-PDU-02"='7층_부하량'!A3:A3000)*(10='7층_부하량'!B3:B3000),0))</f>
        <v>4.3618005535968356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 x14ac:dyDescent="0.25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INDEX('7층_부하량'!I3:I3000,MATCH(1,("7-DaHall 1-PDU-02"='7층_부하량'!A3:A3000)*(11='7층_부하량'!B3:B3000),0))</f>
        <v>5.4275234872112161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INDEX('7층_부하량'!I3:I3000,MATCH(1,("7-DaHall 1-PDU-02"='7층_부하량'!A3:A3000)*(12='7층_부하량'!B3:B3000),0))</f>
        <v>2.6773121143996761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 x14ac:dyDescent="0.25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INDEX('7층_부하량'!J3:J3000,MATCH(1,("7-DaHall 1-PDU-02"='7층_부하량'!A3:A3000)*(13='7층_부하량'!B3:B3000),0))</f>
        <v>4.6923402457878831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INDEX('7층_부하량'!J3:J3000,MATCH(1,("7-DaHall 1-PDU-02"='7층_부하량'!A3:A3000)*(14='7층_부하량'!B3:B3000),0))</f>
        <v>3.2195770704372162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 x14ac:dyDescent="0.25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INDEX('7층_부하량'!K3:K3000,MATCH(1,("7-DaHall 1-PDU-02"='7층_부하량'!A3:A3000)*(15='7층_부하량'!B3:B3000),0))</f>
        <v>1.1918898085915388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INDEX('7층_부하량'!K3:K3000,MATCH(1,("7-DaHall 1-PDU-02"='7층_부하량'!A3:A3000)*(16='7층_부하량'!B3:B3000),0))</f>
        <v>3.0964540289736746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 x14ac:dyDescent="0.25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INDEX('7층_부하량'!I3:I3000,MATCH(1,("7-DaHall 1-PDU-02"='7층_부하량'!A3:A3000)*(17='7층_부하량'!B3:B3000),0))</f>
        <v>4.2886802044360168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INDEX('7층_부하량'!I3:I3000,MATCH(1,("7-DaHall 1-PDU-02"='7층_부하량'!A3:A3000)*(18='7층_부하량'!B3:B3000),0))</f>
        <v>2.6466568456024162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 x14ac:dyDescent="0.25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INDEX('7층_부하량'!J3:J3000,MATCH(1,("7-DaHall 1-PDU-02"='7층_부하량'!A3:A3000)*(19='7층_부하량'!B3:B3000),0))</f>
        <v>8.6047693807596985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INDEX('7층_부하량'!J3:J3000,MATCH(1,("7-DaHall 1-PDU-02"='7층_부하량'!A3:A3000)*(20='7층_부하량'!B3:B3000),0))</f>
        <v>1.9609136692230669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 x14ac:dyDescent="0.25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INDEX('7층_부하량'!K3:K3000,MATCH(1,("7-DaHall 1-PDU-02"='7층_부하량'!A3:A3000)*(21='7층_부하량'!B3:B3000),0))</f>
        <v>4.0312937401063929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INDEX('7층_부하량'!K3:K3000,MATCH(1,("7-DaHall 1-PDU-02"='7층_부하량'!A3:A3000)*(22='7층_부하량'!B3:B3000),0))</f>
        <v>1.9177739815594608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 x14ac:dyDescent="0.25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INDEX('7층_부하량'!I3:I3000,MATCH(1,("7-DaHall 1-PDU-02"='7층_부하량'!A3:A3000)*(23='7층_부하량'!B3:B3000),0))</f>
        <v>2.6238285467226738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INDEX('7층_부하량'!I3:I3000,MATCH(1,("7-DaHall 1-PDU-02"='7층_부하량'!A3:A3000)*(24='7층_부하량'!B3:B3000),0))</f>
        <v>2.2106990843434486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 x14ac:dyDescent="0.25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INDEX('7층_부하량'!J3:J3000,MATCH(1,("7-DaHall 1-PDU-02"='7층_부하량'!A3:A3000)*(25='7층_부하량'!B3:B3000),0))</f>
        <v>2.0639808639304387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INDEX('7층_부하량'!J3:J3000,MATCH(1,("7-DaHall 1-PDU-02"='7층_부하량'!A3:A3000)*(26='7층_부하량'!B3:B3000),0))</f>
        <v>3.043373083280092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 x14ac:dyDescent="0.3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INDEX('7층_부하량'!K3:K3000,MATCH(1,("7-DaHall 1-PDU-02"='7층_부하량'!A3:A3000)*(27='7층_부하량'!B3:B3000),0))</f>
        <v>3.1066111154870919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INDEX('7층_부하량'!K3:K3000,MATCH(1,("7-DaHall 1-PDU-02"='7층_부하량'!A3:A3000)*(28='7층_부하량'!B3:B3000),0))</f>
        <v>5.6620902039876277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 x14ac:dyDescent="0.25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INDEX('7층_부하량'!I3:I3000,MATCH(1,("7-DaHall 1-PDU-02"='7층_부하량'!A3:A3000)*(29='7층_부하량'!B3:B3000),0))</f>
        <v>1.8172282026872306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INDEX('7층_부하량'!I3:I3000,MATCH(1,("7-DaHall 1-PDU-02"='7층_부하량'!A3:A3000)*(30='7층_부하량'!B3:B3000),0))</f>
        <v>0.55860057720347256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 x14ac:dyDescent="0.25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INDEX('7층_부하량'!J3:J3000,MATCH(1,("7-DaHall 1-PDU-02"='7층_부하량'!A3:A3000)*(31='7층_부하량'!B3:B3000),0))</f>
        <v>3.247059909651155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INDEX('7층_부하량'!J3:J3000,MATCH(1,("7-DaHall 1-PDU-02"='7층_부하량'!A3:A3000)*(32='7층_부하량'!B3:B3000),0))</f>
        <v>2.1670946093726235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 x14ac:dyDescent="0.25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INDEX('7층_부하량'!K3:K3000,MATCH(1,("7-DaHall 1-PDU-02"='7층_부하량'!A3:A3000)*(33='7층_부하량'!B3:B3000),0))</f>
        <v>8.1425261748839031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INDEX('7층_부하량'!K3:K3000,MATCH(1,("7-DaHall 1-PDU-02"='7층_부하량'!A3:A3000)*(34='7층_부하량'!B3:B3000),0))</f>
        <v>2.8910744098567793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 x14ac:dyDescent="0.25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INDEX('7층_부하량'!I3:I3000,MATCH(1,("7-DaHall 1-PDU-02"='7층_부하량'!A3:A3000)*(35='7층_부하량'!B3:B3000),0))</f>
        <v>5.8439319216896646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INDEX('7층_부하량'!I3:I3000,MATCH(1,("7-DaHall 1-PDU-02"='7층_부하량'!A3:A3000)*(36='7층_부하량'!B3:B3000),0))</f>
        <v>1.6450917797447719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 x14ac:dyDescent="0.25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INDEX('7층_부하량'!J3:J3000,MATCH(1,("7-DaHall 1-PDU-02"='7층_부하량'!A3:A3000)*(37='7층_부하량'!B3:B3000),0))</f>
        <v>1.237209680569701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INDEX('7층_부하량'!J3:J3000,MATCH(1,("7-DaHall 1-PDU-02"='7층_부하량'!A3:A3000)*(38='7층_부하량'!B3:B3000),0))</f>
        <v>3.5213654308183888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 x14ac:dyDescent="0.25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INDEX('7층_부하량'!K3:K3000,MATCH(1,("7-DaHall 1-PDU-02"='7층_부하량'!A3:A3000)*(39='7층_부하량'!B3:B3000),0))</f>
        <v>1.933699706231524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INDEX('7층_부하량'!K3:K3000,MATCH(1,("7-DaHall 1-PDU-02"='7층_부하량'!A3:A3000)*(40='7층_부하량'!B3:B3000),0))</f>
        <v>3.097088929113518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 x14ac:dyDescent="0.25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INDEX('7층_부하량'!I3:I3000,MATCH(1,("7-DaHall 1-PDU-02"='7층_부하량'!A3:A3000)*(41='7층_부하량'!B3:B3000),0))</f>
        <v>5.4581717910552996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INDEX('7층_부하량'!I3:I3000,MATCH(1,("7-DaHall 1-PDU-02"='7층_부하량'!A3:A3000)*(42='7층_부하량'!B3:B3000),0))</f>
        <v>3.9345923951322033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 x14ac:dyDescent="0.25">
      <c r="A52" s="494"/>
      <c r="B52" s="142" t="s">
        <v>4170</v>
      </c>
      <c r="C52" s="142" t="s">
        <v>4302</v>
      </c>
      <c r="D52" s="156"/>
      <c r="E52" s="2554" cm="1">
        <f t="array" ref="E52">INDEX('7층_부하량'!J3:J3000,MATCH(1,("7-DaHall 1-PDU-02"='7층_부하량'!A3:A3000)*(43='7층_부하량'!B3:B3000),0))</f>
        <v>1.7773756510544736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INDEX('7층_부하량'!J3:J3000,MATCH(1,("7-DaHall 1-PDU-02"='7층_부하량'!A3:A3000)*(44='7층_부하량'!B3:B3000),0))</f>
        <v>1.8154135039449526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 x14ac:dyDescent="0.25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INDEX('7층_부하량'!K3:K3000,MATCH(1,("7-DaHall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INDEX('7층_부하량'!K3:K3000,MATCH(1,("7-DaHall 1-PDU-02"='7층_부하량'!A3:A3000)*(46='7층_부하량'!B3:B3000),0))</f>
        <v>3.6164773632526095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 x14ac:dyDescent="0.25">
      <c r="A54" s="494"/>
      <c r="B54" s="142" t="s">
        <v>4170</v>
      </c>
      <c r="C54" s="142" t="s">
        <v>4302</v>
      </c>
      <c r="D54" s="2554" cm="1">
        <f t="array" ref="D54">INDEX('7층_부하량'!I3:I3000,MATCH(1,("7-DaHall 1-PDU-02"='7층_부하량'!A3:A3000)*(47='7층_부하량'!B3:B3000),0))</f>
        <v>2.7991504908527483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INDEX('7층_부하량'!I3:I3000,MATCH(1,("7-DaHall 1-PDU-02"='7층_부하량'!A3:A3000)*(48='7층_부하량'!B3:B3000),0))</f>
        <v>2.4513385603466631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 x14ac:dyDescent="0.25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INDEX('7층_부하량'!J3:J3000,MATCH(1,("7-DaHall 1-PDU-02"='7층_부하량'!A3:A3000)*(49='7층_부하량'!B3:B3000),0))</f>
        <v>1.0809544928812485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INDEX('7층_부하량'!J3:J3000,MATCH(1,("7-DaHall 1-PDU-02"='7층_부하량'!A3:A3000)*(50='7층_부하량'!B3:B3000),0))</f>
        <v>3.4264977843281623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 x14ac:dyDescent="0.25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INDEX('7층_부하량'!K3:K3000,MATCH(1,("7-DaHall 1-PDU-02"='7층_부하량'!A3:A3000)*(51='7층_부하량'!B3:B3000),0))</f>
        <v>0.81051995921654663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INDEX('7층_부하량'!K3:K3000,MATCH(1,("7-DaHall 1-PDU-02"='7층_부하량'!A3:A3000)*(52='7층_부하량'!B3:B3000),0))</f>
        <v>3.2825619797644436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 x14ac:dyDescent="0.3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INDEX('7층_부하량'!I3:I3000,MATCH(1,("7-DaHall 1-PDU-02"='7층_부하량'!A3:A3000)*(53='7층_부하량'!B3:B3000),0))</f>
        <v>0.22465841830820377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55.470964033119188</v>
      </c>
      <c r="O58" s="130">
        <f>SUM(E31:E57,O31:O57)</f>
        <v>53.996738323773585</v>
      </c>
      <c r="P58" s="130">
        <f>SUM(P31:P57,F31:F57)</f>
        <v>63.198062100075198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6599</v>
      </c>
      <c r="B60" s="127"/>
      <c r="C60" s="127"/>
      <c r="D60" s="3699" t="s">
        <v>8560</v>
      </c>
      <c r="E60" s="3699"/>
      <c r="F60" s="3699"/>
      <c r="G60" s="3699"/>
      <c r="H60" s="498"/>
      <c r="I60" s="132"/>
      <c r="J60" s="3702" t="s">
        <v>4294</v>
      </c>
      <c r="K60" s="370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 x14ac:dyDescent="0.3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 x14ac:dyDescent="0.25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INDEX('7층_부하량'!J3:J3000,MATCH(1,("7-DaHall 1-PDU-01"='7층_부하량'!A3:A3000)*(2='7층_부하량'!B3:B3000),0))</f>
        <v>2.2573828959206983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 x14ac:dyDescent="0.25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INDEX('7층_부하량'!K3:K3000,MATCH(1,("7-DaHall 1-PDU-01"='7층_부하량'!A3:A3000)*(3='7층_부하량'!B3:B3000),0))</f>
        <v>2.9539763446242842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INDEX('7층_부하량'!K3:K3000,MATCH(1,("7-DaHall 1-PDU-01"='7층_부하량'!A3:A3000)*(4='7층_부하량'!B3:B3000),0))</f>
        <v>5.6083028034889395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 x14ac:dyDescent="0.25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INDEX('7층_부하량'!I3:I3000,MATCH(1,("7-DaHall 1-PDU-01"='7층_부하량'!A3:A3000)*(5='7층_부하량'!B3:B3000),0))</f>
        <v>5.2296910157974992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INDEX('7층_부하량'!I3:I3000,MATCH(1,("7-DaHall 1-PDU-01"='7층_부하량'!A3:A3000)*(6='7층_부하량'!B3:B3000),0))</f>
        <v>6.3778999411020889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 x14ac:dyDescent="0.25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INDEX('7층_부하량'!J3:J3000,MATCH(1,("7-DaHall 1-PDU-01"='7층_부하량'!A3:A3000)*(7='7층_부하량'!B3:B3000),0))</f>
        <v>6.0983592758821699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INDEX('7층_부하량'!J3:J3000,MATCH(1,("7-DaHall 1-PDU-01"='7층_부하량'!A3:A3000)*(8='7층_부하량'!B3:B3000),0))</f>
        <v>1.6519201727634416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 x14ac:dyDescent="0.25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INDEX('7층_부하량'!K3:K3000,MATCH(1,("7-DaHall 1-PDU-01"='7층_부하량'!A3:A3000)*(9='7층_부하량'!B3:B3000),0))</f>
        <v>5.6284017440891203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INDEX('7층_부하량'!K3:K3000,MATCH(1,("7-DaHall 1-PDU-01"='7층_부하량'!A3:A3000)*(10='7층_부하량'!B3:B3000),0))</f>
        <v>2.8401858146185406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 x14ac:dyDescent="0.25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INDEX('7층_부하량'!I3:I3000,MATCH(1,("7-DaHall 1-PDU-01"='7층_부하량'!A3:A3000)*(11='7층_부하량'!B3:B3000),0))</f>
        <v>6.3335751825671629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INDEX('7층_부하량'!I3:I3000,MATCH(1,("7-DaHall 1-PDU-01"='7층_부하량'!A3:A3000)*(12='7층_부하량'!B3:B3000),0))</f>
        <v>2.0298583151388403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 x14ac:dyDescent="0.25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INDEX('7층_부하량'!J3:J3000,MATCH(1,("7-DaHall 1-PDU-01"='7층_부하량'!A3:A3000)*(13='7층_부하량'!B3:B3000),0))</f>
        <v>5.7528673408563487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INDEX('7층_부하량'!J3:J3000,MATCH(1,("7-DaHall 1-PDU-01"='7층_부하량'!A3:A3000)*(14='7층_부하량'!B3:B3000),0))</f>
        <v>4.0891786811758433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 x14ac:dyDescent="0.25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INDEX('7층_부하량'!K3:K3000,MATCH(1,("7-DaHall 1-PDU-01"='7층_부하량'!A3:A3000)*(15='7층_부하량'!B3:B3000),0))</f>
        <v>0.71219604241983181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INDEX('7층_부하량'!K3:K3000,MATCH(1,("7-DaHall 1-PDU-01"='7층_부하량'!A3:A3000)*(16='7층_부하량'!B3:B3000),0))</f>
        <v>2.7079420132022562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 x14ac:dyDescent="0.25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INDEX('7층_부하량'!I3:I3000,MATCH(1,("7-DaHall 1-PDU-01"='7층_부하량'!A3:A3000)*(17='7층_부하량'!B3:B3000),0))</f>
        <v>3.9791247554867604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INDEX('7층_부하량'!I3:I3000,MATCH(1,("7-DaHall 1-PDU-01"='7층_부하량'!A3:A3000)*(18='7층_부하량'!B3:B3000),0))</f>
        <v>2.7001348231436015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 x14ac:dyDescent="0.25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INDEX('7층_부하량'!J3:J3000,MATCH(1,("7-DaHall 1-PDU-01"='7층_부하량'!A3:A3000)*(19='7층_부하량'!B3:B3000),0))</f>
        <v>3.8195177162849858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INDEX('7층_부하량'!J3:J3000,MATCH(1,("7-DaHall 1-PDU-01"='7층_부하량'!A3:A3000)*(20='7층_부하량'!B3:B3000),0))</f>
        <v>1.718442751446797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 x14ac:dyDescent="0.25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INDEX('7층_부하량'!K3:K3000,MATCH(1,("7-DaHall 1-PDU-01"='7층_부하량'!A3:A3000)*(21='7층_부하량'!B3:B3000),0))</f>
        <v>3.4619506006021981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INDEX('7층_부하량'!K3:K3000,MATCH(1,("7-DaHall 1-PDU-01"='7층_부하량'!A3:A3000)*(22='7층_부하량'!B3:B3000),0))</f>
        <v>1.6897335492524912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 x14ac:dyDescent="0.25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INDEX('7층_부하량'!I3:I3000,MATCH(1,("7-DaHall 1-PDU-01"='7층_부하량'!A3:A3000)*(23='7층_부하량'!B3:B3000),0))</f>
        <v>1.8627944028324999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INDEX('7층_부하량'!I3:I3000,MATCH(1,("7-DaHall 1-PDU-01"='7층_부하량'!A3:A3000)*(24='7층_부하량'!B3:B3000),0))</f>
        <v>2.650012601318398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 x14ac:dyDescent="0.25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INDEX('7층_부하량'!J3:J3000,MATCH(1,("7-DaHall 1-PDU-01"='7층_부하량'!A3:A3000)*(25='7층_부하량'!B3:B3000),0))</f>
        <v>1.9762325377804615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INDEX('7층_부하량'!J3:J3000,MATCH(1,("7-DaHall 1-PDU-01"='7층_부하량'!A3:A3000)*(26='7층_부하량'!B3:B3000),0))</f>
        <v>3.3292442939519797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 x14ac:dyDescent="0.3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INDEX('7층_부하량'!K3:K3000,MATCH(1,("7-DaHall 1-PDU-01"='7층_부하량'!A3:A3000)*(27='7층_부하량'!B3:B3000),0))</f>
        <v>3.2122528152209049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INDEX('7층_부하량'!K3:K3000,MATCH(1,("7-DaHall 1-PDU-01"='7층_부하량'!A3:A3000)*(28='7층_부하량'!B3:B3000),0))</f>
        <v>5.4263676211081995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 x14ac:dyDescent="0.25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INDEX('7층_부하량'!I3:I3000,MATCH(1,("7-DaHall 1-PDU-01"='7층_부하량'!A3:A3000)*(29='7층_부하량'!B3:B3000),0))</f>
        <v>0.1275434329395414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INDEX('7층_부하량'!I3:I3000,MATCH(1,("7-DaHall 1-PDU-01"='7층_부하량'!A3:A3000)*(30='7층_부하량'!B3:B3000),0))</f>
        <v>0.34145795691452385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 x14ac:dyDescent="0.25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INDEX('7층_부하량'!J3:J3000,MATCH(1,("7-DaHall 1-PDU-01"='7층_부하량'!A3:A3000)*(31='7층_부하량'!B3:B3000),0))</f>
        <v>3.9830399989329144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INDEX('7층_부하량'!J3:J3000,MATCH(1,("7-DaHall 1-PDU-01"='7층_부하량'!A3:A3000)*(32='7층_부하량'!B3:B3000),0))</f>
        <v>2.2050466517239982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 x14ac:dyDescent="0.25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INDEX('7층_부하량'!K3:K3000,MATCH(1,("7-DaHall 1-PDU-01"='7층_부하량'!A3:A3000)*(33='7층_부하량'!B3:B3000),0))</f>
        <v>8.4039348609805025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INDEX('7층_부하량'!K3:K3000,MATCH(1,("7-DaHall 1-PDU-01"='7층_부하량'!A3:A3000)*(34='7층_부하량'!B3:B3000),0))</f>
        <v>4.0286789524744613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 x14ac:dyDescent="0.25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INDEX('7층_부하량'!I3:I3000,MATCH(1,("7-DaHall 1-PDU-01"='7층_부하량'!A3:A3000)*(35='7층_부하량'!B3:B3000),0))</f>
        <v>5.9126906117851226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INDEX('7층_부하량'!I3:I3000,MATCH(1,("7-DaHall 1-PDU-01"='7층_부하량'!A3:A3000)*(36='7층_부하량'!B3:B3000),0))</f>
        <v>1.6549319905541042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 x14ac:dyDescent="0.25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INDEX('7층_부하량'!J3:J3000,MATCH(1,("7-DaHall 1-PDU-01"='7층_부하량'!A3:A3000)*(37='7층_부하량'!B3:B3000),0))</f>
        <v>1.7537656867671527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INDEX('7층_부하량'!J3:J3000,MATCH(1,("7-DaHall 1-PDU-01"='7층_부하량'!A3:A3000)*(38='7층_부하량'!B3:B3000),0))</f>
        <v>2.6065918652452771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 x14ac:dyDescent="0.25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INDEX('7층_부하량'!K3:K3000,MATCH(1,("7-DaHall 1-PDU-01"='7층_부하량'!A3:A3000)*(39='7층_부하량'!B3:B3000),0))</f>
        <v>1.3576262984997185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INDEX('7층_부하량'!K3:K3000,MATCH(1,("7-DaHall 1-PDU-01"='7층_부하량'!A3:A3000)*(40='7층_부하량'!B3:B3000),0))</f>
        <v>3.3337404242877358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 x14ac:dyDescent="0.25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INDEX('7층_부하량'!I3:I3000,MATCH(1,("7-DaHall 1-PDU-01"='7층_부하량'!A3:A3000)*(41='7층_부하량'!B3:B3000),0))</f>
        <v>1.9029177931972705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INDEX('7층_부하량'!I3:I3000,MATCH(1,("7-DaHall 1-PDU-01"='7층_부하량'!A3:A3000)*(42='7층_부하량'!B3:B3000),0))</f>
        <v>2.8906509725176059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 x14ac:dyDescent="0.25">
      <c r="A84" s="494"/>
      <c r="B84" s="142" t="s">
        <v>4170</v>
      </c>
      <c r="C84" s="142" t="s">
        <v>4302</v>
      </c>
      <c r="D84" s="156"/>
      <c r="E84" s="2554" cm="1">
        <f t="array" ref="E84">INDEX('7층_부하량'!J3:J3000,MATCH(1,("7-DaHall 1-PDU-01"='7층_부하량'!A3:A3000)*(43='7층_부하량'!B3:B3000),0))</f>
        <v>1.9770969098151492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INDEX('7층_부하량'!J3:J3000,MATCH(1,("7-DaHall 1-PDU-01"='7층_부하량'!A3:A3000)*(44='7층_부하량'!B3:B3000),0))</f>
        <v>5.6326362169227595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 x14ac:dyDescent="0.25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INDEX('7층_부하량'!K3:K3000,MATCH(1,("7-DaHall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INDEX('7층_부하량'!K3:K3000,MATCH(1,("7-DaHall 1-PDU-01"='7층_부하량'!A3:A3000)*(46='7층_부하량'!B3:B3000),0))</f>
        <v>2.6241049710955835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 x14ac:dyDescent="0.25">
      <c r="A86" s="494"/>
      <c r="B86" s="142" t="s">
        <v>4170</v>
      </c>
      <c r="C86" s="142" t="s">
        <v>4302</v>
      </c>
      <c r="D86" s="2554" cm="1">
        <f t="array" ref="D86">INDEX('7층_부하량'!I3:I3000,MATCH(1,("7-DaHall 1-PDU-01"='7층_부하량'!A3:A3000)*(47='7층_부하량'!B3:B3000),0))</f>
        <v>3.1056217416066425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INDEX('7층_부하량'!I3:I3000,MATCH(1,("7-DaHall 1-PDU-01"='7층_부하량'!A3:A3000)*(48='7층_부하량'!B3:B3000),0))</f>
        <v>2.0632905081866024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 x14ac:dyDescent="0.25">
      <c r="A87" s="494"/>
      <c r="B87" s="142" t="s">
        <v>4170</v>
      </c>
      <c r="C87" s="142" t="s">
        <v>4302</v>
      </c>
      <c r="D87" s="156"/>
      <c r="E87" s="2554" cm="1">
        <f t="array" ref="E87">INDEX('7층_부하량'!J3:J3000,MATCH(1,("7-DaHall 1-PDU-01"='7층_부하량'!A3:A3000)*(49='7층_부하량'!B3:B3000),0))</f>
        <v>5.4363049346947392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 x14ac:dyDescent="0.25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INDEX('7층_부하량'!K3:K3000,MATCH(1,("7-DaHall 1-PDU-01"='7층_부하량'!A3:A3000)*(51='7층_부하량'!B3:B3000),0))</f>
        <v>1.6246028108723218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INDEX('7층_부하량'!K3:K3000,MATCH(1,("7-DaHall 1-PDU-01"='7층_부하량'!A3:A3000)*(52='7층_부하량'!B3:B3000),0))</f>
        <v>8.6132404181184664E-3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 x14ac:dyDescent="0.3">
      <c r="A89" s="501"/>
      <c r="B89" s="165" t="s">
        <v>4170</v>
      </c>
      <c r="C89" s="165" t="s">
        <v>4221</v>
      </c>
      <c r="D89" s="255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INDEX('7층_부하량'!I3:I3000,MATCH(1,("7-DaHall 1-PDU-01"='7층_부하량'!A3:A3000)*(54='7층_부하량'!B3:B3000),0))</f>
        <v>0.34023973111971734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49.502435776207989</v>
      </c>
      <c r="O90" s="130">
        <f>SUM(E63:E89,O63:O89)</f>
        <v>54.287627930164717</v>
      </c>
      <c r="P90" s="130">
        <f>SUM(F63:F89,P63:P89)</f>
        <v>55.622610907255215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6593</v>
      </c>
      <c r="D92" s="3699" t="s">
        <v>8561</v>
      </c>
      <c r="E92" s="3699"/>
      <c r="F92" s="3699"/>
      <c r="G92" s="3699"/>
      <c r="H92" s="489"/>
      <c r="I92" s="123"/>
      <c r="J92" s="3700" t="s">
        <v>4207</v>
      </c>
      <c r="K92" s="370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 x14ac:dyDescent="0.3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 x14ac:dyDescent="0.25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INDEX('7층_부하량'!I3:I3000,MATCH(1,("7-DaHall 1-RPP-02"='7층_부하량'!A3:A3000)*(2='7층_부하량'!B3:B3000),0))</f>
        <v>1.6102757685242006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 x14ac:dyDescent="0.25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INDEX('7층_부하량'!J3:J3000,MATCH(1,("7-DaHall 1-RPP-02"='7층_부하량'!A3:A3000)*(3='7층_부하량'!B3:B3000),0))</f>
        <v>0.53639687004572456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INDEX('7층_부하량'!J3:J3000,MATCH(1,("7-DaHall 1-RPP-02"='7층_부하량'!A3:A3000)*(4='7층_부하량'!B3:B3000),0))</f>
        <v>1.0466685539778096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 x14ac:dyDescent="0.25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INDEX('7층_부하량'!K3:K3000,MATCH(1,("7-DaHall 1-RPP-02"='7층_부하량'!A3:A3000)*(5='7층_부하량'!B3:B3000),0))</f>
        <v>1.1637225781623517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INDEX('7층_부하량'!K3:K3000,MATCH(1,("7-DaHall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 x14ac:dyDescent="0.25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INDEX('7층_부하량'!I3:I3000,MATCH(1,("7-DaHall 1-RPP-02"='7층_부하량'!A3:A3000)*(7='7층_부하량'!B3:B3000),0))</f>
        <v>1.443375104705771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INDEX('7층_부하량'!I3:I3000,MATCH(1,("7-DaHall 1-RPP-02"='7층_부하량'!A3:A3000)*(8='7층_부하량'!B3:B3000),0))</f>
        <v>3.7722089296112253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 x14ac:dyDescent="0.25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INDEX('7층_부하량'!J3:J3000,MATCH(1,("7-DaHall 1-RPP-02"='7층_부하량'!A3:A3000)*(9='7층_부하량'!B3:B3000),0))</f>
        <v>1.4677948534172658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INDEX('7층_부하량'!J3:J3000,MATCH(1,("7-DaHall 1-RPP-02"='7층_부하량'!A3:A3000)*(10='7층_부하량'!B3:B3000),0))</f>
        <v>0.65394998934885773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 x14ac:dyDescent="0.25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INDEX('7층_부하량'!K3:K3000,MATCH(1,("7-DaHall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INDEX('7층_부하량'!K3:K3000,MATCH(1,("7-DaHall 1-RPP-02"='7층_부하량'!A3:A3000)*(12='7층_부하량'!B3:B3000),0))</f>
        <v>4.3443903835331401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 x14ac:dyDescent="0.25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INDEX('7층_부하량'!I3:I3000,MATCH(1,("7-DaHall 1-RPP-02"='7층_부하량'!A3:A3000)*(13='7층_부하량'!B3:B3000),0))</f>
        <v>2.7751636372836579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INDEX('7층_부하량'!I3:I3000,MATCH(1,("7-DaHall 1-RPP-02"='7층_부하량'!A3:A3000)*(14='7층_부하량'!B3:B3000),0))</f>
        <v>12.910776404191562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 x14ac:dyDescent="0.25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INDEX('7층_부하량'!J3:J3000,MATCH(1,("7-DaHall 1-RPP-02"='7층_부하량'!A3:A3000)*(15='7층_부하량'!B3:B3000),0))</f>
        <v>1.7234027335898541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 x14ac:dyDescent="0.25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INDEX('7층_부하량'!K3:K3000,MATCH(1,("7-DaHall 1-RPP-02"='7층_부하량'!A3:A3000)*(17='7층_부하량'!B3:B3000),0))</f>
        <v>3.1282912346973086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INDEX('7층_부하량'!K3:K3000,MATCH(1,("7-DaHall 1-RPP-02"='7층_부하량'!A3:A3000)*(18='7층_부하량'!B3:B3000),0))</f>
        <v>2.4131155053669886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 x14ac:dyDescent="0.25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INDEX('7층_부하량'!I3:I3000,MATCH(1,("7-DaHall 1-RPP-02"='7층_부하량'!A3:A3000)*(19='7층_부하량'!B3:B3000),0))</f>
        <v>5.5701256844556282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INDEX('7층_부하량'!I3:I3000,MATCH(1,("7-DaHall 1-RPP-02"='7층_부하량'!A3:A3000)*(20='7층_부하량'!B3:B3000),0))</f>
        <v>2.7515200182924922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 x14ac:dyDescent="0.25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INDEX('7층_부하량'!J3:J3000,MATCH(1,("7-DaHall 1-RPP-02"='7층_부하량'!A3:A3000)*(21='7층_부하량'!B3:B3000),0))</f>
        <v>1.5627876124230238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 x14ac:dyDescent="0.25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INDEX('7층_부하량'!K3:K3000,MATCH(1,("7-DaHall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INDEX('7층_부하량'!K3:K3000,MATCH(1,("7-DaHall 1-RPP-02"='7층_부하량'!A3:A3000)*(24='7층_부하량'!B3:B3000),0))</f>
        <v>2.5931829783365976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 x14ac:dyDescent="0.25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INDEX('7층_부하량'!I3:I3000,MATCH(1,("7-DaHall 1-RPP-02"='7층_부하량'!A3:A3000)*(25='7층_부하량'!B3:B3000),0))</f>
        <v>0.62624617918328152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INDEX('7층_부하량'!I3:I3000,MATCH(1,("7-DaHall 1-RPP-02"='7층_부하량'!A3:A3000)*(26='7층_부하량'!B3:B3000),0))</f>
        <v>1.2034422324539349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 x14ac:dyDescent="0.25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INDEX('7층_부하량'!J3:J3000,MATCH(1,("7-DaHall 1-RPP-02"='7층_부하량'!A3:A3000)*(27='7층_부하량'!B3:B3000),0))</f>
        <v>7.3388640317615419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 x14ac:dyDescent="0.25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INDEX('7층_부하량'!K3:K3000,MATCH(1,("7-DaHall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INDEX('7층_부하량'!K3:K3000,MATCH(1,("7-DaHall 1-RPP-02"='7층_부하량'!A3:A3000)*(30='7층_부하량'!B3:B3000),0))</f>
        <v>1.8933451515539381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 x14ac:dyDescent="0.25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INDEX('7층_부하량'!I3:I3000,MATCH(1,("7-DaHall 1-RPP-02"='7층_부하량'!A3:A3000)*(32='7층_부하량'!B3:B3000),0))</f>
        <v>3.2695715518768251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 x14ac:dyDescent="0.25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INDEX('7층_부하량'!J3:J3000,MATCH(1,("7-DaHall 1-RPP-02"='7층_부하량'!A3:A3000)*(33='7층_부하량'!B3:B3000),0))</f>
        <v>0.43786217652222542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 x14ac:dyDescent="0.25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INDEX('7층_부하량'!K3:K3000,MATCH(1,("7-DaHall 1-RPP-02"='7층_부하량'!A3:A3000)*(35='7층_부하량'!B3:B3000),0))</f>
        <v>2.4571087337953235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INDEX('7층_부하량'!K3:K3000,MATCH(1,("7-DaHall 1-RPP-02"='7층_부하량'!A3:A3000)*(36='7층_부하량'!B3:B3000),0))</f>
        <v>6.6171121743754613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 x14ac:dyDescent="0.25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INDEX('7층_부하량'!I3:I3000,MATCH(1,("7-DaHall 1-RPP-02"='7층_부하량'!A3:A3000)*(37='7층_부하량'!B3:B3000),0))</f>
        <v>5.8717001472823496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INDEX('7층_부하량'!I3:I3000,MATCH(1,("7-DaHall 1-RPP-02"='7층_부하량'!A3:A3000)*(38='7층_부하량'!B3:B3000),0))</f>
        <v>5.3995459323962658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 x14ac:dyDescent="0.3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INDEX('7층_부하량'!J3:J3000,MATCH(1,("7-DaHall 1-RPP-02"='7층_부하량'!A3:A3000)*(39='7층_부하량'!B3:B3000),0))</f>
        <v>3.1210592427596078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47.203951590257191</v>
      </c>
      <c r="O115" s="127">
        <f>SUM(E95:E114,O95:O114)</f>
        <v>17.88878606384591</v>
      </c>
      <c r="P115" s="127">
        <f>SUM(F95:F114,P95:P114)</f>
        <v>24.610268739821109</v>
      </c>
    </row>
    <row r="116" spans="1:20" ht="15" thickBot="1" x14ac:dyDescent="0.3"/>
    <row r="117" spans="1:20" ht="15.6" thickTop="1" thickBot="1" x14ac:dyDescent="0.3">
      <c r="A117" s="53" t="s">
        <v>6596</v>
      </c>
      <c r="D117" s="3699" t="s">
        <v>8562</v>
      </c>
      <c r="E117" s="3699"/>
      <c r="F117" s="3699"/>
      <c r="G117" s="3699"/>
      <c r="H117" s="489"/>
      <c r="I117" s="123"/>
      <c r="J117" s="3700" t="s">
        <v>4513</v>
      </c>
      <c r="K117" s="370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 x14ac:dyDescent="0.3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 x14ac:dyDescent="0.25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INDEX('7층_부하량'!I3:I3000,MATCH(1,("7-DaHall 1-RPP-03"='7층_부하량'!A3:A3000)*(1='7층_부하량'!B3:B3000),0))</f>
        <v>1.1790352656846237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INDEX('7층_부하량'!I3:I3000,MATCH(1,("7-DaHall 1-RPP-03"='7층_부하량'!A3:A3000)*(2='7층_부하량'!B3:B3000),0))</f>
        <v>1.323645614963699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 x14ac:dyDescent="0.25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INDEX('7층_부하량'!J3:J3000,MATCH(1,("7-DaHall 1-RPP-03"='7층_부하량'!A3:A3000)*(3='7층_부하량'!B3:B3000),0))</f>
        <v>2.9106361147806235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INDEX('7층_부하량'!J3:J3000,MATCH(1,("7-DaHall 1-RPP-03"='7층_부하량'!A3:A3000)*(4='7층_부하량'!B3:B3000),0))</f>
        <v>1.9265584514611558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 x14ac:dyDescent="0.25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INDEX('7층_부하량'!K3:K3000,MATCH(1,("7-DaHall 1-RPP-03"='7층_부하량'!A3:A3000)*(5='7층_부하량'!B3:B3000),0))</f>
        <v>3.3003710379336364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INDEX('7층_부하량'!K3:K3000,MATCH(1,("7-DaHall 1-RPP-03"='7층_부하량'!A3:A3000)*(6='7층_부하량'!B3:B3000),0))</f>
        <v>1.5083026156086656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 x14ac:dyDescent="0.25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INDEX('7층_부하량'!I3:I3000,MATCH(1,("7-DaHall 1-RPP-03"='7층_부하량'!A3:A3000)*(7='7층_부하량'!B3:B3000),0))</f>
        <v>2.4370190676533103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INDEX('7층_부하량'!I3:I3000,MATCH(1,("7-DaHall 1-RPP-03"='7층_부하량'!A3:A3000)*(8='7층_부하량'!B3:B3000),0))</f>
        <v>1.960770126643782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 x14ac:dyDescent="0.25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INDEX('7층_부하량'!J3:J3000,MATCH(1,("7-DaHall 1-RPP-03"='7층_부하량'!A3:A3000)*(9='7층_부하량'!B3:B3000),0))</f>
        <v>2.6297433817909015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INDEX('7층_부하량'!J3:J3000,MATCH(1,("7-DaHall 1-RPP-03"='7층_부하량'!A3:A3000)*(10='7층_부하량'!B3:B3000),0))</f>
        <v>2.6177610120453321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6.9004700749454155</v>
      </c>
      <c r="O125" s="130">
        <f>SUM(E120:E124,O120:O124)</f>
        <v>10.084698960078013</v>
      </c>
      <c r="P125" s="130">
        <f>SUM(F120:F124,P120:P124)</f>
        <v>4.8086736535423018</v>
      </c>
      <c r="Q125" s="130"/>
      <c r="R125" s="130"/>
      <c r="S125" s="195"/>
      <c r="T125" s="531"/>
    </row>
    <row r="126" spans="1:20" ht="18" thickBot="1" x14ac:dyDescent="0.3">
      <c r="A126" s="2454" t="s">
        <v>6594</v>
      </c>
      <c r="B126" s="132"/>
      <c r="C126" s="195"/>
      <c r="D126" s="3699" t="s">
        <v>8565</v>
      </c>
      <c r="E126" s="3699"/>
      <c r="F126" s="3699"/>
      <c r="G126" s="369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4527</v>
      </c>
      <c r="I127" s="123"/>
      <c r="J127" s="3700" t="s">
        <v>4513</v>
      </c>
      <c r="K127" s="3701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 x14ac:dyDescent="0.25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INDEX('7층_부하량'!I3:I3000,MATCH(1,("7-DaHall 1-RPP-04"='7층_부하량'!A3:A3000)*(1='7층_부하량'!B3:B3000),0))</f>
        <v>1.1785727278286666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INDEX('7층_부하량'!I3:I3000,MATCH(1,("7-DaHall 1-RPP-04"='7층_부하량'!A3:A3000)*(2='7층_부하량'!B3:B3000),0))</f>
        <v>2.0053750257607428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 x14ac:dyDescent="0.25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INDEX('7층_부하량'!J3:J3000,MATCH(1,("7-DaHall 1-RPP-04"='7층_부하량'!A3:A3000)*(3='7층_부하량'!B3:B3000),0))</f>
        <v>3.5632002218974472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INDEX('7층_부하량'!J3:J3000,MATCH(1,("7-DaHall 1-RPP-04"='7층_부하량'!A3:A3000)*(4='7층_부하량'!B3:B3000),0))</f>
        <v>4.3942868853470243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 x14ac:dyDescent="0.25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INDEX('7층_부하량'!K3:K3000,MATCH(1,("7-DaHall 1-RPP-04"='7층_부하량'!A3:A3000)*(5='7층_부하량'!B3:B3000),0))</f>
        <v>3.9281576767216282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INDEX('7층_부하량'!K3:K3000,MATCH(1,("7-DaHall 1-RPP-04"='7층_부하량'!A3:A3000)*(6='7층_부하량'!B3:B3000),0))</f>
        <v>1.3511910226834962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 x14ac:dyDescent="0.25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INDEX('7층_부하량'!I3:I3000,MATCH(1,("7-DaHall 1-RPP-04"='7층_부하량'!A3:A3000)*(7='7층_부하량'!B3:B3000),0))</f>
        <v>4.0821092948290545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INDEX('7층_부하량'!I3:I3000,MATCH(1,("7-DaHall 1-RPP-04"='7층_부하량'!A3:A3000)*(8='7층_부하량'!B3:B3000),0))</f>
        <v>1.8589862345497523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 x14ac:dyDescent="0.3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INDEX('7층_부하량'!J3:J3000,MATCH(1,("7-DaHall 1-RPP-04"='7층_부하량'!A3:A3000)*(9='7층_부하량'!B3:B3000),0))</f>
        <v>1.7101845872101731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INDEX('7층_부하량'!J3:J3000,MATCH(1,("7-DaHall 1-RPP-04"='7층_부하량'!A3:A3000)*(10='7층_부하량'!B3:B3000),0))</f>
        <v>2.8469456107003355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 x14ac:dyDescent="0.25">
      <c r="M133" s="498" t="s">
        <v>4292</v>
      </c>
      <c r="N133" s="127">
        <f>SUM(D128:D132,N128:N132)</f>
        <v>9.1250432829682158</v>
      </c>
      <c r="O133" s="127">
        <f>SUM(E128:E132,O128:O132)</f>
        <v>12.514617305154978</v>
      </c>
      <c r="P133" s="127">
        <f>SUM(F128:F132,P128:P132)</f>
        <v>5.2793486994051246</v>
      </c>
    </row>
    <row r="134" spans="1:20" ht="15" thickBot="1" x14ac:dyDescent="0.3"/>
    <row r="135" spans="1:20" ht="15.6" thickTop="1" thickBot="1" x14ac:dyDescent="0.3">
      <c r="A135" s="53" t="s">
        <v>6595</v>
      </c>
      <c r="D135" s="3699" t="s">
        <v>8563</v>
      </c>
      <c r="E135" s="3699"/>
      <c r="F135" s="3699"/>
      <c r="G135" s="3699"/>
      <c r="H135" s="489"/>
      <c r="I135" s="123"/>
      <c r="J135" s="3700" t="s">
        <v>4207</v>
      </c>
      <c r="K135" s="370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 x14ac:dyDescent="0.3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 x14ac:dyDescent="0.25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INDEX('7층_부하량'!I3:I3000,MATCH(1,("7-DaHall 1-PDU-03"='7층_부하량'!A3:A3000)*(1='7층_부하량'!B3:B3000),0))</f>
        <v>25.373480597749207</v>
      </c>
      <c r="E138" s="2560" cm="1">
        <f t="array" ref="E138">INDEX('7층_부하량'!J3:J3000,MATCH(1,("7-DaHall 1-PDU-03"='7층_부하량'!A3:A3000)*(1='7층_부하량'!B3:B3000),0))</f>
        <v>12.993558355869643</v>
      </c>
      <c r="F138" s="2560" cm="1">
        <f t="array" ref="F138">INDEX('7층_부하량'!K3:K3000,MATCH(1,("7-DaHall 1-PDU-03"='7층_부하량'!A3:A3000)*(1='7층_부하량'!B3:B3000),0))</f>
        <v>19.069896783968442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INDEX('7층_부하량'!I3:I3000,MATCH(1,("7-DaHall 1-PDU-03"='7층_부하량'!A3:A3000)*(2='7층_부하량'!B3:B3000),0))</f>
        <v>3.5730537291684099</v>
      </c>
      <c r="O138" s="2560" cm="1">
        <f t="array" ref="O138">INDEX('7층_부하량'!J3:J3000,MATCH(1,("7-DaHall 1-PDU-03"='7층_부하량'!A3:A3000)*(2='7층_부하량'!B3:B3000),0))</f>
        <v>3.5363443426254184</v>
      </c>
      <c r="P138" s="2560" cm="1">
        <f t="array" ref="P138">INDEX('7층_부하량'!K3:K3000,MATCH(1,("7-DaHall 1-PDU-03"='7층_부하량'!A3:A3000)*(2='7층_부하량'!B3:B3000),0))</f>
        <v>7.6976794953124053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 x14ac:dyDescent="0.25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INDEX('7층_부하량'!I3:I3000,MATCH(1,("7-DaHall 1-PDU-03"='7층_부하량'!A3:A3000)*(3='7층_부하량'!B3:B3000),0))</f>
        <v>6.4377429963838679</v>
      </c>
      <c r="E139" s="2553" cm="1">
        <f t="array" ref="E139">INDEX('7층_부하량'!J3:J3000,MATCH(1,("7-DaHall 1-PDU-03"='7층_부하량'!A3:A3000)*(3='7층_부하량'!B3:B3000),0))</f>
        <v>7.8114240531746644</v>
      </c>
      <c r="F139" s="2553" cm="1">
        <f t="array" ref="F139">INDEX('7층_부하량'!K3:K3000,MATCH(1,("7-DaHall 1-PDU-03"='7층_부하량'!A3:A3000)*(3='7층_부하량'!B3:B3000),0))</f>
        <v>4.8931603476522145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INDEX('7층_부하량'!I3:I3000,MATCH(1,("7-DaHall 1-PDU-03"='7층_부하량'!A3:A3000)*(4='7층_부하량'!B3:B3000),0))</f>
        <v>0</v>
      </c>
      <c r="O139" s="2561" cm="1">
        <f t="array" ref="O139">INDEX('7층_부하량'!J3:J3000,MATCH(1,("7-DaHall 1-PDU-03"='7층_부하량'!A3:A3000)*(4='7층_부하량'!B3:B3000),0))</f>
        <v>0</v>
      </c>
      <c r="P139" s="2561" cm="1">
        <f t="array" ref="P139">INDEX('7층_부하량'!K3:K3000,MATCH(1,("7-DaHall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 x14ac:dyDescent="0.25">
      <c r="A140" s="494"/>
      <c r="B140" s="142" t="s">
        <v>4170</v>
      </c>
      <c r="C140" s="142" t="s">
        <v>4302</v>
      </c>
      <c r="D140" s="2554" cm="1">
        <f t="array" ref="D140">INDEX('7층_부하량'!I3:I3000,MATCH(1,("7-DaHall 1-PDU-03"='7층_부하량'!A3:A3000)*(5='7층_부하량'!B3:B3000),0))</f>
        <v>0</v>
      </c>
      <c r="E140" s="2554" cm="1">
        <f t="array" ref="E140">INDEX('7층_부하량'!J3:J3000,MATCH(1,("7-DaHall 1-PDU-03"='7층_부하량'!A3:A3000)*(5='7층_부하량'!B3:B3000),0))</f>
        <v>0</v>
      </c>
      <c r="F140" s="2554" cm="1">
        <f t="array" ref="F140">INDEX('7층_부하량'!K3:K3000,MATCH(1,("7-DaHall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INDEX('7층_부하량'!I3:I3000,MATCH(1,("7-DaHall 1-PDU-03"='7층_부하량'!A3:A3000)*(6='7층_부하량'!B3:B3000),0))</f>
        <v>42.41256753451686</v>
      </c>
      <c r="O140" s="2562" cm="1">
        <f t="array" ref="O140">INDEX('7층_부하량'!J3:J3000,MATCH(1,("7-DaHall 1-PDU-03"='7층_부하량'!A3:A3000)*(6='7층_부하량'!B3:B3000),0))</f>
        <v>42.807593716921382</v>
      </c>
      <c r="P140" s="2562" cm="1">
        <f t="array" ref="P140">INDEX('7층_부하량'!K3:K3000,MATCH(1,("7-DaHall 1-PDU-03"='7층_부하량'!A3:A3000)*(6='7층_부하량'!B3:B3000),0))</f>
        <v>45.910486656280824</v>
      </c>
      <c r="Q140" s="993"/>
      <c r="R140" s="142" t="s">
        <v>4210</v>
      </c>
      <c r="S140" s="163" t="s">
        <v>4155</v>
      </c>
      <c r="T140" s="525" t="s">
        <v>4541</v>
      </c>
    </row>
    <row r="141" spans="1:20" x14ac:dyDescent="0.25">
      <c r="A141" s="503"/>
      <c r="B141" s="142" t="s">
        <v>4170</v>
      </c>
      <c r="C141" s="142" t="s">
        <v>4302</v>
      </c>
      <c r="D141" s="2554" cm="1">
        <f t="array" ref="D141">INDEX('7층_부하량'!I3:I3000,MATCH(1,("7-DaHall 1-PDU-03"='7층_부하량'!A3:A3000)*(7='7층_부하량'!B3:B3000),0))</f>
        <v>0</v>
      </c>
      <c r="E141" s="2554" cm="1">
        <f t="array" ref="E141">INDEX('7층_부하량'!J3:J3000,MATCH(1,("7-DaHall 1-PDU-03"='7층_부하량'!A3:A3000)*(7='7층_부하량'!B3:B3000),0))</f>
        <v>0</v>
      </c>
      <c r="F141" s="2554" cm="1">
        <f t="array" ref="F141">INDEX('7층_부하량'!K3:K3000,MATCH(1,("7-DaHall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INDEX('7층_부하량'!I3:I3000,MATCH(1,("7-DaHall 1-PDU-03"='7층_부하량'!A3:A3000)*(8='7층_부하량'!B3:B3000),0))</f>
        <v>48.189771310268988</v>
      </c>
      <c r="O141" s="2554" cm="1">
        <f t="array" ref="O141">INDEX('7층_부하량'!J3:J3000,MATCH(1,("7-DaHall 1-PDU-03"='7층_부하량'!A3:A3000)*(8='7층_부하량'!B3:B3000),0))</f>
        <v>48.756531592954161</v>
      </c>
      <c r="P141" s="2554" cm="1">
        <f t="array" ref="P141">INDEX('7층_부하량'!K3:K3000,MATCH(1,("7-DaHall 1-PDU-03"='7층_부하량'!A3:A3000)*(8='7층_부하량'!B3:B3000),0))</f>
        <v>50.927240308313451</v>
      </c>
      <c r="Q141" s="156"/>
      <c r="R141" s="156" t="s">
        <v>4170</v>
      </c>
      <c r="S141" s="142" t="s">
        <v>4302</v>
      </c>
      <c r="T141" s="525"/>
    </row>
    <row r="142" spans="1:20" ht="15" thickBot="1" x14ac:dyDescent="0.3">
      <c r="A142" s="496"/>
      <c r="B142" s="142" t="s">
        <v>4170</v>
      </c>
      <c r="C142" s="142" t="s">
        <v>4302</v>
      </c>
      <c r="D142" s="2554" cm="1">
        <f t="array" ref="D142">INDEX('7층_부하량'!I3:I3000,MATCH(1,("7-DaHall 1-PDU-03"='7층_부하량'!A3:A3000)*(9='7층_부하량'!B3:B3000),0))</f>
        <v>0</v>
      </c>
      <c r="E142" s="2554" cm="1">
        <f t="array" ref="E142">INDEX('7층_부하량'!J3:J3000,MATCH(1,("7-DaHall 1-PDU-03"='7층_부하량'!A3:A3000)*(9='7층_부하량'!B3:B3000),0))</f>
        <v>0</v>
      </c>
      <c r="F142" s="2554" cm="1">
        <f t="array" ref="F142">INDEX('7층_부하량'!K3:K3000,MATCH(1,("7-DaHall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INDEX('7층_부하량'!I3:I3000,MATCH(1,("7-DaHall 1-PDU-03"='7층_부하량'!A3:A3000)*(10='7층_부하량'!B3:B3000),0))</f>
        <v>0</v>
      </c>
      <c r="O142" s="2554" cm="1">
        <f t="array" ref="O142">INDEX('7층_부하량'!J3:J3000,MATCH(1,("7-DaHall 1-PDU-03"='7층_부하량'!A3:A3000)*(10='7층_부하량'!B3:B3000),0))</f>
        <v>0</v>
      </c>
      <c r="P142" s="2554" cm="1">
        <f t="array" ref="P142">INDEX('7층_부하량'!K3:K3000,MATCH(1,("7-DaHall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 x14ac:dyDescent="0.25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 x14ac:dyDescent="0.25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 x14ac:dyDescent="0.25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 x14ac:dyDescent="0.25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 x14ac:dyDescent="0.3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 x14ac:dyDescent="0.25">
      <c r="M148" s="498" t="s">
        <v>4292</v>
      </c>
      <c r="N148" s="127">
        <f>SUM(D138:D147,N138:N147)</f>
        <v>125.98661616808732</v>
      </c>
      <c r="O148" s="127">
        <f>SUM(E138:E147,O138:O147)</f>
        <v>115.90545206154528</v>
      </c>
      <c r="P148" s="127">
        <f>SUM(F138:F147,P138:P147)</f>
        <v>128.49846359152735</v>
      </c>
    </row>
    <row r="149" spans="1:20" ht="15" thickBot="1" x14ac:dyDescent="0.3"/>
    <row r="150" spans="1:20" ht="15.6" thickTop="1" thickBot="1" x14ac:dyDescent="0.3">
      <c r="A150" s="53" t="s">
        <v>6592</v>
      </c>
      <c r="D150" s="3699" t="s">
        <v>8564</v>
      </c>
      <c r="E150" s="3699"/>
      <c r="F150" s="3699"/>
      <c r="G150" s="3699"/>
      <c r="H150" s="489"/>
      <c r="I150" s="123"/>
      <c r="J150" s="3700" t="s">
        <v>4207</v>
      </c>
      <c r="K150" s="370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 x14ac:dyDescent="0.3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 x14ac:dyDescent="0.25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INDEX('7층_부하량'!I3:I3000,MATCH(1,("7-DaHall 1-PDU-04"='7층_부하량'!A3:A3000)*(1='7층_부하량'!B3:B3000),0))</f>
        <v>45.97113878856954</v>
      </c>
      <c r="E153" s="2552" cm="1">
        <f t="array" ref="E153">INDEX('7층_부하량'!J3:J3000,MATCH(1,("7-DaHall 1-PDU-04"='7층_부하량'!A3:A3000)*(1='7층_부하량'!B3:B3000),0))</f>
        <v>46.848268053911646</v>
      </c>
      <c r="F153" s="2552" cm="1">
        <f t="array" ref="F153">INDEX('7층_부하량'!K3:K3000,MATCH(1,("7-DaHall 1-PDU-04"='7층_부하량'!A3:A3000)*(1='7층_부하량'!B3:B3000),0))</f>
        <v>49.389854961936415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INDEX('7층_부하량'!I3:I3000,MATCH(1,("7-DaHall 1-PDU-04"='7층_부하량'!A3:A3000)*(2='7층_부하량'!B3:B3000),0))</f>
        <v>39.365500657459108</v>
      </c>
      <c r="O153" s="2560" cm="1">
        <f t="array" ref="O153">INDEX('7층_부하량'!J3:J3000,MATCH(1,("7-DaHall 1-PDU-04"='7층_부하량'!A3:A3000)*(2='7층_부하량'!B3:B3000),0))</f>
        <v>11.436265099543746</v>
      </c>
      <c r="P153" s="2560" cm="1">
        <f t="array" ref="P153">INDEX('7층_부하량'!K3:K3000,MATCH(1,("7-DaHall 1-PDU-04"='7층_부하량'!A3:A3000)*(2='7층_부하량'!B3:B3000),0))</f>
        <v>20.381766179041481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 x14ac:dyDescent="0.25">
      <c r="A154" s="493"/>
      <c r="B154" s="142" t="s">
        <v>4170</v>
      </c>
      <c r="C154" s="142" t="s">
        <v>4302</v>
      </c>
      <c r="D154" s="2561" cm="1">
        <f t="array" ref="D154">INDEX('7층_부하량'!I3:I3000,MATCH(1,("7-DaHall 1-PDU-04"='7층_부하량'!A3:A3000)*(3='7층_부하량'!B3:B3000),0))</f>
        <v>0</v>
      </c>
      <c r="E154" s="2561" cm="1">
        <f t="array" ref="E154">INDEX('7층_부하량'!J3:J3000,MATCH(1,("7-DaHall 1-PDU-04"='7층_부하량'!A3:A3000)*(3='7층_부하량'!B3:B3000),0))</f>
        <v>0</v>
      </c>
      <c r="F154" s="2561" cm="1">
        <f t="array" ref="F154">INDEX('7층_부하량'!K3:K3000,MATCH(1,("7-DaHall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INDEX('7층_부하량'!I3:I3000,MATCH(1,("7-DaHall 1-PDU-04"='7층_부하량'!A3:A3000)*(4='7층_부하량'!B3:B3000),0))</f>
        <v>8.7538876798234675</v>
      </c>
      <c r="O154" s="2561" cm="1">
        <f t="array" ref="O154">INDEX('7층_부하량'!J3:J3000,MATCH(1,("7-DaHall 1-PDU-04"='7층_부하량'!A3:A3000)*(4='7층_부하량'!B3:B3000),0))</f>
        <v>7.4589215986653974</v>
      </c>
      <c r="P154" s="2553" cm="1">
        <f t="array" ref="P154">INDEX('7층_부하량'!K3:K3000,MATCH(1,("7-DaHall 1-PDU-04"='7층_부하량'!A3:A3000)*(4='7층_부하량'!B3:B3000),0))</f>
        <v>5.5276301022581178</v>
      </c>
      <c r="Q154" s="338"/>
      <c r="R154" s="148" t="s">
        <v>4210</v>
      </c>
      <c r="S154" s="163" t="s">
        <v>4155</v>
      </c>
      <c r="T154" s="525" t="s">
        <v>6594</v>
      </c>
    </row>
    <row r="155" spans="1:20" x14ac:dyDescent="0.25">
      <c r="A155" s="494"/>
      <c r="B155" s="142" t="s">
        <v>4170</v>
      </c>
      <c r="C155" s="142" t="s">
        <v>4302</v>
      </c>
      <c r="D155" s="2561" cm="1">
        <f t="array" ref="D155">INDEX('7층_부하량'!I3:I3000,MATCH(1,("7-DaHall 1-PDU-04"='7층_부하량'!A3:A3000)*(5='7층_부하량'!B3:B3000),0))</f>
        <v>0</v>
      </c>
      <c r="E155" s="2561" cm="1">
        <f t="array" ref="E155">INDEX('7층_부하량'!J3:J3000,MATCH(1,("7-DaHall 1-PDU-04"='7층_부하량'!A3:A3000)*(5='7층_부하량'!B3:B3000),0))</f>
        <v>0</v>
      </c>
      <c r="F155" s="2561" cm="1">
        <f t="array" ref="F155">INDEX('7층_부하량'!K3:K3000,MATCH(1,("7-DaHall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INDEX('7층_부하량'!I3:I3000,MATCH(1,("7-DaHall 1-PDU-04"='7층_부하량'!A3:A3000)*(6='7층_부하량'!B3:B3000),0))</f>
        <v>34.842761370264363</v>
      </c>
      <c r="O155" s="2554" cm="1">
        <f t="array" ref="O155">INDEX('7층_부하량'!J3:J3000,MATCH(1,("7-DaHall 1-PDU-04"='7층_부하량'!A3:A3000)*(6='7층_부하량'!B3:B3000),0))</f>
        <v>11.181670472151277</v>
      </c>
      <c r="P155" s="2554" cm="1">
        <f t="array" ref="P155">INDEX('7층_부하량'!K3:K3000,MATCH(1,("7-DaHall 1-PDU-04"='7층_부하량'!A3:A3000)*(6='7층_부하량'!B3:B3000),0))</f>
        <v>19.518178118344114</v>
      </c>
      <c r="Q155" s="156"/>
      <c r="R155" s="156" t="s">
        <v>4170</v>
      </c>
      <c r="S155" s="142" t="s">
        <v>4302</v>
      </c>
      <c r="T155" s="525"/>
    </row>
    <row r="156" spans="1:20" x14ac:dyDescent="0.25">
      <c r="A156" s="503"/>
      <c r="B156" s="142" t="s">
        <v>4170</v>
      </c>
      <c r="C156" s="142" t="s">
        <v>4302</v>
      </c>
      <c r="D156" s="2554" cm="1">
        <f t="array" ref="D156">INDEX('7층_부하량'!I3:I3000,MATCH(1,("7-DaHall 1-PDU-04"='7층_부하량'!A3:A3000)*(7='7층_부하량'!B3:B3000),0))</f>
        <v>8.9521153863126006</v>
      </c>
      <c r="E156" s="2554" cm="1">
        <f t="array" ref="E156">INDEX('7층_부하량'!J3:J3000,MATCH(1,("7-DaHall 1-PDU-04"='7층_부하량'!A3:A3000)*(7='7층_부하량'!B3:B3000),0))</f>
        <v>7.1636421049967076</v>
      </c>
      <c r="F156" s="2554" cm="1">
        <f t="array" ref="F156">INDEX('7층_부하량'!K3:K3000,MATCH(1,("7-DaHall 1-PDU-04"='7층_부하량'!A3:A3000)*(7='7층_부하량'!B3:B3000),0))</f>
        <v>5.4090774425396146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INDEX('7층_부하량'!I3:I3000,MATCH(1,("7-DaHall 1-PDU-04"='7층_부하량'!A3:A3000)*(8='7층_부하량'!B3:B3000),0))</f>
        <v>0</v>
      </c>
      <c r="O156" s="2554" cm="1">
        <f t="array" ref="O156">INDEX('7층_부하량'!J3:J3000,MATCH(1,("7-DaHall 1-PDU-04"='7층_부하량'!A3:A3000)*(8='7층_부하량'!B3:B3000),0))</f>
        <v>0</v>
      </c>
      <c r="P156" s="2554" cm="1">
        <f t="array" ref="P156">INDEX('7층_부하량'!K3:K3000,MATCH(1,("7-DaHall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 x14ac:dyDescent="0.3">
      <c r="A157" s="496"/>
      <c r="B157" s="142" t="s">
        <v>4170</v>
      </c>
      <c r="C157" s="142" t="s">
        <v>4302</v>
      </c>
      <c r="D157" s="2554" cm="1">
        <f t="array" ref="D157">INDEX('7층_부하량'!I3:I3000,MATCH(1,("7-DaHall 1-PDU-04"='7층_부하량'!A3:A3000)*(9='7층_부하량'!B3:B3000),0))</f>
        <v>0</v>
      </c>
      <c r="E157" s="2554" cm="1">
        <f t="array" ref="E157">INDEX('7층_부하량'!J3:J3000,MATCH(1,("7-DaHall 1-PDU-04"='7층_부하량'!A3:A3000)*(9='7층_부하량'!B3:B3000),0))</f>
        <v>0</v>
      </c>
      <c r="F157" s="2554" cm="1">
        <f t="array" ref="F157">INDEX('7층_부하량'!K3:K3000,MATCH(1,("7-DaHall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INDEX('7층_부하량'!I3:I3000,MATCH(1,("7-DaHall 1-PDU-04"='7층_부하량'!A3:A3000)*(10='7층_부하량'!B3:B3000),0))</f>
        <v>0</v>
      </c>
      <c r="O157" s="2554" cm="1">
        <f t="array" ref="O157">INDEX('7층_부하량'!J3:J3000,MATCH(1,("7-DaHall 1-PDU-04"='7층_부하량'!A3:A3000)*(10='7층_부하량'!B3:B3000),0))</f>
        <v>0</v>
      </c>
      <c r="P157" s="2554" cm="1">
        <f t="array" ref="P157">INDEX('7층_부하량'!K3:K3000,MATCH(1,("7-DaHall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 x14ac:dyDescent="0.25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 x14ac:dyDescent="0.25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 x14ac:dyDescent="0.25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 x14ac:dyDescent="0.25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 x14ac:dyDescent="0.3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137.88540388242907</v>
      </c>
      <c r="O163" s="127">
        <f>SUM(E153:E162,O153:O162)</f>
        <v>84.088767329268777</v>
      </c>
      <c r="P163" s="127">
        <f>SUM(F153:F162,P153:P162)</f>
        <v>100.22650680411974</v>
      </c>
      <c r="Q163" s="130"/>
      <c r="R163" s="130"/>
      <c r="S163" s="195"/>
      <c r="T163" s="509"/>
    </row>
    <row r="164" spans="1:20" x14ac:dyDescent="0.25">
      <c r="D164" s="127" t="s">
        <v>4548</v>
      </c>
      <c r="E164" s="127" t="s">
        <v>4549</v>
      </c>
    </row>
    <row r="165" spans="1:20" x14ac:dyDescent="0.25">
      <c r="A165" s="251" t="s">
        <v>4550</v>
      </c>
      <c r="B165" s="50" t="s">
        <v>4228</v>
      </c>
      <c r="C165" s="50" t="s">
        <v>4551</v>
      </c>
      <c r="D165" s="2212">
        <f>N173-SUM(D166:D170)</f>
        <v>329.67390250366634</v>
      </c>
      <c r="E165" s="51">
        <f t="shared" ref="E165:E171" si="0">D165/$D$171</f>
        <v>0.39400406424777673</v>
      </c>
      <c r="M165" s="505" t="s">
        <v>4552</v>
      </c>
      <c r="N165" s="127">
        <f>N26</f>
        <v>29.112799094929233</v>
      </c>
      <c r="O165" s="127">
        <f>O26</f>
        <v>25.246925516092155</v>
      </c>
      <c r="P165" s="127">
        <f>P26</f>
        <v>23.726152692366227</v>
      </c>
    </row>
    <row r="166" spans="1:20" x14ac:dyDescent="0.25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154.95226079574505</v>
      </c>
      <c r="E166" s="51">
        <f t="shared" si="0"/>
        <v>0.18518851523961932</v>
      </c>
      <c r="M166" s="505" t="s">
        <v>4555</v>
      </c>
      <c r="N166" s="127">
        <f>N115</f>
        <v>47.203951590257191</v>
      </c>
      <c r="O166" s="127">
        <f>O115</f>
        <v>17.88878606384591</v>
      </c>
      <c r="P166" s="127">
        <f>P115</f>
        <v>24.610268739821109</v>
      </c>
    </row>
    <row r="167" spans="1:20" x14ac:dyDescent="0.25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53.550060018168651</v>
      </c>
      <c r="E167" s="51">
        <f t="shared" si="0"/>
        <v>6.3999428306692183E-2</v>
      </c>
      <c r="M167" s="505" t="s">
        <v>4556</v>
      </c>
      <c r="N167" s="127">
        <f>N125</f>
        <v>6.9004700749454155</v>
      </c>
      <c r="O167" s="127">
        <f>O125</f>
        <v>10.084698960078013</v>
      </c>
      <c r="P167" s="127">
        <f>P125</f>
        <v>4.8086736535423018</v>
      </c>
    </row>
    <row r="168" spans="1:20" x14ac:dyDescent="0.25">
      <c r="B168" s="50" t="s">
        <v>4213</v>
      </c>
      <c r="C168" s="50" t="s">
        <v>4557</v>
      </c>
      <c r="D168" s="2215">
        <f>SUM(,N140:P140,D153:F153)</f>
        <v>273.33990971213666</v>
      </c>
      <c r="E168" s="51">
        <f t="shared" si="0"/>
        <v>0.32667746682346044</v>
      </c>
      <c r="G168" s="127"/>
      <c r="M168" s="505" t="s">
        <v>4558</v>
      </c>
      <c r="N168" s="127">
        <f>N133</f>
        <v>9.1250432829682158</v>
      </c>
      <c r="O168" s="127">
        <f>O133</f>
        <v>12.514617305154978</v>
      </c>
      <c r="P168" s="127">
        <f>P133</f>
        <v>5.2793486994051246</v>
      </c>
    </row>
    <row r="169" spans="1:20" x14ac:dyDescent="0.25">
      <c r="B169" s="985" t="s">
        <v>4559</v>
      </c>
      <c r="C169" s="50" t="s">
        <v>4560</v>
      </c>
      <c r="D169" s="2216">
        <f>SUM(D14:F14,N19:P20,D95:F96,N95:P95,N97:P97,N105:P106)</f>
        <v>10.403951426421603</v>
      </c>
      <c r="E169" s="51">
        <f t="shared" si="0"/>
        <v>1.2434102654519273E-2</v>
      </c>
      <c r="M169" s="505" t="s">
        <v>4561</v>
      </c>
      <c r="N169" s="127">
        <f>N90</f>
        <v>49.502435776207989</v>
      </c>
      <c r="O169" s="127">
        <f>O90</f>
        <v>54.287627930164717</v>
      </c>
      <c r="P169" s="127">
        <f>P90</f>
        <v>55.622610907255215</v>
      </c>
    </row>
    <row r="170" spans="1:20" x14ac:dyDescent="0.25">
      <c r="B170" s="985" t="s">
        <v>4562</v>
      </c>
      <c r="C170" s="50"/>
      <c r="D170" s="2216">
        <f>SUM(N138:P138)</f>
        <v>14.807077567106234</v>
      </c>
      <c r="E170" s="51">
        <f t="shared" si="0"/>
        <v>1.7696422727932058E-2</v>
      </c>
      <c r="M170" s="505" t="s">
        <v>4563</v>
      </c>
      <c r="N170" s="127">
        <f>N58</f>
        <v>55.470964033119188</v>
      </c>
      <c r="O170" s="127">
        <f>O58</f>
        <v>53.996738323773585</v>
      </c>
      <c r="P170" s="127">
        <f>P58</f>
        <v>63.198062100075198</v>
      </c>
    </row>
    <row r="171" spans="1:20" x14ac:dyDescent="0.25">
      <c r="B171" s="50"/>
      <c r="C171" s="50" t="s">
        <v>4564</v>
      </c>
      <c r="D171" s="2368">
        <f>SUM(D165:D170)</f>
        <v>836.72716202324455</v>
      </c>
      <c r="E171" s="2367">
        <f t="shared" si="0"/>
        <v>1</v>
      </c>
      <c r="M171" s="505" t="s">
        <v>4565</v>
      </c>
      <c r="N171" s="127">
        <f>D153+N140</f>
        <v>88.3837063230864</v>
      </c>
      <c r="O171" s="127">
        <f t="shared" ref="O171:P171" si="1">E153+O140</f>
        <v>89.655861770833027</v>
      </c>
      <c r="P171" s="127">
        <f t="shared" si="1"/>
        <v>95.300341618217232</v>
      </c>
    </row>
    <row r="172" spans="1:20" x14ac:dyDescent="0.25">
      <c r="D172" s="127"/>
      <c r="M172" s="505" t="s">
        <v>4566</v>
      </c>
      <c r="N172" s="127">
        <f>N138</f>
        <v>3.5730537291684099</v>
      </c>
      <c r="O172" s="127">
        <f t="shared" ref="O172:P172" si="2">O138</f>
        <v>3.5363443426254184</v>
      </c>
      <c r="P172" s="127">
        <f t="shared" si="2"/>
        <v>7.6976794953124053</v>
      </c>
    </row>
    <row r="173" spans="1:20" x14ac:dyDescent="0.25">
      <c r="M173" s="505" t="s">
        <v>4567</v>
      </c>
      <c r="N173" s="2368">
        <f>SUM(N165:P172)</f>
        <v>836.72716202324455</v>
      </c>
    </row>
    <row r="175" spans="1:20" x14ac:dyDescent="0.25">
      <c r="N175">
        <f>N173*220/1000</f>
        <v>184.07997564511379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51" bestFit="1" customWidth="1"/>
    <col min="5" max="16384" width="8.8984375" style="2551"/>
  </cols>
  <sheetData>
    <row r="1" spans="1:2" x14ac:dyDescent="0.25">
      <c r="A1" s="3695" t="s">
        <v>7546</v>
      </c>
      <c r="B1" s="3695" t="s">
        <v>8502</v>
      </c>
    </row>
    <row r="2" spans="1:2" x14ac:dyDescent="0.25">
      <c r="A2" s="3695"/>
      <c r="B2" s="3695"/>
    </row>
    <row r="3" spans="1:2" x14ac:dyDescent="0.25">
      <c r="A3" s="2550" t="s">
        <v>7540</v>
      </c>
      <c r="B3" s="2549" t="s">
        <v>8504</v>
      </c>
    </row>
    <row r="4" spans="1:2" x14ac:dyDescent="0.25">
      <c r="A4" t="s">
        <v>8267</v>
      </c>
      <c r="B4" s="2549" t="s">
        <v>8505</v>
      </c>
    </row>
    <row r="5" spans="1:2" x14ac:dyDescent="0.25">
      <c r="A5" t="s">
        <v>8268</v>
      </c>
      <c r="B5" s="2549" t="s">
        <v>8506</v>
      </c>
    </row>
    <row r="6" spans="1:2" x14ac:dyDescent="0.25">
      <c r="A6" t="s">
        <v>8269</v>
      </c>
      <c r="B6" s="2549" t="s">
        <v>8507</v>
      </c>
    </row>
    <row r="7" spans="1:2" x14ac:dyDescent="0.25">
      <c r="A7" t="s">
        <v>8270</v>
      </c>
      <c r="B7" s="2549" t="s">
        <v>8508</v>
      </c>
    </row>
    <row r="8" spans="1:2" x14ac:dyDescent="0.25">
      <c r="A8" t="s">
        <v>8271</v>
      </c>
      <c r="B8" s="2549" t="s">
        <v>8509</v>
      </c>
    </row>
    <row r="9" spans="1:2" x14ac:dyDescent="0.25">
      <c r="A9" t="s">
        <v>8272</v>
      </c>
      <c r="B9" s="2549" t="s">
        <v>8510</v>
      </c>
    </row>
    <row r="10" spans="1:2" x14ac:dyDescent="0.25">
      <c r="A10" t="s">
        <v>8273</v>
      </c>
      <c r="B10" s="2549" t="s">
        <v>8511</v>
      </c>
    </row>
    <row r="11" spans="1:2" x14ac:dyDescent="0.25">
      <c r="A11" t="s">
        <v>8274</v>
      </c>
      <c r="B11" s="2549" t="s">
        <v>8512</v>
      </c>
    </row>
    <row r="12" spans="1:2" x14ac:dyDescent="0.25">
      <c r="A12" t="s">
        <v>8275</v>
      </c>
      <c r="B12" s="2549" t="s">
        <v>8513</v>
      </c>
    </row>
    <row r="13" spans="1:2" x14ac:dyDescent="0.25">
      <c r="A13" t="s">
        <v>8276</v>
      </c>
      <c r="B13" s="2549" t="s">
        <v>8514</v>
      </c>
    </row>
    <row r="14" spans="1:2" x14ac:dyDescent="0.25">
      <c r="A14" t="s">
        <v>8277</v>
      </c>
      <c r="B14" s="2549" t="s">
        <v>8515</v>
      </c>
    </row>
    <row r="15" spans="1:2" x14ac:dyDescent="0.25">
      <c r="A15" t="s">
        <v>8278</v>
      </c>
      <c r="B15" s="2549" t="s">
        <v>8516</v>
      </c>
    </row>
    <row r="16" spans="1:2" x14ac:dyDescent="0.25">
      <c r="A16" t="s">
        <v>8279</v>
      </c>
      <c r="B16" s="2549" t="s">
        <v>8517</v>
      </c>
    </row>
    <row r="17" spans="1:2" x14ac:dyDescent="0.25">
      <c r="A17" t="s">
        <v>8280</v>
      </c>
      <c r="B17" s="2549" t="s">
        <v>8518</v>
      </c>
    </row>
    <row r="18" spans="1:2" x14ac:dyDescent="0.25">
      <c r="A18" t="s">
        <v>8281</v>
      </c>
      <c r="B18" s="2549" t="s">
        <v>8519</v>
      </c>
    </row>
    <row r="19" spans="1:2" x14ac:dyDescent="0.25">
      <c r="A19" t="s">
        <v>8282</v>
      </c>
      <c r="B19" s="2549" t="s">
        <v>8520</v>
      </c>
    </row>
    <row r="20" spans="1:2" x14ac:dyDescent="0.25">
      <c r="A20" t="s">
        <v>8283</v>
      </c>
      <c r="B20" s="2549" t="s">
        <v>8521</v>
      </c>
    </row>
    <row r="21" spans="1:2" x14ac:dyDescent="0.25">
      <c r="A21" t="s">
        <v>8284</v>
      </c>
      <c r="B21" s="2549" t="s">
        <v>8522</v>
      </c>
    </row>
    <row r="22" spans="1:2" x14ac:dyDescent="0.25">
      <c r="A22" t="s">
        <v>8285</v>
      </c>
      <c r="B22" s="2549" t="s">
        <v>8523</v>
      </c>
    </row>
    <row r="23" spans="1:2" x14ac:dyDescent="0.25">
      <c r="A23" t="s">
        <v>8286</v>
      </c>
      <c r="B23" s="2549" t="s">
        <v>8524</v>
      </c>
    </row>
    <row r="24" spans="1:2" x14ac:dyDescent="0.25">
      <c r="A24" t="s">
        <v>8287</v>
      </c>
      <c r="B24" s="2549" t="s">
        <v>8525</v>
      </c>
    </row>
    <row r="25" spans="1:2" x14ac:dyDescent="0.25">
      <c r="A25" t="s">
        <v>8288</v>
      </c>
      <c r="B25" s="2549" t="s">
        <v>8526</v>
      </c>
    </row>
    <row r="26" spans="1:2" x14ac:dyDescent="0.25">
      <c r="A26" t="s">
        <v>8289</v>
      </c>
      <c r="B26" s="2549" t="s">
        <v>8527</v>
      </c>
    </row>
    <row r="27" spans="1:2" x14ac:dyDescent="0.25">
      <c r="A27" t="s">
        <v>8290</v>
      </c>
      <c r="B27" s="2549" t="s">
        <v>8528</v>
      </c>
    </row>
    <row r="28" spans="1:2" x14ac:dyDescent="0.25">
      <c r="A28" t="s">
        <v>8291</v>
      </c>
      <c r="B28" s="2549" t="s">
        <v>8529</v>
      </c>
    </row>
    <row r="29" spans="1:2" x14ac:dyDescent="0.25">
      <c r="A29" t="s">
        <v>8292</v>
      </c>
      <c r="B29" s="2549" t="s">
        <v>8530</v>
      </c>
    </row>
    <row r="30" spans="1:2" x14ac:dyDescent="0.25">
      <c r="A30" t="s">
        <v>8293</v>
      </c>
      <c r="B30" s="2549" t="s">
        <v>8531</v>
      </c>
    </row>
    <row r="31" spans="1:2" x14ac:dyDescent="0.25">
      <c r="A31" t="s">
        <v>8294</v>
      </c>
      <c r="B31" s="2549" t="s">
        <v>8532</v>
      </c>
    </row>
    <row r="32" spans="1:2" x14ac:dyDescent="0.25">
      <c r="A32" t="s">
        <v>8295</v>
      </c>
      <c r="B32" s="2549" t="s">
        <v>8533</v>
      </c>
    </row>
    <row r="33" spans="1:2" x14ac:dyDescent="0.25">
      <c r="A33" t="s">
        <v>8296</v>
      </c>
      <c r="B33" s="2549" t="s">
        <v>8534</v>
      </c>
    </row>
    <row r="34" spans="1:2" x14ac:dyDescent="0.25">
      <c r="A34" t="s">
        <v>8297</v>
      </c>
      <c r="B34" s="2549" t="s">
        <v>8535</v>
      </c>
    </row>
    <row r="35" spans="1:2" x14ac:dyDescent="0.25">
      <c r="A35" t="s">
        <v>8298</v>
      </c>
      <c r="B35" s="2549" t="s">
        <v>8536</v>
      </c>
    </row>
    <row r="36" spans="1:2" x14ac:dyDescent="0.25">
      <c r="A36" t="s">
        <v>8299</v>
      </c>
      <c r="B36" s="2549" t="s">
        <v>8537</v>
      </c>
    </row>
    <row r="37" spans="1:2" x14ac:dyDescent="0.25">
      <c r="A37" t="s">
        <v>8300</v>
      </c>
      <c r="B37" s="2549" t="s">
        <v>8538</v>
      </c>
    </row>
    <row r="38" spans="1:2" x14ac:dyDescent="0.25">
      <c r="A38" t="s">
        <v>8301</v>
      </c>
      <c r="B38" s="2549" t="s">
        <v>8539</v>
      </c>
    </row>
    <row r="39" spans="1:2" x14ac:dyDescent="0.25">
      <c r="A39" t="s">
        <v>8302</v>
      </c>
      <c r="B39" s="2549" t="s">
        <v>8540</v>
      </c>
    </row>
    <row r="40" spans="1:2" x14ac:dyDescent="0.25">
      <c r="A40" t="s">
        <v>8303</v>
      </c>
      <c r="B40" s="2549" t="s">
        <v>8541</v>
      </c>
    </row>
    <row r="41" spans="1:2" x14ac:dyDescent="0.25">
      <c r="A41" t="s">
        <v>8304</v>
      </c>
      <c r="B41" s="2549" t="s">
        <v>8542</v>
      </c>
    </row>
    <row r="42" spans="1:2" x14ac:dyDescent="0.25">
      <c r="A42" t="s">
        <v>8305</v>
      </c>
      <c r="B42" s="2549" t="s">
        <v>8543</v>
      </c>
    </row>
    <row r="43" spans="1:2" x14ac:dyDescent="0.25">
      <c r="A43" t="s">
        <v>8306</v>
      </c>
      <c r="B43" s="2549" t="s">
        <v>8544</v>
      </c>
    </row>
    <row r="44" spans="1:2" x14ac:dyDescent="0.25">
      <c r="A44" t="s">
        <v>8307</v>
      </c>
      <c r="B44" s="2549" t="s">
        <v>8545</v>
      </c>
    </row>
    <row r="45" spans="1:2" x14ac:dyDescent="0.25">
      <c r="A45" t="s">
        <v>8308</v>
      </c>
      <c r="B45" s="2549" t="s">
        <v>8546</v>
      </c>
    </row>
    <row r="46" spans="1:2" x14ac:dyDescent="0.25">
      <c r="A46" t="s">
        <v>8309</v>
      </c>
      <c r="B46" s="2549" t="s">
        <v>8547</v>
      </c>
    </row>
    <row r="47" spans="1:2" x14ac:dyDescent="0.25">
      <c r="A47" t="s">
        <v>8310</v>
      </c>
      <c r="B47" s="2549" t="s">
        <v>8548</v>
      </c>
    </row>
    <row r="48" spans="1:2" x14ac:dyDescent="0.25">
      <c r="A48" t="s">
        <v>8311</v>
      </c>
      <c r="B48" s="2549" t="s">
        <v>8549</v>
      </c>
    </row>
    <row r="49" spans="1:2" x14ac:dyDescent="0.25">
      <c r="A49" t="s">
        <v>8312</v>
      </c>
      <c r="B49" s="2549" t="s">
        <v>8550</v>
      </c>
    </row>
    <row r="50" spans="1:2" x14ac:dyDescent="0.25">
      <c r="A50" t="s">
        <v>8313</v>
      </c>
      <c r="B50" s="2549" t="s">
        <v>8551</v>
      </c>
    </row>
    <row r="51" spans="1:2" x14ac:dyDescent="0.25">
      <c r="A51" t="s">
        <v>8314</v>
      </c>
      <c r="B51" s="2549" t="s">
        <v>8552</v>
      </c>
    </row>
    <row r="52" spans="1:2" x14ac:dyDescent="0.25">
      <c r="A52" t="s">
        <v>8315</v>
      </c>
      <c r="B52" s="2549" t="s">
        <v>8553</v>
      </c>
    </row>
    <row r="53" spans="1:2" x14ac:dyDescent="0.25">
      <c r="A53" t="s">
        <v>8316</v>
      </c>
      <c r="B53" s="2549" t="s">
        <v>8554</v>
      </c>
    </row>
    <row r="54" spans="1:2" x14ac:dyDescent="0.25">
      <c r="A54" t="s">
        <v>8317</v>
      </c>
      <c r="B54" s="2549" t="s">
        <v>8555</v>
      </c>
    </row>
    <row r="55" spans="1:2" x14ac:dyDescent="0.25">
      <c r="A55" t="s">
        <v>8318</v>
      </c>
      <c r="B55" s="2549" t="s">
        <v>8556</v>
      </c>
    </row>
    <row r="56" spans="1:2" x14ac:dyDescent="0.25">
      <c r="A56" t="s">
        <v>8319</v>
      </c>
      <c r="B56" s="2549" t="s">
        <v>8557</v>
      </c>
    </row>
    <row r="57" spans="1:2" x14ac:dyDescent="0.25">
      <c r="A57" s="2550" t="s">
        <v>8320</v>
      </c>
      <c r="B57" s="2549" t="s">
        <v>8503</v>
      </c>
    </row>
    <row r="58" spans="1:2" x14ac:dyDescent="0.25">
      <c r="A58" t="s">
        <v>8321</v>
      </c>
      <c r="B58" s="2549" t="s">
        <v>8505</v>
      </c>
    </row>
    <row r="59" spans="1:2" x14ac:dyDescent="0.25">
      <c r="A59" t="s">
        <v>8322</v>
      </c>
      <c r="B59" s="2549" t="s">
        <v>8506</v>
      </c>
    </row>
    <row r="60" spans="1:2" x14ac:dyDescent="0.25">
      <c r="A60" t="s">
        <v>8323</v>
      </c>
      <c r="B60" s="2549" t="s">
        <v>8507</v>
      </c>
    </row>
    <row r="61" spans="1:2" x14ac:dyDescent="0.25">
      <c r="A61" t="s">
        <v>8324</v>
      </c>
      <c r="B61" s="2549" t="s">
        <v>8508</v>
      </c>
    </row>
    <row r="62" spans="1:2" x14ac:dyDescent="0.25">
      <c r="A62" t="s">
        <v>8325</v>
      </c>
      <c r="B62" s="2549" t="s">
        <v>8509</v>
      </c>
    </row>
    <row r="63" spans="1:2" x14ac:dyDescent="0.25">
      <c r="A63" t="s">
        <v>8326</v>
      </c>
      <c r="B63" s="2549" t="s">
        <v>8510</v>
      </c>
    </row>
    <row r="64" spans="1:2" x14ac:dyDescent="0.25">
      <c r="A64" t="s">
        <v>8327</v>
      </c>
      <c r="B64" s="2549" t="s">
        <v>8511</v>
      </c>
    </row>
    <row r="65" spans="1:2" x14ac:dyDescent="0.25">
      <c r="A65" t="s">
        <v>8328</v>
      </c>
      <c r="B65" s="2549" t="s">
        <v>8512</v>
      </c>
    </row>
    <row r="66" spans="1:2" x14ac:dyDescent="0.25">
      <c r="A66" t="s">
        <v>8329</v>
      </c>
      <c r="B66" s="2549" t="s">
        <v>8513</v>
      </c>
    </row>
    <row r="67" spans="1:2" x14ac:dyDescent="0.25">
      <c r="A67" t="s">
        <v>8330</v>
      </c>
      <c r="B67" s="2549" t="s">
        <v>8514</v>
      </c>
    </row>
    <row r="68" spans="1:2" x14ac:dyDescent="0.25">
      <c r="A68" t="s">
        <v>8331</v>
      </c>
      <c r="B68" s="2549" t="s">
        <v>8515</v>
      </c>
    </row>
    <row r="69" spans="1:2" x14ac:dyDescent="0.25">
      <c r="A69" t="s">
        <v>8332</v>
      </c>
      <c r="B69" s="2549" t="s">
        <v>8516</v>
      </c>
    </row>
    <row r="70" spans="1:2" x14ac:dyDescent="0.25">
      <c r="A70" t="s">
        <v>8333</v>
      </c>
      <c r="B70" s="2549" t="s">
        <v>8517</v>
      </c>
    </row>
    <row r="71" spans="1:2" x14ac:dyDescent="0.25">
      <c r="A71" t="s">
        <v>8334</v>
      </c>
      <c r="B71" s="2549" t="s">
        <v>8518</v>
      </c>
    </row>
    <row r="72" spans="1:2" x14ac:dyDescent="0.25">
      <c r="A72" t="s">
        <v>8335</v>
      </c>
      <c r="B72" s="2549" t="s">
        <v>8519</v>
      </c>
    </row>
    <row r="73" spans="1:2" x14ac:dyDescent="0.25">
      <c r="A73" t="s">
        <v>8336</v>
      </c>
      <c r="B73" s="2549" t="s">
        <v>8520</v>
      </c>
    </row>
    <row r="74" spans="1:2" x14ac:dyDescent="0.25">
      <c r="A74" t="s">
        <v>8337</v>
      </c>
      <c r="B74" s="2549" t="s">
        <v>8521</v>
      </c>
    </row>
    <row r="75" spans="1:2" x14ac:dyDescent="0.25">
      <c r="A75" t="s">
        <v>8338</v>
      </c>
      <c r="B75" s="2549" t="s">
        <v>8522</v>
      </c>
    </row>
    <row r="76" spans="1:2" x14ac:dyDescent="0.25">
      <c r="A76" t="s">
        <v>8339</v>
      </c>
      <c r="B76" s="2549" t="s">
        <v>8523</v>
      </c>
    </row>
    <row r="77" spans="1:2" x14ac:dyDescent="0.25">
      <c r="A77" t="s">
        <v>8340</v>
      </c>
      <c r="B77" s="2549" t="s">
        <v>8524</v>
      </c>
    </row>
    <row r="78" spans="1:2" x14ac:dyDescent="0.25">
      <c r="A78" t="s">
        <v>8341</v>
      </c>
      <c r="B78" s="2549" t="s">
        <v>8525</v>
      </c>
    </row>
    <row r="79" spans="1:2" x14ac:dyDescent="0.25">
      <c r="A79" t="s">
        <v>8342</v>
      </c>
      <c r="B79" s="2549" t="s">
        <v>8526</v>
      </c>
    </row>
    <row r="80" spans="1:2" x14ac:dyDescent="0.25">
      <c r="A80" t="s">
        <v>8343</v>
      </c>
      <c r="B80" s="2549" t="s">
        <v>8527</v>
      </c>
    </row>
    <row r="81" spans="1:2" x14ac:dyDescent="0.25">
      <c r="A81" t="s">
        <v>8344</v>
      </c>
      <c r="B81" s="2549" t="s">
        <v>8528</v>
      </c>
    </row>
    <row r="82" spans="1:2" x14ac:dyDescent="0.25">
      <c r="A82" t="s">
        <v>8345</v>
      </c>
      <c r="B82" s="2549" t="s">
        <v>8529</v>
      </c>
    </row>
    <row r="83" spans="1:2" x14ac:dyDescent="0.25">
      <c r="A83" t="s">
        <v>8346</v>
      </c>
      <c r="B83" s="2549" t="s">
        <v>8530</v>
      </c>
    </row>
    <row r="84" spans="1:2" x14ac:dyDescent="0.25">
      <c r="A84" t="s">
        <v>8347</v>
      </c>
      <c r="B84" s="2549" t="s">
        <v>8531</v>
      </c>
    </row>
    <row r="85" spans="1:2" x14ac:dyDescent="0.25">
      <c r="A85" t="s">
        <v>8348</v>
      </c>
      <c r="B85" s="2549" t="s">
        <v>8532</v>
      </c>
    </row>
    <row r="86" spans="1:2" x14ac:dyDescent="0.25">
      <c r="A86" t="s">
        <v>8349</v>
      </c>
      <c r="B86" s="2549" t="s">
        <v>8533</v>
      </c>
    </row>
    <row r="87" spans="1:2" x14ac:dyDescent="0.25">
      <c r="A87" t="s">
        <v>8350</v>
      </c>
      <c r="B87" s="2549" t="s">
        <v>8534</v>
      </c>
    </row>
    <row r="88" spans="1:2" x14ac:dyDescent="0.25">
      <c r="A88" t="s">
        <v>8351</v>
      </c>
      <c r="B88" s="2549" t="s">
        <v>8535</v>
      </c>
    </row>
    <row r="89" spans="1:2" x14ac:dyDescent="0.25">
      <c r="A89" t="s">
        <v>8352</v>
      </c>
      <c r="B89" s="2549" t="s">
        <v>8536</v>
      </c>
    </row>
    <row r="90" spans="1:2" x14ac:dyDescent="0.25">
      <c r="A90" t="s">
        <v>8353</v>
      </c>
      <c r="B90" s="2549" t="s">
        <v>8537</v>
      </c>
    </row>
    <row r="91" spans="1:2" x14ac:dyDescent="0.25">
      <c r="A91" t="s">
        <v>8354</v>
      </c>
      <c r="B91" s="2549" t="s">
        <v>8538</v>
      </c>
    </row>
    <row r="92" spans="1:2" x14ac:dyDescent="0.25">
      <c r="A92" t="s">
        <v>8355</v>
      </c>
      <c r="B92" s="2549" t="s">
        <v>8539</v>
      </c>
    </row>
    <row r="93" spans="1:2" x14ac:dyDescent="0.25">
      <c r="A93" t="s">
        <v>8356</v>
      </c>
      <c r="B93" s="2549" t="s">
        <v>8540</v>
      </c>
    </row>
    <row r="94" spans="1:2" x14ac:dyDescent="0.25">
      <c r="A94" t="s">
        <v>8357</v>
      </c>
      <c r="B94" s="2549" t="s">
        <v>8541</v>
      </c>
    </row>
    <row r="95" spans="1:2" x14ac:dyDescent="0.25">
      <c r="A95" t="s">
        <v>8358</v>
      </c>
      <c r="B95" s="2549" t="s">
        <v>8542</v>
      </c>
    </row>
    <row r="96" spans="1:2" x14ac:dyDescent="0.25">
      <c r="A96" t="s">
        <v>8359</v>
      </c>
      <c r="B96" s="2549" t="s">
        <v>8543</v>
      </c>
    </row>
    <row r="97" spans="1:4" x14ac:dyDescent="0.25">
      <c r="A97" t="s">
        <v>8360</v>
      </c>
      <c r="B97" s="2549" t="s">
        <v>8544</v>
      </c>
    </row>
    <row r="98" spans="1:4" x14ac:dyDescent="0.25">
      <c r="A98" t="s">
        <v>8361</v>
      </c>
      <c r="B98" s="2549" t="s">
        <v>8545</v>
      </c>
    </row>
    <row r="99" spans="1:4" x14ac:dyDescent="0.25">
      <c r="A99" t="s">
        <v>8362</v>
      </c>
      <c r="B99" s="2549" t="s">
        <v>8546</v>
      </c>
    </row>
    <row r="100" spans="1:4" x14ac:dyDescent="0.25">
      <c r="A100" t="s">
        <v>8363</v>
      </c>
      <c r="B100" s="2549" t="s">
        <v>8547</v>
      </c>
    </row>
    <row r="101" spans="1:4" x14ac:dyDescent="0.25">
      <c r="A101" t="s">
        <v>8364</v>
      </c>
      <c r="B101" s="2549" t="s">
        <v>8548</v>
      </c>
    </row>
    <row r="102" spans="1:4" x14ac:dyDescent="0.25">
      <c r="A102" t="s">
        <v>8365</v>
      </c>
      <c r="B102" s="2549" t="s">
        <v>8549</v>
      </c>
    </row>
    <row r="103" spans="1:4" x14ac:dyDescent="0.25">
      <c r="A103" t="s">
        <v>8366</v>
      </c>
      <c r="B103" s="2549" t="s">
        <v>8550</v>
      </c>
    </row>
    <row r="104" spans="1:4" x14ac:dyDescent="0.25">
      <c r="A104" t="s">
        <v>8367</v>
      </c>
      <c r="B104" s="2549" t="s">
        <v>8551</v>
      </c>
    </row>
    <row r="105" spans="1:4" x14ac:dyDescent="0.25">
      <c r="A105" t="s">
        <v>8368</v>
      </c>
      <c r="B105" s="2549" t="s">
        <v>8552</v>
      </c>
    </row>
    <row r="106" spans="1:4" x14ac:dyDescent="0.25">
      <c r="A106" t="s">
        <v>8369</v>
      </c>
      <c r="B106" s="2549" t="s">
        <v>8553</v>
      </c>
    </row>
    <row r="107" spans="1:4" x14ac:dyDescent="0.25">
      <c r="A107" t="s">
        <v>8370</v>
      </c>
      <c r="B107" s="2549" t="s">
        <v>8554</v>
      </c>
    </row>
    <row r="108" spans="1:4" x14ac:dyDescent="0.25">
      <c r="A108" t="s">
        <v>8371</v>
      </c>
      <c r="B108" s="2549" t="s">
        <v>8555</v>
      </c>
    </row>
    <row r="109" spans="1:4" x14ac:dyDescent="0.25">
      <c r="A109" t="s">
        <v>8372</v>
      </c>
      <c r="B109" s="2549" t="s">
        <v>8556</v>
      </c>
    </row>
    <row r="110" spans="1:4" x14ac:dyDescent="0.25">
      <c r="A110" t="s">
        <v>8373</v>
      </c>
      <c r="B110" s="2549" t="s">
        <v>8557</v>
      </c>
    </row>
    <row r="111" spans="1:4" x14ac:dyDescent="0.25">
      <c r="A111" s="2550" t="s">
        <v>8374</v>
      </c>
      <c r="B111" s="2549" t="s">
        <v>8627</v>
      </c>
      <c r="C111" s="2573" t="s">
        <v>8629</v>
      </c>
      <c r="D111" s="2573" t="s">
        <v>8631</v>
      </c>
    </row>
    <row r="112" spans="1:4" x14ac:dyDescent="0.25">
      <c r="A112" t="s">
        <v>8375</v>
      </c>
      <c r="B112" s="2549" t="s">
        <v>8632</v>
      </c>
      <c r="C112" s="2549" t="s">
        <v>8641</v>
      </c>
      <c r="D112" s="2549" t="s">
        <v>8650</v>
      </c>
    </row>
    <row r="113" spans="1:4" x14ac:dyDescent="0.25">
      <c r="A113" t="s">
        <v>8376</v>
      </c>
      <c r="B113" s="2549" t="s">
        <v>8633</v>
      </c>
      <c r="C113" s="2549" t="s">
        <v>8642</v>
      </c>
      <c r="D113" s="2549" t="s">
        <v>8651</v>
      </c>
    </row>
    <row r="114" spans="1:4" x14ac:dyDescent="0.25">
      <c r="A114" t="s">
        <v>8377</v>
      </c>
      <c r="B114" s="2549" t="s">
        <v>8634</v>
      </c>
      <c r="C114" s="2549" t="s">
        <v>8643</v>
      </c>
      <c r="D114" s="2549" t="s">
        <v>8652</v>
      </c>
    </row>
    <row r="115" spans="1:4" x14ac:dyDescent="0.25">
      <c r="A115" t="s">
        <v>8378</v>
      </c>
      <c r="B115" s="2549" t="s">
        <v>8635</v>
      </c>
      <c r="C115" s="2549" t="s">
        <v>8644</v>
      </c>
      <c r="D115" s="2549" t="s">
        <v>8653</v>
      </c>
    </row>
    <row r="116" spans="1:4" x14ac:dyDescent="0.25">
      <c r="A116" t="s">
        <v>8379</v>
      </c>
      <c r="B116" s="2549" t="s">
        <v>8636</v>
      </c>
      <c r="C116" s="2549" t="s">
        <v>8645</v>
      </c>
      <c r="D116" s="2549" t="s">
        <v>8654</v>
      </c>
    </row>
    <row r="117" spans="1:4" x14ac:dyDescent="0.25">
      <c r="A117" t="s">
        <v>8380</v>
      </c>
      <c r="B117" s="2549" t="s">
        <v>8637</v>
      </c>
      <c r="C117" s="2549" t="s">
        <v>8646</v>
      </c>
      <c r="D117" s="2549" t="s">
        <v>8655</v>
      </c>
    </row>
    <row r="118" spans="1:4" x14ac:dyDescent="0.25">
      <c r="A118" t="s">
        <v>8381</v>
      </c>
      <c r="B118" s="2549" t="s">
        <v>8638</v>
      </c>
      <c r="C118" s="2549" t="s">
        <v>8647</v>
      </c>
      <c r="D118" s="2549" t="s">
        <v>8656</v>
      </c>
    </row>
    <row r="119" spans="1:4" x14ac:dyDescent="0.25">
      <c r="A119" t="s">
        <v>8382</v>
      </c>
      <c r="B119" s="2549" t="s">
        <v>8639</v>
      </c>
      <c r="C119" s="2549" t="s">
        <v>8648</v>
      </c>
      <c r="D119" s="2549" t="s">
        <v>8657</v>
      </c>
    </row>
    <row r="120" spans="1:4" x14ac:dyDescent="0.25">
      <c r="A120" t="s">
        <v>8383</v>
      </c>
      <c r="B120" s="2549" t="s">
        <v>8640</v>
      </c>
      <c r="C120" s="2549" t="s">
        <v>8649</v>
      </c>
      <c r="D120" s="2549" t="s">
        <v>8658</v>
      </c>
    </row>
    <row r="121" spans="1:4" x14ac:dyDescent="0.25">
      <c r="A121" s="2550" t="s">
        <v>8384</v>
      </c>
      <c r="B121" s="2549" t="s">
        <v>8626</v>
      </c>
      <c r="C121" s="2549" t="s">
        <v>8628</v>
      </c>
      <c r="D121" s="2549" t="s">
        <v>8630</v>
      </c>
    </row>
    <row r="122" spans="1:4" x14ac:dyDescent="0.25">
      <c r="A122" t="s">
        <v>8385</v>
      </c>
      <c r="B122" s="2549" t="s">
        <v>8632</v>
      </c>
      <c r="C122" s="2549" t="s">
        <v>8641</v>
      </c>
      <c r="D122" s="2549" t="s">
        <v>8650</v>
      </c>
    </row>
    <row r="123" spans="1:4" x14ac:dyDescent="0.25">
      <c r="A123" t="s">
        <v>8386</v>
      </c>
      <c r="B123" s="2549" t="s">
        <v>8633</v>
      </c>
      <c r="C123" s="2549" t="s">
        <v>8642</v>
      </c>
      <c r="D123" s="2549" t="s">
        <v>8651</v>
      </c>
    </row>
    <row r="124" spans="1:4" x14ac:dyDescent="0.25">
      <c r="A124" t="s">
        <v>8387</v>
      </c>
      <c r="B124" s="2549" t="s">
        <v>8634</v>
      </c>
      <c r="C124" s="2549" t="s">
        <v>8643</v>
      </c>
      <c r="D124" s="2549" t="s">
        <v>8652</v>
      </c>
    </row>
    <row r="125" spans="1:4" x14ac:dyDescent="0.25">
      <c r="A125" t="s">
        <v>8388</v>
      </c>
      <c r="B125" s="2549" t="s">
        <v>8635</v>
      </c>
      <c r="C125" s="2549" t="s">
        <v>8644</v>
      </c>
      <c r="D125" s="2549" t="s">
        <v>8653</v>
      </c>
    </row>
    <row r="126" spans="1:4" x14ac:dyDescent="0.25">
      <c r="A126" t="s">
        <v>8389</v>
      </c>
      <c r="B126" s="2549" t="s">
        <v>8636</v>
      </c>
      <c r="C126" s="2549" t="s">
        <v>8645</v>
      </c>
      <c r="D126" s="2549" t="s">
        <v>8654</v>
      </c>
    </row>
    <row r="127" spans="1:4" x14ac:dyDescent="0.25">
      <c r="A127" t="s">
        <v>8390</v>
      </c>
      <c r="B127" s="2549" t="s">
        <v>8637</v>
      </c>
      <c r="C127" s="2549" t="s">
        <v>8646</v>
      </c>
      <c r="D127" s="2549" t="s">
        <v>8655</v>
      </c>
    </row>
    <row r="128" spans="1:4" x14ac:dyDescent="0.25">
      <c r="A128" t="s">
        <v>8391</v>
      </c>
      <c r="B128" s="2549" t="s">
        <v>8638</v>
      </c>
      <c r="C128" s="2549" t="s">
        <v>8647</v>
      </c>
      <c r="D128" s="2549" t="s">
        <v>8656</v>
      </c>
    </row>
    <row r="129" spans="1:4" x14ac:dyDescent="0.25">
      <c r="A129" t="s">
        <v>8392</v>
      </c>
      <c r="B129" s="2549" t="s">
        <v>8639</v>
      </c>
      <c r="C129" s="2549" t="s">
        <v>8648</v>
      </c>
      <c r="D129" s="2549" t="s">
        <v>8657</v>
      </c>
    </row>
    <row r="130" spans="1:4" x14ac:dyDescent="0.25">
      <c r="A130" t="s">
        <v>8393</v>
      </c>
      <c r="B130" s="2549" t="s">
        <v>8640</v>
      </c>
      <c r="C130" s="2549" t="s">
        <v>8649</v>
      </c>
      <c r="D130" s="2549" t="s">
        <v>8658</v>
      </c>
    </row>
    <row r="131" spans="1:4" x14ac:dyDescent="0.25">
      <c r="A131" s="2550" t="s">
        <v>8395</v>
      </c>
      <c r="B131" s="2549" t="s">
        <v>8503</v>
      </c>
    </row>
    <row r="132" spans="1:4" x14ac:dyDescent="0.25">
      <c r="A132" t="s">
        <v>8396</v>
      </c>
      <c r="B132" s="2549" t="s">
        <v>8505</v>
      </c>
    </row>
    <row r="133" spans="1:4" x14ac:dyDescent="0.25">
      <c r="A133" t="s">
        <v>8397</v>
      </c>
      <c r="B133" s="2549" t="s">
        <v>8506</v>
      </c>
    </row>
    <row r="134" spans="1:4" x14ac:dyDescent="0.25">
      <c r="A134" t="s">
        <v>8398</v>
      </c>
      <c r="B134" s="2549" t="s">
        <v>8507</v>
      </c>
    </row>
    <row r="135" spans="1:4" x14ac:dyDescent="0.25">
      <c r="A135" t="s">
        <v>8399</v>
      </c>
      <c r="B135" s="2549" t="s">
        <v>8508</v>
      </c>
    </row>
    <row r="136" spans="1:4" x14ac:dyDescent="0.25">
      <c r="A136" t="s">
        <v>8400</v>
      </c>
      <c r="B136" s="2549" t="s">
        <v>8509</v>
      </c>
    </row>
    <row r="137" spans="1:4" x14ac:dyDescent="0.25">
      <c r="A137" t="s">
        <v>8401</v>
      </c>
      <c r="B137" s="2549" t="s">
        <v>8510</v>
      </c>
    </row>
    <row r="138" spans="1:4" x14ac:dyDescent="0.25">
      <c r="A138" t="s">
        <v>8402</v>
      </c>
      <c r="B138" s="2549" t="s">
        <v>8511</v>
      </c>
    </row>
    <row r="139" spans="1:4" x14ac:dyDescent="0.25">
      <c r="A139" t="s">
        <v>8403</v>
      </c>
      <c r="B139" s="2549" t="s">
        <v>8512</v>
      </c>
    </row>
    <row r="140" spans="1:4" x14ac:dyDescent="0.25">
      <c r="A140" t="s">
        <v>8404</v>
      </c>
      <c r="B140" s="2549" t="s">
        <v>8513</v>
      </c>
    </row>
    <row r="141" spans="1:4" x14ac:dyDescent="0.25">
      <c r="A141" t="s">
        <v>8405</v>
      </c>
      <c r="B141" s="2549" t="s">
        <v>8514</v>
      </c>
    </row>
    <row r="142" spans="1:4" x14ac:dyDescent="0.25">
      <c r="A142" t="s">
        <v>8406</v>
      </c>
      <c r="B142" s="2549" t="s">
        <v>8515</v>
      </c>
    </row>
    <row r="143" spans="1:4" x14ac:dyDescent="0.25">
      <c r="A143" t="s">
        <v>8407</v>
      </c>
      <c r="B143" s="2549" t="s">
        <v>8516</v>
      </c>
    </row>
    <row r="144" spans="1:4" x14ac:dyDescent="0.25">
      <c r="A144" t="s">
        <v>8408</v>
      </c>
      <c r="B144" s="2549" t="s">
        <v>8517</v>
      </c>
    </row>
    <row r="145" spans="1:2" x14ac:dyDescent="0.25">
      <c r="A145" t="s">
        <v>8409</v>
      </c>
      <c r="B145" s="2549" t="s">
        <v>8518</v>
      </c>
    </row>
    <row r="146" spans="1:2" x14ac:dyDescent="0.25">
      <c r="A146" t="s">
        <v>8410</v>
      </c>
      <c r="B146" s="2549" t="s">
        <v>8519</v>
      </c>
    </row>
    <row r="147" spans="1:2" x14ac:dyDescent="0.25">
      <c r="A147" t="s">
        <v>8411</v>
      </c>
      <c r="B147" s="2549" t="s">
        <v>8520</v>
      </c>
    </row>
    <row r="148" spans="1:2" x14ac:dyDescent="0.25">
      <c r="A148" t="s">
        <v>8412</v>
      </c>
      <c r="B148" s="2549" t="s">
        <v>8521</v>
      </c>
    </row>
    <row r="149" spans="1:2" x14ac:dyDescent="0.25">
      <c r="A149" t="s">
        <v>8413</v>
      </c>
      <c r="B149" s="2549" t="s">
        <v>8522</v>
      </c>
    </row>
    <row r="150" spans="1:2" x14ac:dyDescent="0.25">
      <c r="A150" t="s">
        <v>8414</v>
      </c>
      <c r="B150" s="2549" t="s">
        <v>8523</v>
      </c>
    </row>
    <row r="151" spans="1:2" x14ac:dyDescent="0.25">
      <c r="A151" t="s">
        <v>8415</v>
      </c>
      <c r="B151" s="2549" t="s">
        <v>8524</v>
      </c>
    </row>
    <row r="152" spans="1:2" x14ac:dyDescent="0.25">
      <c r="A152" t="s">
        <v>8416</v>
      </c>
      <c r="B152" s="2549" t="s">
        <v>8525</v>
      </c>
    </row>
    <row r="153" spans="1:2" x14ac:dyDescent="0.25">
      <c r="A153" t="s">
        <v>8417</v>
      </c>
      <c r="B153" s="2549" t="s">
        <v>8526</v>
      </c>
    </row>
    <row r="154" spans="1:2" x14ac:dyDescent="0.25">
      <c r="A154" t="s">
        <v>8418</v>
      </c>
      <c r="B154" s="2549" t="s">
        <v>8527</v>
      </c>
    </row>
    <row r="155" spans="1:2" x14ac:dyDescent="0.25">
      <c r="A155" t="s">
        <v>8419</v>
      </c>
      <c r="B155" s="2549" t="s">
        <v>8528</v>
      </c>
    </row>
    <row r="156" spans="1:2" x14ac:dyDescent="0.25">
      <c r="A156" t="s">
        <v>8420</v>
      </c>
      <c r="B156" s="2549" t="s">
        <v>8529</v>
      </c>
    </row>
    <row r="157" spans="1:2" x14ac:dyDescent="0.25">
      <c r="A157" t="s">
        <v>8421</v>
      </c>
      <c r="B157" s="2549" t="s">
        <v>8530</v>
      </c>
    </row>
    <row r="158" spans="1:2" x14ac:dyDescent="0.25">
      <c r="A158" t="s">
        <v>8422</v>
      </c>
      <c r="B158" s="2549" t="s">
        <v>8531</v>
      </c>
    </row>
    <row r="159" spans="1:2" x14ac:dyDescent="0.25">
      <c r="A159" t="s">
        <v>8423</v>
      </c>
      <c r="B159" s="2549" t="s">
        <v>8532</v>
      </c>
    </row>
    <row r="160" spans="1:2" x14ac:dyDescent="0.25">
      <c r="A160" t="s">
        <v>8424</v>
      </c>
      <c r="B160" s="2549" t="s">
        <v>8533</v>
      </c>
    </row>
    <row r="161" spans="1:2" x14ac:dyDescent="0.25">
      <c r="A161" t="s">
        <v>8425</v>
      </c>
      <c r="B161" s="2549" t="s">
        <v>8534</v>
      </c>
    </row>
    <row r="162" spans="1:2" x14ac:dyDescent="0.25">
      <c r="A162" t="s">
        <v>8426</v>
      </c>
      <c r="B162" s="2549" t="s">
        <v>8535</v>
      </c>
    </row>
    <row r="163" spans="1:2" x14ac:dyDescent="0.25">
      <c r="A163" t="s">
        <v>8427</v>
      </c>
      <c r="B163" s="2549" t="s">
        <v>8536</v>
      </c>
    </row>
    <row r="164" spans="1:2" x14ac:dyDescent="0.25">
      <c r="A164" t="s">
        <v>8428</v>
      </c>
      <c r="B164" s="2549" t="s">
        <v>8537</v>
      </c>
    </row>
    <row r="165" spans="1:2" x14ac:dyDescent="0.25">
      <c r="A165" t="s">
        <v>8429</v>
      </c>
      <c r="B165" s="2549" t="s">
        <v>8538</v>
      </c>
    </row>
    <row r="166" spans="1:2" x14ac:dyDescent="0.25">
      <c r="A166" t="s">
        <v>8430</v>
      </c>
      <c r="B166" s="2549" t="s">
        <v>8539</v>
      </c>
    </row>
    <row r="167" spans="1:2" x14ac:dyDescent="0.25">
      <c r="A167" t="s">
        <v>8431</v>
      </c>
      <c r="B167" s="2549" t="s">
        <v>8540</v>
      </c>
    </row>
    <row r="168" spans="1:2" x14ac:dyDescent="0.25">
      <c r="A168" t="s">
        <v>8432</v>
      </c>
      <c r="B168" s="2549" t="s">
        <v>8541</v>
      </c>
    </row>
    <row r="169" spans="1:2" x14ac:dyDescent="0.25">
      <c r="A169" t="s">
        <v>8433</v>
      </c>
      <c r="B169" s="2549" t="s">
        <v>8542</v>
      </c>
    </row>
    <row r="170" spans="1:2" x14ac:dyDescent="0.25">
      <c r="A170" t="s">
        <v>8434</v>
      </c>
      <c r="B170" s="2549" t="s">
        <v>8543</v>
      </c>
    </row>
    <row r="171" spans="1:2" x14ac:dyDescent="0.25">
      <c r="A171" s="2550" t="s">
        <v>8435</v>
      </c>
      <c r="B171" s="2549" t="s">
        <v>8503</v>
      </c>
    </row>
    <row r="172" spans="1:2" x14ac:dyDescent="0.25">
      <c r="A172" t="s">
        <v>8436</v>
      </c>
      <c r="B172" s="2549" t="s">
        <v>8505</v>
      </c>
    </row>
    <row r="173" spans="1:2" x14ac:dyDescent="0.25">
      <c r="A173" t="s">
        <v>8437</v>
      </c>
      <c r="B173" s="2549" t="s">
        <v>8506</v>
      </c>
    </row>
    <row r="174" spans="1:2" x14ac:dyDescent="0.25">
      <c r="A174" t="s">
        <v>8438</v>
      </c>
      <c r="B174" s="2549" t="s">
        <v>8507</v>
      </c>
    </row>
    <row r="175" spans="1:2" x14ac:dyDescent="0.25">
      <c r="A175" t="s">
        <v>8439</v>
      </c>
      <c r="B175" s="2549" t="s">
        <v>8508</v>
      </c>
    </row>
    <row r="176" spans="1:2" x14ac:dyDescent="0.25">
      <c r="A176" t="s">
        <v>8440</v>
      </c>
      <c r="B176" s="2549" t="s">
        <v>8509</v>
      </c>
    </row>
    <row r="177" spans="1:2" x14ac:dyDescent="0.25">
      <c r="A177" t="s">
        <v>8441</v>
      </c>
      <c r="B177" s="2549" t="s">
        <v>8510</v>
      </c>
    </row>
    <row r="178" spans="1:2" x14ac:dyDescent="0.25">
      <c r="A178" t="s">
        <v>8442</v>
      </c>
      <c r="B178" s="2549" t="s">
        <v>8511</v>
      </c>
    </row>
    <row r="179" spans="1:2" x14ac:dyDescent="0.25">
      <c r="A179" t="s">
        <v>8443</v>
      </c>
      <c r="B179" s="2549" t="s">
        <v>8512</v>
      </c>
    </row>
    <row r="180" spans="1:2" x14ac:dyDescent="0.25">
      <c r="A180" t="s">
        <v>8444</v>
      </c>
      <c r="B180" s="2549" t="s">
        <v>8513</v>
      </c>
    </row>
    <row r="181" spans="1:2" x14ac:dyDescent="0.25">
      <c r="A181" t="s">
        <v>8445</v>
      </c>
      <c r="B181" s="2549" t="s">
        <v>8514</v>
      </c>
    </row>
    <row r="182" spans="1:2" x14ac:dyDescent="0.25">
      <c r="A182" t="s">
        <v>8446</v>
      </c>
      <c r="B182" s="2549" t="s">
        <v>8515</v>
      </c>
    </row>
    <row r="183" spans="1:2" x14ac:dyDescent="0.25">
      <c r="A183" t="s">
        <v>8447</v>
      </c>
      <c r="B183" s="2549" t="s">
        <v>8516</v>
      </c>
    </row>
    <row r="184" spans="1:2" x14ac:dyDescent="0.25">
      <c r="A184" t="s">
        <v>8448</v>
      </c>
      <c r="B184" s="2549" t="s">
        <v>8517</v>
      </c>
    </row>
    <row r="185" spans="1:2" x14ac:dyDescent="0.25">
      <c r="A185" t="s">
        <v>8449</v>
      </c>
      <c r="B185" s="2549" t="s">
        <v>8518</v>
      </c>
    </row>
    <row r="186" spans="1:2" x14ac:dyDescent="0.25">
      <c r="A186" t="s">
        <v>8450</v>
      </c>
      <c r="B186" s="2549" t="s">
        <v>8519</v>
      </c>
    </row>
    <row r="187" spans="1:2" x14ac:dyDescent="0.25">
      <c r="A187" t="s">
        <v>8451</v>
      </c>
      <c r="B187" s="2549" t="s">
        <v>8520</v>
      </c>
    </row>
    <row r="188" spans="1:2" x14ac:dyDescent="0.25">
      <c r="A188" t="s">
        <v>8452</v>
      </c>
      <c r="B188" s="2549" t="s">
        <v>8521</v>
      </c>
    </row>
    <row r="189" spans="1:2" x14ac:dyDescent="0.25">
      <c r="A189" t="s">
        <v>8453</v>
      </c>
      <c r="B189" s="2549" t="s">
        <v>8522</v>
      </c>
    </row>
    <row r="190" spans="1:2" x14ac:dyDescent="0.25">
      <c r="A190" t="s">
        <v>8454</v>
      </c>
      <c r="B190" s="2549" t="s">
        <v>8523</v>
      </c>
    </row>
    <row r="191" spans="1:2" x14ac:dyDescent="0.25">
      <c r="A191" t="s">
        <v>8455</v>
      </c>
      <c r="B191" s="2549" t="s">
        <v>8524</v>
      </c>
    </row>
    <row r="192" spans="1:2" x14ac:dyDescent="0.25">
      <c r="A192" t="s">
        <v>8456</v>
      </c>
      <c r="B192" s="2549" t="s">
        <v>8525</v>
      </c>
    </row>
    <row r="193" spans="1:2" x14ac:dyDescent="0.25">
      <c r="A193" t="s">
        <v>8457</v>
      </c>
      <c r="B193" s="2549" t="s">
        <v>8526</v>
      </c>
    </row>
    <row r="194" spans="1:2" x14ac:dyDescent="0.25">
      <c r="A194" t="s">
        <v>8458</v>
      </c>
      <c r="B194" s="2549" t="s">
        <v>8527</v>
      </c>
    </row>
    <row r="195" spans="1:2" x14ac:dyDescent="0.25">
      <c r="A195" t="s">
        <v>8459</v>
      </c>
      <c r="B195" s="2549" t="s">
        <v>8528</v>
      </c>
    </row>
    <row r="196" spans="1:2" x14ac:dyDescent="0.25">
      <c r="A196" t="s">
        <v>8460</v>
      </c>
      <c r="B196" s="2549" t="s">
        <v>8529</v>
      </c>
    </row>
    <row r="197" spans="1:2" x14ac:dyDescent="0.25">
      <c r="A197" t="s">
        <v>8461</v>
      </c>
      <c r="B197" s="2549" t="s">
        <v>8530</v>
      </c>
    </row>
    <row r="198" spans="1:2" x14ac:dyDescent="0.25">
      <c r="A198" t="s">
        <v>8462</v>
      </c>
      <c r="B198" s="2549" t="s">
        <v>8531</v>
      </c>
    </row>
    <row r="199" spans="1:2" x14ac:dyDescent="0.25">
      <c r="A199" t="s">
        <v>8463</v>
      </c>
      <c r="B199" s="2549" t="s">
        <v>8532</v>
      </c>
    </row>
    <row r="200" spans="1:2" x14ac:dyDescent="0.25">
      <c r="A200" t="s">
        <v>8464</v>
      </c>
      <c r="B200" s="2549" t="s">
        <v>8533</v>
      </c>
    </row>
    <row r="201" spans="1:2" x14ac:dyDescent="0.25">
      <c r="A201" t="s">
        <v>8465</v>
      </c>
      <c r="B201" s="2549" t="s">
        <v>8534</v>
      </c>
    </row>
    <row r="202" spans="1:2" x14ac:dyDescent="0.25">
      <c r="A202" t="s">
        <v>8466</v>
      </c>
      <c r="B202" s="2549" t="s">
        <v>8535</v>
      </c>
    </row>
    <row r="203" spans="1:2" x14ac:dyDescent="0.25">
      <c r="A203" t="s">
        <v>8467</v>
      </c>
      <c r="B203" s="2549" t="s">
        <v>8536</v>
      </c>
    </row>
    <row r="204" spans="1:2" x14ac:dyDescent="0.25">
      <c r="A204" t="s">
        <v>8468</v>
      </c>
      <c r="B204" s="2549" t="s">
        <v>8537</v>
      </c>
    </row>
    <row r="205" spans="1:2" x14ac:dyDescent="0.25">
      <c r="A205" t="s">
        <v>8469</v>
      </c>
      <c r="B205" s="2549" t="s">
        <v>8538</v>
      </c>
    </row>
    <row r="206" spans="1:2" x14ac:dyDescent="0.25">
      <c r="A206" t="s">
        <v>8470</v>
      </c>
      <c r="B206" s="2549" t="s">
        <v>8539</v>
      </c>
    </row>
    <row r="207" spans="1:2" x14ac:dyDescent="0.25">
      <c r="A207" t="s">
        <v>8471</v>
      </c>
      <c r="B207" s="2549" t="s">
        <v>8540</v>
      </c>
    </row>
    <row r="208" spans="1:2" x14ac:dyDescent="0.25">
      <c r="A208" t="s">
        <v>8472</v>
      </c>
      <c r="B208" s="2549" t="s">
        <v>8541</v>
      </c>
    </row>
    <row r="209" spans="1:2" x14ac:dyDescent="0.25">
      <c r="A209" t="s">
        <v>8473</v>
      </c>
      <c r="B209" s="2549" t="s">
        <v>8542</v>
      </c>
    </row>
    <row r="210" spans="1:2" x14ac:dyDescent="0.25">
      <c r="A210" t="s">
        <v>8474</v>
      </c>
      <c r="B210" s="2549" t="s">
        <v>8543</v>
      </c>
    </row>
    <row r="211" spans="1:2" x14ac:dyDescent="0.25">
      <c r="A211" s="2550" t="s">
        <v>8475</v>
      </c>
      <c r="B211" s="2549" t="s">
        <v>8503</v>
      </c>
    </row>
    <row r="212" spans="1:2" x14ac:dyDescent="0.25">
      <c r="A212" t="s">
        <v>8476</v>
      </c>
      <c r="B212" s="2549" t="s">
        <v>8505</v>
      </c>
    </row>
    <row r="213" spans="1:2" x14ac:dyDescent="0.25">
      <c r="A213" t="s">
        <v>8477</v>
      </c>
      <c r="B213" s="2549" t="s">
        <v>8506</v>
      </c>
    </row>
    <row r="214" spans="1:2" x14ac:dyDescent="0.25">
      <c r="A214" t="s">
        <v>8478</v>
      </c>
      <c r="B214" s="2549" t="s">
        <v>8507</v>
      </c>
    </row>
    <row r="215" spans="1:2" x14ac:dyDescent="0.25">
      <c r="A215" t="s">
        <v>8479</v>
      </c>
      <c r="B215" s="2549" t="s">
        <v>8508</v>
      </c>
    </row>
    <row r="216" spans="1:2" x14ac:dyDescent="0.25">
      <c r="A216" t="s">
        <v>8480</v>
      </c>
      <c r="B216" s="2549" t="s">
        <v>8509</v>
      </c>
    </row>
    <row r="217" spans="1:2" x14ac:dyDescent="0.25">
      <c r="A217" t="s">
        <v>8481</v>
      </c>
      <c r="B217" s="2549" t="s">
        <v>8510</v>
      </c>
    </row>
    <row r="218" spans="1:2" x14ac:dyDescent="0.25">
      <c r="A218" t="s">
        <v>8482</v>
      </c>
      <c r="B218" s="2549" t="s">
        <v>8511</v>
      </c>
    </row>
    <row r="219" spans="1:2" x14ac:dyDescent="0.25">
      <c r="A219" t="s">
        <v>8483</v>
      </c>
      <c r="B219" s="2549" t="s">
        <v>8512</v>
      </c>
    </row>
    <row r="220" spans="1:2" x14ac:dyDescent="0.25">
      <c r="A220" t="s">
        <v>8484</v>
      </c>
      <c r="B220" s="2549" t="s">
        <v>8513</v>
      </c>
    </row>
    <row r="221" spans="1:2" x14ac:dyDescent="0.25">
      <c r="A221" s="2550" t="s">
        <v>8394</v>
      </c>
      <c r="B221" s="2549" t="s">
        <v>8503</v>
      </c>
    </row>
    <row r="222" spans="1:2" x14ac:dyDescent="0.25">
      <c r="A222" t="s">
        <v>8485</v>
      </c>
      <c r="B222" s="2549" t="s">
        <v>8505</v>
      </c>
    </row>
    <row r="223" spans="1:2" x14ac:dyDescent="0.25">
      <c r="A223" t="s">
        <v>8486</v>
      </c>
      <c r="B223" s="2549" t="s">
        <v>8506</v>
      </c>
    </row>
    <row r="224" spans="1:2" x14ac:dyDescent="0.25">
      <c r="A224" t="s">
        <v>8487</v>
      </c>
      <c r="B224" s="2549" t="s">
        <v>8507</v>
      </c>
    </row>
    <row r="225" spans="1:2" x14ac:dyDescent="0.25">
      <c r="A225" t="s">
        <v>8488</v>
      </c>
      <c r="B225" s="2549" t="s">
        <v>8508</v>
      </c>
    </row>
    <row r="226" spans="1:2" x14ac:dyDescent="0.25">
      <c r="A226" t="s">
        <v>8489</v>
      </c>
      <c r="B226" s="2549" t="s">
        <v>8509</v>
      </c>
    </row>
    <row r="227" spans="1:2" x14ac:dyDescent="0.25">
      <c r="A227" t="s">
        <v>8490</v>
      </c>
      <c r="B227" s="2549" t="s">
        <v>8510</v>
      </c>
    </row>
    <row r="228" spans="1:2" x14ac:dyDescent="0.25">
      <c r="A228" t="s">
        <v>8491</v>
      </c>
      <c r="B228" s="2549" t="s">
        <v>8511</v>
      </c>
    </row>
    <row r="229" spans="1:2" x14ac:dyDescent="0.25">
      <c r="A229" t="s">
        <v>8492</v>
      </c>
      <c r="B229" s="2549" t="s">
        <v>8512</v>
      </c>
    </row>
    <row r="230" spans="1:2" x14ac:dyDescent="0.25">
      <c r="A230" t="s">
        <v>8493</v>
      </c>
      <c r="B230" s="2549" t="s">
        <v>8513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INDEX('6층_부하량'!C3:C3000,MATCH(1,("6-DaHall 1-CEP-05"='6층_부하량'!A3:A3000)*(1='6층_부하량'!B3:B3000),0))</f>
        <v>0</v>
      </c>
      <c r="E6" s="2552" cm="1">
        <f t="array" ref="E6">INDEX('6층_부하량'!D3:D3000,MATCH(1,("6-DaHall 1-CEP-05"='6층_부하량'!A3:A3000)*(1='6층_부하량'!B3:B3000),0))</f>
        <v>0.75</v>
      </c>
      <c r="F6" s="2552" cm="1">
        <f t="array" ref="F6">INDEX('6층_부하량'!E3:E3000,MATCH(1,("6-DaHall 1-CEP-05"='6층_부하량'!A3:A3000)*(1='6층_부하량'!B3:B3000),0))</f>
        <v>0.67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INDEX('6층_부하량'!C3:C3000,MATCH(1,("6-DaHall 1-CEP-05"='6층_부하량'!A3:A3000)*(3='6층_부하량'!B3:B3000),0))</f>
        <v>0</v>
      </c>
      <c r="M7" s="2553" cm="1">
        <f t="array" ref="M7">INDEX('6층_부하량'!D3:D3000,MATCH(1,("6-DaHall 1-CEP-05"='6층_부하량'!A3:A3000)*(3='6층_부하량'!B3:B3000),0))</f>
        <v>0</v>
      </c>
      <c r="N7" s="255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INDEX('6층_부하량'!C3:C3000,MATCH(1,("6-DaHall 1-CEP-05"='6층_부하량'!A3:A3000)*(4='6층_부하량'!B3:B3000),0))</f>
        <v>0</v>
      </c>
      <c r="E8" s="2554" cm="1">
        <f t="array" ref="E8">INDEX('6층_부하량'!D3:D3000,MATCH(1,("6-DaHall 1-CEP-05"='6층_부하량'!A3:A3000)*(4='6층_부하량'!B3:B3000),0))</f>
        <v>0</v>
      </c>
      <c r="F8" s="2554" cm="1">
        <f t="array" ref="F8">INDEX('6층_부하량'!E3:E3000,MATCH(1,("6-DaHall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INDEX('6층_부하량'!C3:C3000,MATCH(1,("6-DaHall 1-CEP-05"='6층_부하량'!A3:A3000)*(5='6층_부하량'!B3:B3000),0))</f>
        <v>0</v>
      </c>
      <c r="M8" s="2554" cm="1">
        <f t="array" ref="M8">INDEX('6층_부하량'!D3:D3000,MATCH(1,("6-DaHall 1-CEP-05"='6층_부하량'!A3:A3000)*(5='6층_부하량'!B3:B3000),0))</f>
        <v>0</v>
      </c>
      <c r="N8" s="255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INDEX('6층_부하량'!C3:C3000,MATCH(1,("6-DaHall 1-CEP-05"='6층_부하량'!A3:A3000)*(6='6층_부하량'!B3:B3000),0))</f>
        <v>0</v>
      </c>
      <c r="E9" s="2554" cm="1">
        <f t="array" ref="E9">INDEX('6층_부하량'!D3:D3000,MATCH(1,("6-DaHall 1-CEP-05"='6층_부하량'!A3:A3000)*(6='6층_부하량'!B3:B3000),0))</f>
        <v>0</v>
      </c>
      <c r="F9" s="2554" cm="1">
        <f t="array" ref="F9">INDEX('6층_부하량'!E3:E3000,MATCH(1,("6-DaHall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INDEX('6층_부하량'!C3:C3000,MATCH(1,("6-DaHall 1-CEP-05"='6층_부하량'!A3:A3000)*(7='6층_부하량'!B3:B3000),0))</f>
        <v>0</v>
      </c>
      <c r="M9" s="2554" cm="1">
        <f t="array" ref="M9">INDEX('6층_부하량'!D3:D3000,MATCH(1,("6-DaHall 1-CEP-05"='6층_부하량'!A3:A3000)*(7='6층_부하량'!B3:B3000),0))</f>
        <v>0</v>
      </c>
      <c r="N9" s="2554" cm="1">
        <f t="array" ref="N9">INDEX('6층_부하량'!E3:E3000,MATCH(1,("6-DaHall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INDEX('6층_부하량'!C3:C3000,MATCH(1,("6-DaHall 1-CEP-05"='6층_부하량'!A3:A3000)*(8='6층_부하량'!B3:B3000),0))</f>
        <v>0</v>
      </c>
      <c r="E10" s="2554" cm="1">
        <f t="array" ref="E10">INDEX('6층_부하량'!D3:D3000,MATCH(1,("6-DaHall 1-CEP-05"='6층_부하량'!A3:A3000)*(8='6층_부하량'!B3:B3000),0))</f>
        <v>0</v>
      </c>
      <c r="F10" s="2554" cm="1">
        <f t="array" ref="F10">INDEX('6층_부하량'!E3:E3000,MATCH(1,("6-DaHall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INDEX('6층_부하량'!C3:C3000,MATCH(1,("6-DaHall 1-CEP-05"='6층_부하량'!A3:A3000)*(9='6층_부하량'!B3:B3000),0))</f>
        <v>0</v>
      </c>
      <c r="M10" s="2554" cm="1">
        <f t="array" ref="M10">INDEX('6층_부하량'!D3:D3000,MATCH(1,("6-DaHall 1-CEP-05"='6층_부하량'!A3:A3000)*(9='6층_부하량'!B3:B3000),0))</f>
        <v>0</v>
      </c>
      <c r="N10" s="255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INDEX('6층_부하량'!C3:C3000,MATCH(1,("6-DaHall 1-CEP-05"='6층_부하량'!A3:A3000)*(10='6층_부하량'!B3:B3000),0))</f>
        <v>0</v>
      </c>
      <c r="E11" s="2563" cm="1">
        <f t="array" ref="E11">INDEX('6층_부하량'!D3:D3000,MATCH(1,("6-DaHall 1-CEP-05"='6층_부하량'!A3:A3000)*(10='6층_부하량'!B3:B3000),0))</f>
        <v>0</v>
      </c>
      <c r="F11" s="2563" cm="1">
        <f t="array" ref="F11">INDEX('6층_부하량'!E3:E3000,MATCH(1,("6-DaHall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INDEX('6층_부하량'!C3:C3000,MATCH(1,("6-DaHall 1-CEP-05"='6층_부하량'!A3:A3000)*(11='6층_부하량'!B3:B3000),0))</f>
        <v>0</v>
      </c>
      <c r="M11" s="2564" cm="1">
        <f t="array" ref="M11">INDEX('6층_부하량'!D3:D3000,MATCH(1,("6-DaHall 1-CEP-05"='6층_부하량'!A3:A3000)*(11='6층_부하량'!B3:B3000),0))</f>
        <v>0</v>
      </c>
      <c r="N11" s="2564" cm="1">
        <f t="array" ref="N11">INDEX('6층_부하량'!E3:E3000,MATCH(1,("6-DaHall 1-CEP-05"='6층_부하량'!A3:A3000)*(11='6층_부하량'!B3:B3000),0))</f>
        <v>0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INDEX('6층_부하량'!E3:E3000,MATCH(1,("6-DaHall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INDEX('6층_부하량'!E3:E3000,MATCH(1,("6-DaHall 1-CEP-05"='6층_부하량'!A3:A3000)*(17='6층_부하량'!B3:B3000),0))</f>
        <v>0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0</v>
      </c>
      <c r="M15" s="130">
        <f>SUM(E6:E14,M6:M14)</f>
        <v>0.75</v>
      </c>
      <c r="N15" s="130">
        <f>SUM(F6:F14,N6:N14)</f>
        <v>0.67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1.42</v>
      </c>
      <c r="M16" s="130">
        <f>SUM(D12:O14)</f>
        <v>0</v>
      </c>
      <c r="N16" s="986">
        <f>M16/L16</f>
        <v>0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INDEX('6층_부하량'!E3:E3000,MATCH(1,("6-DaHall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INDEX('6층_부하량'!E3:E3000,MATCH(1,("6-DaHall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INDEX('6층_부하량'!E3:E3000,MATCH(1,("6-DaHall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INDEX('6층_부하량'!E3:E3000,MATCH(1,("6-DaHall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INDEX('6층_부하량'!E3:E3000,MATCH(1,("6-DaHall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INDEX('6층_부하량'!E3:E3000,MATCH(1,("6-DaHall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INDEX('6층_부하량'!E3:E3000,MATCH(1,("6-DaHall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INDEX('6층_부하량'!E3:E3000,MATCH(1,("6-DaHall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INDEX('6층_부하량'!E3:E3000,MATCH(1,("6-DaHall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INDEX('6층_부하량'!E3:E3000,MATCH(1,("6-DaHall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INDEX('6층_부하량'!E3:E3000,MATCH(1,("6-DaHall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INDEX('6층_부하량'!E3:E3000,MATCH(1,("6-DaHall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INDEX('6층_부하량'!E3:E3000,MATCH(1,("6-DaHall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INDEX('6층_부하량'!E3:E3000,MATCH(1,("6-DaHall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INDEX('6층_부하량'!E3:E3000,MATCH(1,("6-DaHall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INDEX('6층_부하량'!E3:E3000,MATCH(1,("6-DaHall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INDEX('6층_부하량'!E3:E3000,MATCH(1,("6-DaHall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INDEX('6층_부하량'!E3:E3000,MATCH(1,("6-DaHall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INDEX('6층_부하량'!E3:E3000,MATCH(1,("6-DaHall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INDEX('6층_부하량'!E3:E3000,MATCH(1,("6-DaHall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INDEX('6층_부하량'!E3:E3000,MATCH(1,("6-DaHall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INDEX('6층_부하량'!E3:E3000,MATCH(1,("6-DaHall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INDEX('6층_부하량'!E3:E3000,MATCH(1,("6-DaHall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INDEX('6층_부하량'!E3:E3000,MATCH(1,("6-DaHall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INDEX('6층_부하량'!E3:E3000,MATCH(1,("6-DaHall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INDEX('6층_부하량'!E3:E3000,MATCH(1,("6-DaHall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INDEX('6층_부하량'!E3:E3000,MATCH(1,("6-DaHall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INDEX('6층_부하량'!E3:E3000,MATCH(1,("6-DaHall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INDEX('6층_부하량'!E3:E3000,MATCH(1,("6-DaHall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INDEX('6층_부하량'!E3:E3000,MATCH(1,("6-DaHall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INDEX('6층_부하량'!E3:E3000,MATCH(1,("6-DaHall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INDEX('6층_부하량'!E3:E3000,MATCH(1,("6-DaHall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INDEX('6층_부하량'!E3:E3000,MATCH(1,("6-DaHall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INDEX('6층_부하량'!E3:E3000,MATCH(1,("6-DaHall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INDEX('6층_부하량'!E3:E3000,MATCH(1,("6-DaHall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INDEX('6층_부하량'!E3:E3000,MATCH(1,("6-DaHall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INDEX('6층_부하량'!E3:E3000,MATCH(1,("6-DaHall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INDEX('6층_부하량'!E3:E3000,MATCH(1,("6-DaHall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INDEX('6층_부하량'!E3:E3000,MATCH(1,("6-DaHall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INDEX('6층_부하량'!E3:E3000,MATCH(1,("6-DaHall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INDEX('6층_부하량'!E3:E3000,MATCH(1,("6-DaHall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INDEX('6층_부하량'!E3:E3000,MATCH(1,("6-DaHall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INDEX('6층_부하량'!E3:E3000,MATCH(1,("6-DaHall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INDEX('6층_부하량'!E3:E3000,MATCH(1,("6-DaHall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INDEX('6층_부하량'!E3:E3000,MATCH(1,("6-DaHall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INDEX('6층_부하량'!E3:E3000,MATCH(1,("6-DaHall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INDEX('6층_부하량'!E3:E3000,MATCH(1,("6-DaHall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INDEX('6층_부하량'!E3:E3000,MATCH(1,("6-DaHall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INDEX('6층_부하량'!E3:E3000,MATCH(1,("6-DaHall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INDEX('6층_부하량'!E3:E3000,MATCH(1,("6-DaHall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INDEX('6층_부하량'!E3:E3000,MATCH(1,("6-DaHall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INDEX('6층_부하량'!E3:E3000,MATCH(1,("6-DaHall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INDEX('6층_부하량'!E3:E3000,MATCH(1,("6-DaHall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INDEX('6층_부하량'!E3:E3000,MATCH(1,("6-DaHall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INDEX('6층_부하량'!E3:E3000,MATCH(1,("6-DaHall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INDEX('6층_부하량'!E3:E3000,MATCH(1,("6-DaHall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INDEX('6층_부하량'!E3:E3000,MATCH(1,("6-DaHall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INDEX('6층_부하량'!E3:E3000,MATCH(1,("6-DaHall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INDEX('6층_부하량'!E3:E3000,MATCH(1,("6-DaHall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INDEX('6층_부하량'!E3:E3000,MATCH(1,("6-DaHall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INDEX('6층_부하량'!E3:E3000,MATCH(1,("6-DaHall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INDEX('6층_부하량'!E3:E3000,MATCH(1,("6-DaHall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INDEX('6층_부하량'!E3:E3000,MATCH(1,("6-DaHall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INDEX('6층_부하량'!E3:E3000,MATCH(1,("6-DaHall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INDEX('6층_부하량'!E3:E3000,MATCH(1,("6-DaHall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INDEX('6층_부하량'!E3:E3000,MATCH(1,("6-DaHall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INDEX('6층_부하량'!E3:E3000,MATCH(1,("6-DaHall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INDEX('6층_부하량'!E3:E3000,MATCH(1,("6-DaHall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INDEX('6층_부하량'!E3:E3000,MATCH(1,("6-DaHall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INDEX('6층_부하량'!E3:E3000,MATCH(1,("6-DaHall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INDEX('6층_부하량'!E3:E3000,MATCH(1,("6-DaHall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INDEX('6층_부하량'!E3:E3000,MATCH(1,("6-DaHall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INDEX('6층_부하량'!E3:E3000,MATCH(1,("6-DaHall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INDEX('6층_부하량'!E3:E3000,MATCH(1,("6-DaHall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INDEX('6층_부하량'!E3:E3000,MATCH(1,("6-DaHall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INDEX('6층_부하량'!E3:E3000,MATCH(1,("6-DaHall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INDEX('6층_부하량'!E3:E3000,MATCH(1,("6-DaHall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INDEX('6층_부하량'!E3:E3000,MATCH(1,("6-DaHall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INDEX('6층_부하량'!E3:E3000,MATCH(1,("6-DaHall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INDEX('6층_부하량'!E3:E3000,MATCH(1,("6-DaHall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INDEX('6층_부하량'!E3:E3000,MATCH(1,("6-DaHall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INDEX('6층_부하량'!E3:E3000,MATCH(1,("6-DaHall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INDEX('6층_부하량'!E3:E3000,MATCH(1,("6-DaHall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INDEX('6층_부하량'!E3:E3000,MATCH(1,("6-DaHall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INDEX('6층_부하량'!E3:E3000,MATCH(1,("6-DaHall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INDEX('6층_부하량'!E3:E3000,MATCH(1,("6-DaHall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INDEX('6층_부하량'!E3:E3000,MATCH(1,("6-DaHall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INDEX('6층_부하량'!E3:E3000,MATCH(1,("6-DaHall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INDEX('6층_부하량'!E3:E3000,MATCH(1,("6-DaHall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INDEX('6층_부하량'!E3:E3000,MATCH(1,("6-DaHall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INDEX('6층_부하량'!E3:E3000,MATCH(1,("6-DaHall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INDEX('6층_부하량'!E3:E3000,MATCH(1,("6-DaHall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INDEX('6층_부하량'!E3:E3000,MATCH(1,("6-DaHall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INDEX('6층_부하량'!E3:E3000,MATCH(1,("6-DaHall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INDEX('6층_부하량'!E3:E3000,MATCH(1,("6-DaHall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INDEX('6층_부하량'!E3:E3000,MATCH(1,("6-DaHall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INDEX('6층_부하량'!E3:E3000,MATCH(1,("6-DaHall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INDEX('6층_부하량'!E3:E3000,MATCH(1,("6-DaHall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INDEX('6층_부하량'!E3:E3000,MATCH(1,("6-DaHall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INDEX('6층_부하량'!E3:E3000,MATCH(1,("6-DaHall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INDEX('6층_부하량'!E3:E3000,MATCH(1,("6-DaHall 1-PDU-01"='6층_부하량'!A3:A3000)*(6='6층_부하량'!B3:B3000),0))</f>
        <v>0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INDEX('6층_부하량'!E3:E3000,MATCH(1,("6-DaHall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INDEX('6층_부하량'!E3:E3000,MATCH(1,("6-DaHall 1-PDU-01"='6층_부하량'!A3:A3000)*(12='6층_부하량'!B3:B3000),0))</f>
        <v>0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INDEX('6층_부하량'!C3:C3000,MATCH(1,("6-DaHall 1-PDU-01"='6층_부하량'!A3:A3000)*(14='6층_부하량'!B3:B3000),0))</f>
        <v>2.2800000000000002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INDEX('6층_부하량'!D3:D3000,MATCH(1,("6-DaHall 1-PDU-01"='6층_부하량'!A3:A3000)*(16='6층_부하량'!B3:B3000),0))</f>
        <v>2.19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INDEX('6층_부하량'!E3:E3000,MATCH(1,("6-DaHall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INDEX('6층_부하량'!E3:E3000,MATCH(1,("6-DaHall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INDEX('6층_부하량'!E3:E3000,MATCH(1,("6-DaHall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INDEX('6층_부하량'!E3:E3000,MATCH(1,("6-DaHall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INDEX('6층_부하량'!D3:D3000,MATCH(1,("6-DaHall 1-PDU-01"='6층_부하량'!A3:A3000)*(27='6층_부하량'!B3:B3000),0))</f>
        <v>2.2800000000000002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INDEX('6층_부하량'!E3:E3000,MATCH(1,("6-DaHall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INDEX('6층_부하량'!E3:E3000,MATCH(1,("6-DaHall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INDEX('6층_부하량'!C3:C3000,MATCH(1,("6-DaHall 1-PDU-01"='6층_부하량'!A3:A3000)*(31='6층_부하량'!B3:B3000),0))</f>
        <v>1.26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INDEX('6층_부하량'!D3:D3000,MATCH(1,("6-DaHall 1-PDU-01"='6층_부하량'!A3:A3000)*(33='6층_부하량'!B3:B3000),0))</f>
        <v>1.53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INDEX('6층_부하량'!E3:E3000,MATCH(1,("6-DaHall 1-PDU-01"='6층_부하량'!A3:A3000)*(35='6층_부하량'!B3:B3000),0))</f>
        <v>0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INDEX('6층_부하량'!E3:E3000,MATCH(1,("6-DaHall 1-PDU-01"='6층_부하량'!A3:A3000)*(36='6층_부하량'!B3:B3000),0))</f>
        <v>0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INDEX('6층_부하량'!E3:E3000,MATCH(1,("6-DaHall 1-PDU-01"='6층_부하량'!A3:A3000)*(41='6층_부하량'!B3:B3000),0))</f>
        <v>0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INDEX('6층_부하량'!E3:E3000,MATCH(1,("6-DaHall 1-PDU-01"='6층_부하량'!A3:A3000)*(42='6층_부하량'!B3:B3000),0))</f>
        <v>0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INDEX('6층_부하량'!C3:C3000,MATCH(1,("6-DaHall 1-PDU-01"='6층_부하량'!A3:A3000)*(43='6층_부하량'!B3:B3000),0))</f>
        <v>1.02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INDEX('6층_부하량'!E3:E3000,MATCH(1,("6-DaHall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INDEX('6층_부하량'!E3:E3000,MATCH(1,("6-DaHall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4.5600000000000005</v>
      </c>
      <c r="M227" s="127">
        <f>SUM(E202:E226,M202:M226)</f>
        <v>6.55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INDEX('6층_부하량'!E3:E3000,MATCH(1,("6-DaHall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INDEX('6층_부하량'!E3:E3000,MATCH(1,("6-DaHall 1-PDU-02"='6층_부하량'!A3:A3000)*(6='6층_부하량'!B3:B3000),0))</f>
        <v>0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INDEX('6층_부하량'!E3:E3000,MATCH(1,("6-DaHall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INDEX('6층_부하량'!E3:E3000,MATCH(1,("6-DaHall 1-PDU-02"='6층_부하량'!A3:A3000)*(12='6층_부하량'!B3:B3000),0))</f>
        <v>0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INDEX('6층_부하량'!C3:C3000,MATCH(1,("6-DaHall 1-PDU-02"='6층_부하량'!A3:A3000)*(14='6층_부하량'!B3:B3000),0))</f>
        <v>1.3599999999999999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INDEX('6층_부하량'!D3:D3000,MATCH(1,("6-DaHall 1-PDU-02"='6층_부하량'!A3:A3000)*(16='6층_부하량'!B3:B3000),0))</f>
        <v>2.04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INDEX('6층_부하량'!E3:E3000,MATCH(1,("6-DaHall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INDEX('6층_부하량'!E3:E3000,MATCH(1,("6-DaHall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INDEX('6층_부하량'!E3:E3000,MATCH(1,("6-DaHall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INDEX('6층_부하량'!D3:D3000,MATCH(1,("6-DaHall 1-PDU-02"='6층_부하량'!A3:A3000)*(27='6층_부하량'!B3:B3000),0))</f>
        <v>1.3599999999999999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INDEX('6층_부하량'!E3:E3000,MATCH(1,("6-DaHall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INDEX('6층_부하량'!E3:E3000,MATCH(1,("6-DaHall 1-PDU-02"='6층_부하량'!A3:A3000)*(30='6층_부하량'!B3:B3000),0))</f>
        <v>0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INDEX('6층_부하량'!C3:C3000,MATCH(1,("6-DaHall 1-PDU-02"='6층_부하량'!A3:A3000)*(31='6층_부하량'!B3:B3000),0))</f>
        <v>1.29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INDEX('6층_부하량'!D3:D3000,MATCH(1,("6-DaHall 1-PDU-02"='6층_부하량'!A3:A3000)*(33='6층_부하량'!B3:B3000),0))</f>
        <v>1.67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INDEX('6층_부하량'!E3:E3000,MATCH(1,("6-DaHall 1-PDU-02"='6층_부하량'!A3:A3000)*(35='6층_부하량'!B3:B3000),0))</f>
        <v>0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INDEX('6층_부하량'!E3:E3000,MATCH(1,("6-DaHall 1-PDU-02"='6층_부하량'!A3:A3000)*(36='6층_부하량'!B3:B3000),0))</f>
        <v>0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INDEX('6층_부하량'!E3:E3000,MATCH(1,("6-DaHall 1-PDU-02"='6층_부하량'!A3:A3000)*(41='6층_부하량'!B3:B3000),0))</f>
        <v>0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INDEX('6층_부하량'!E3:E3000,MATCH(1,("6-DaHall 1-PDU-02"='6층_부하량'!A3:A3000)*(42='6층_부하량'!B3:B3000),0))</f>
        <v>0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INDEX('6층_부하량'!C3:C3000,MATCH(1,("6-DaHall 1-PDU-02"='6층_부하량'!A3:A3000)*(43='6층_부하량'!B3:B3000),0))</f>
        <v>1.41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INDEX('6층_부하량'!E3:E3000,MATCH(1,("6-DaHall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INDEX('6층_부하량'!E3:E3000,MATCH(1,("6-DaHall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4.0600000000000005</v>
      </c>
      <c r="M257" s="130">
        <f>SUM(E232:E256,M232:M256)</f>
        <v>5.07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INDEX('6층_부하량'!C3:C3000,MATCH(1,("6-DaHall 1-PDU-03"='6층_부하량'!A3:A3000)*(1='6층_부하량'!B3:B3000),0))</f>
        <v>2.61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INDEX('6층_부하량'!D3:D3000,MATCH(1,("6-DaHall 1-PDU-03"='6층_부하량'!A3:A3000)*(3='6층_부하량'!B3:B3000),0))</f>
        <v>0.8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INDEX('6층_부하량'!E3:E3000,MATCH(1,("6-DaHall 1-PDU-03"='6층_부하량'!A3:A3000)*(5='6층_부하량'!B3:B3000),0))</f>
        <v>0.79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INDEX('6층_부하량'!C3:C3000,MATCH(1,("6-DaHall 1-PDU-03"='6층_부하량'!A3:A3000)*(7='6층_부하량'!B3:B3000),0))</f>
        <v>3.6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INDEX('6층_부하량'!D3:D3000,MATCH(1,("6-DaHall 1-PDU-03"='6층_부하량'!A3:A3000)*(9='6층_부하량'!B3:B3000),0))</f>
        <v>2.0299999999999998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INDEX('6층_부하량'!E3:E3000,MATCH(1,("6-DaHall 1-PDU-03"='6층_부하량'!A3:A3000)*(11='6층_부하량'!B3:B3000),0))</f>
        <v>0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INDEX('6층_부하량'!E3:E3000,MATCH(1,("6-DaHall 1-PDU-03"='6층_부하량'!A3:A3000)*(17='6층_부하량'!B3:B3000),0))</f>
        <v>0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INDEX('6층_부하량'!E3:E3000,MATCH(1,("6-DaHall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INDEX('6층_부하량'!E3:E3000,MATCH(1,("6-DaHall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INDEX('6층_부하량'!E3:E3000,MATCH(1,("6-DaHall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INDEX('6층_부하량'!E3:E3000,MATCH(1,("6-DaHall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INDEX('6층_부하량'!E3:E3000,MATCH(1,("6-DaHall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INDEX('6층_부하량'!E3:E3000,MATCH(1,("6-DaHall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INDEX('6층_부하량'!E3:E3000,MATCH(1,("6-DaHall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INDEX('6층_부하량'!E3:E3000,MATCH(1,("6-DaHall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INDEX('6층_부하량'!E3:E3000,MATCH(1,("6-DaHall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INDEX('6층_부하량'!E3:E3000,MATCH(1,("6-DaHall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INDEX('6층_부하량'!E3:E3000,MATCH(1,("6-DaHall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6.21</v>
      </c>
      <c r="M287" s="127">
        <f>SUM(E262:E286,M262:M286)</f>
        <v>2.83</v>
      </c>
      <c r="N287" s="127">
        <f>SUM(F262:F286,N262:N286)</f>
        <v>0.79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INDEX('6층_부하량'!C3:C3000,MATCH(1,("6-DaHall 1-PDU-04"='6층_부하량'!A3:A3000)*(1='6층_부하량'!B3:B3000),0))</f>
        <v>2.2000000000000002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INDEX('6층_부하량'!D3:D3000,MATCH(1,("6-DaHall 1-PDU-04"='6층_부하량'!A3:A3000)*(3='6층_부하량'!B3:B3000),0))</f>
        <v>0.85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INDEX('6층_부하량'!E3:E3000,MATCH(1,("6-DaHall 1-PDU-04"='6층_부하량'!A3:A3000)*(5='6층_부하량'!B3:B3000),0))</f>
        <v>0.83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INDEX('6층_부하량'!C3:C3000,MATCH(1,("6-DaHall 1-PDU-04"='6층_부하량'!A3:A3000)*(7='6층_부하량'!B3:B3000),0))</f>
        <v>1.74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INDEX('6층_부하량'!D3:D3000,MATCH(1,("6-DaHall 1-PDU-04"='6층_부하량'!A3:A3000)*(9='6층_부하량'!B3:B3000),0))</f>
        <v>1.81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INDEX('6층_부하량'!E3:E3000,MATCH(1,("6-DaHall 1-PDU-04"='6층_부하량'!A3:A3000)*(11='6층_부하량'!B3:B3000),0))</f>
        <v>0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INDEX('6층_부하량'!E3:E3000,MATCH(1,("6-DaHall 1-PDU-04"='6층_부하량'!A3:A3000)*(17='6층_부하량'!B3:B3000),0))</f>
        <v>0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INDEX('6층_부하량'!E3:E3000,MATCH(1,("6-DaHall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INDEX('6층_부하량'!E3:E3000,MATCH(1,("6-DaHall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INDEX('6층_부하량'!E3:E3000,MATCH(1,("6-DaHall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INDEX('6층_부하량'!E3:E3000,MATCH(1,("6-DaHall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INDEX('6층_부하량'!E3:E3000,MATCH(1,("6-DaHall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INDEX('6층_부하량'!E3:E3000,MATCH(1,("6-DaHall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INDEX('6층_부하량'!E3:E3000,MATCH(1,("6-DaHall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INDEX('6층_부하량'!E3:E3000,MATCH(1,("6-DaHall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INDEX('6층_부하량'!E3:E3000,MATCH(1,("6-DaHall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INDEX('6층_부하량'!E3:E3000,MATCH(1,("6-DaHall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INDEX('6층_부하량'!E3:E3000,MATCH(1,("6-DaHall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3.9400000000000004</v>
      </c>
      <c r="M317" s="127">
        <f>SUM(E292:E316,M292:M316)</f>
        <v>2.66</v>
      </c>
      <c r="N317" s="127">
        <f>SUM(F292:F316,N292:N316)</f>
        <v>0.83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INDEX('6층_부하량'!E3:E3000,MATCH(1,("6-DaHall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INDEX('6층_부하량'!E3:E3000,MATCH(1,("6-DaHall 1-PDU-05"='6층_부하량'!A3:A3000)*(4='6층_부하량'!B3:B3000),0))</f>
        <v>0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INDEX('6층_부하량'!D3:D3000,MATCH(1,("6-DaHall 1-PDU-05"='6층_부하량'!A3:A3000)*(8='6층_부하량'!B3:B3000),0))</f>
        <v>2.38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INDEX('6층_부하량'!E3:E3000,MATCH(1,("6-DaHall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INDEX('6층_부하량'!E3:E3000,MATCH(1,("6-DaHall 1-PDU-05"='6층_부하량'!A3:A3000)*(10='6층_부하량'!B3:B3000),0))</f>
        <v>0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INDEX('6층_부하량'!D3:D3000,MATCH(1,("6-DaHall 1-PDU-05"='6층_부하량'!A3:A3000)*(13='6층_부하량'!B3:B3000),0))</f>
        <v>2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INDEX('6층_부하량'!D3:D3000,MATCH(1,("6-DaHall 1-PDU-05"='6층_부하량'!A3:A3000)*(14='6층_부하량'!B3:B3000),0))</f>
        <v>3.2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INDEX('6층_부하량'!E3:E3000,MATCH(1,("6-DaHall 1-PDU-05"='6층_부하량'!A3:A3000)*(15='6층_부하량'!B3:B3000),0))</f>
        <v>2.5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INDEX('6층_부하량'!E3:E3000,MATCH(1,("6-DaHall 1-PDU-05"='6층_부하량'!A3:A3000)*(16='6층_부하량'!B3:B3000),0))</f>
        <v>1.53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INDEX('6층_부하량'!E3:E3000,MATCH(1,("6-DaHall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INDEX('6층_부하량'!E3:E3000,MATCH(1,("6-DaHall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INDEX('6층_부하량'!E3:E3000,MATCH(1,("6-DaHall 1-PDU-05"='6층_부하량'!A3:A3000)*(27='6층_부하량'!B3:B3000),0))</f>
        <v>0.25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INDEX('6층_부하량'!E3:E3000,MATCH(1,("6-DaHall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INDEX('6층_부하량'!E3:E3000,MATCH(1,("6-DaHall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INDEX('6층_부하량'!E3:E3000,MATCH(1,("6-DaHall 1-PDU-05"='6층_부하량'!A3:A3000)*(39='6층_부하량'!B3:B3000),0))</f>
        <v>0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INDEX('6층_부하량'!E3:E3000,MATCH(1,("6-DaHall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INDEX('6층_부하량'!E3:E3000,MATCH(1,("6-DaHall 1-PDU-05"='6층_부하량'!A3:A3000)*(45='6층_부하량'!B3:B3000),0))</f>
        <v>0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INDEX('6층_부하량'!E3:E3000,MATCH(1,("6-DaHall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INDEX('6층_부하량'!E3:E3000,MATCH(1,("6-DaHall 1-PDU-05"='6층_부하량'!A3:A3000)*(51='6층_부하량'!B3:B3000),0))</f>
        <v>0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INDEX('6층_부하량'!E3:E3000,MATCH(1,("6-DaHall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INDEX('6층_부하량'!C3:C3000,MATCH(1,("6-DaHall 1-PDU-05"='6층_부하량'!A3:A3000)*(54='6층_부하량'!B3:B3000),0))</f>
        <v>4.1500000000000004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6.3800000000000008</v>
      </c>
      <c r="M349" s="130">
        <f>SUM(E322:E348,M322:M348)</f>
        <v>9.1000000000000014</v>
      </c>
      <c r="N349" s="130">
        <f>SUM(F322:F348,N322:N348)</f>
        <v>5.3900000000000006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INDEX('6층_부하량'!E3:E3000,MATCH(1,("6-DaHall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INDEX('6층_부하량'!E3:E3000,MATCH(1,("6-DaHall 1-PDU-06"='6층_부하량'!A3:A3000)*(4='6층_부하량'!B3:B3000),0))</f>
        <v>0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INDEX('6층_부하량'!C3:C3000,MATCH(1,("6-DaHall 1-PDU-06"='6층_부하량'!A3:A3000)*(6='6층_부하량'!B3:B3000),0))</f>
        <v>0.68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INDEX('6층_부하량'!D3:D3000,MATCH(1,("6-DaHall 1-PDU-06"='6층_부하량'!A3:A3000)*(8='6층_부하량'!B3:B3000),0))</f>
        <v>3.09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INDEX('6층_부하량'!E3:E3000,MATCH(1,("6-DaHall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INDEX('6층_부하량'!E3:E3000,MATCH(1,("6-DaHall 1-PDU-06"='6층_부하량'!A3:A3000)*(10='6층_부하량'!B3:B3000),0))</f>
        <v>0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INDEX('6층_부하량'!D3:D3000,MATCH(1,("6-DaHall 1-PDU-06"='6층_부하량'!A3:A3000)*(13='6층_부하량'!B3:B3000),0))</f>
        <v>1.96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INDEX('6층_부하량'!D3:D3000,MATCH(1,("6-DaHall 1-PDU-06"='6층_부하량'!A3:A3000)*(14='6층_부하량'!B3:B3000),0))</f>
        <v>1.33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INDEX('6층_부하량'!E3:E3000,MATCH(1,("6-DaHall 1-PDU-06"='6층_부하량'!A3:A3000)*(15='6층_부하량'!B3:B3000),0))</f>
        <v>0.66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INDEX('6층_부하량'!E3:E3000,MATCH(1,("6-DaHall 1-PDU-06"='6층_부하량'!A3:A3000)*(16='6층_부하량'!B3:B3000),0))</f>
        <v>0.38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INDEX('6층_부하량'!E3:E3000,MATCH(1,("6-DaHall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INDEX('6층_부하량'!E3:E3000,MATCH(1,("6-DaHall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INDEX('6층_부하량'!D3:D3000,MATCH(1,("6-DaHall 1-PDU-06"='6층_부하량'!A3:A3000)*(25='6층_부하량'!B3:B3000),0))</f>
        <v>0.39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INDEX('6층_부하량'!E3:E3000,MATCH(1,("6-DaHall 1-PDU-06"='6층_부하량'!A3:A3000)*(27='6층_부하량'!B3:B3000),0))</f>
        <v>0.23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INDEX('6층_부하량'!E3:E3000,MATCH(1,("6-DaHall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INDEX('6층_부하량'!E3:E3000,MATCH(1,("6-DaHall 1-PDU-06"='6층_부하량'!A3:A3000)*(33='6층_부하량'!B3:B3000),0))</f>
        <v>0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INDEX('6층_부하량'!E3:E3000,MATCH(1,("6-DaHall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INDEX('6층_부하량'!E3:E3000,MATCH(1,("6-DaHall 1-PDU-06"='6층_부하량'!A3:A3000)*(39='6층_부하량'!B3:B3000),0))</f>
        <v>0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INDEX('6층_부하량'!E3:E3000,MATCH(1,("6-DaHall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INDEX('6층_부하량'!E3:E3000,MATCH(1,("6-DaHall 1-PDU-06"='6층_부하량'!A3:A3000)*(45='6층_부하량'!B3:B3000),0))</f>
        <v>0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INDEX('6층_부하량'!E3:E3000,MATCH(1,("6-DaHall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INDEX('6층_부하량'!E3:E3000,MATCH(1,("6-DaHall 1-PDU-06"='6층_부하량'!A3:A3000)*(51='6층_부하량'!B3:B3000),0))</f>
        <v>0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INDEX('6층_부하량'!E3:E3000,MATCH(1,("6-DaHall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4.2</v>
      </c>
      <c r="M381" s="127">
        <f>SUM(E354:E380,M354:M380)</f>
        <v>7.15</v>
      </c>
      <c r="N381" s="127">
        <f>SUM(F354:F380,N354:N380)</f>
        <v>1.27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INDEX('6층_부하량'!E3:E3000,MATCH(1,("6-DaHall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INDEX('6층_부하량'!E3:E3000,MATCH(1,("6-DaHall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INDEX('6층_부하량'!E3:E3000,MATCH(1,("6-DaHall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INDEX('6층_부하량'!E3:E3000,MATCH(1,("6-DaHall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INDEX('6층_부하량'!E3:E3000,MATCH(1,("6-DaHall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INDEX('6층_부하량'!E3:E3000,MATCH(1,("6-DaHall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INDEX('6층_부하량'!E3:E3000,MATCH(1,("6-DaHall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INDEX('6층_부하량'!E3:E3000,MATCH(1,("6-DaHall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INDEX('6층_부하량'!E3:E3000,MATCH(1,("6-DaHall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INDEX('6층_부하량'!E3:E3000,MATCH(1,("6-DaHall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INDEX('6층_부하량'!E3:E3000,MATCH(1,("6-DaHall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INDEX('6층_부하량'!E3:E3000,MATCH(1,("6-DaHall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INDEX('6층_부하량'!E3:E3000,MATCH(1,("6-DaHall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INDEX('6층_부하량'!E3:E3000,MATCH(1,("6-DaHall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INDEX('6층_부하량'!E3:E3000,MATCH(1,("6-DaHall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INDEX('6층_부하량'!E3:E3000,MATCH(1,("6-DaHall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INDEX('6층_부하량'!E3:E3000,MATCH(1,("6-DaHall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INDEX('6층_부하량'!E3:E3000,MATCH(1,("6-DaHall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INDEX('6층_부하량'!E3:E3000,MATCH(1,("6-DaHall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INDEX('6층_부하량'!E3:E3000,MATCH(1,("6-DaHall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INDEX('6층_부하량'!E3:E3000,MATCH(1,("6-DaHall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INDEX('6층_부하량'!E3:E3000,MATCH(1,("6-DaHall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INDEX('6층_부하량'!E3:E3000,MATCH(1,("6-DaHall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INDEX('6층_부하량'!E3:E3000,MATCH(1,("6-DaHall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INDEX('6층_부하량'!E3:E3000,MATCH(1,("6-DaHall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INDEX('6층_부하량'!E3:E3000,MATCH(1,("6-DaHall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INDEX('6층_부하량'!E3:E3000,MATCH(1,("6-DaHall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INDEX('6층_부하량'!E3:E3000,MATCH(1,("6-DaHall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INDEX('6층_부하량'!E3:E3000,MATCH(1,("6-DaHall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INDEX('6층_부하량'!E3:E3000,MATCH(1,("6-DaHall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INDEX('6층_부하량'!E3:E3000,MATCH(1,("6-DaHall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INDEX('6층_부하량'!E3:E3000,MATCH(1,("6-DaHall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INDEX('6층_부하량'!E3:E3000,MATCH(1,("6-DaHall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INDEX('6층_부하량'!E3:E3000,MATCH(1,("6-DaHall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INDEX('6층_부하량'!E3:E3000,MATCH(1,("6-DaHall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INDEX('6층_부하량'!E3:E3000,MATCH(1,("6-DaHall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70.989999999999995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695" t="s">
        <v>7545</v>
      </c>
      <c r="B1" s="3695" t="s">
        <v>8502</v>
      </c>
    </row>
    <row r="2" spans="1:2" x14ac:dyDescent="0.25">
      <c r="A2" s="3695"/>
      <c r="B2" s="3695"/>
    </row>
    <row r="3" spans="1:2" x14ac:dyDescent="0.25">
      <c r="A3" s="2550" t="s">
        <v>7541</v>
      </c>
      <c r="B3" s="2549" t="s">
        <v>8503</v>
      </c>
    </row>
    <row r="4" spans="1:2" x14ac:dyDescent="0.25">
      <c r="A4" t="s">
        <v>7547</v>
      </c>
      <c r="B4" s="2549" t="s">
        <v>8505</v>
      </c>
    </row>
    <row r="5" spans="1:2" x14ac:dyDescent="0.25">
      <c r="A5" t="s">
        <v>7548</v>
      </c>
      <c r="B5" s="2549" t="s">
        <v>8506</v>
      </c>
    </row>
    <row r="6" spans="1:2" x14ac:dyDescent="0.25">
      <c r="A6" t="s">
        <v>7549</v>
      </c>
      <c r="B6" s="2549" t="s">
        <v>8507</v>
      </c>
    </row>
    <row r="7" spans="1:2" x14ac:dyDescent="0.25">
      <c r="A7" t="s">
        <v>7550</v>
      </c>
      <c r="B7" s="2549" t="s">
        <v>8508</v>
      </c>
    </row>
    <row r="8" spans="1:2" x14ac:dyDescent="0.25">
      <c r="A8" t="s">
        <v>7551</v>
      </c>
      <c r="B8" s="2549" t="s">
        <v>8509</v>
      </c>
    </row>
    <row r="9" spans="1:2" x14ac:dyDescent="0.25">
      <c r="A9" t="s">
        <v>7552</v>
      </c>
      <c r="B9" s="2549" t="s">
        <v>8510</v>
      </c>
    </row>
    <row r="10" spans="1:2" x14ac:dyDescent="0.25">
      <c r="A10" t="s">
        <v>7553</v>
      </c>
      <c r="B10" s="2549" t="s">
        <v>8511</v>
      </c>
    </row>
    <row r="11" spans="1:2" x14ac:dyDescent="0.25">
      <c r="A11" t="s">
        <v>7554</v>
      </c>
      <c r="B11" s="2549" t="s">
        <v>8512</v>
      </c>
    </row>
    <row r="12" spans="1:2" x14ac:dyDescent="0.25">
      <c r="A12" t="s">
        <v>7555</v>
      </c>
      <c r="B12" s="2549" t="s">
        <v>8513</v>
      </c>
    </row>
    <row r="13" spans="1:2" x14ac:dyDescent="0.25">
      <c r="A13" t="s">
        <v>7556</v>
      </c>
      <c r="B13" s="2549" t="s">
        <v>8514</v>
      </c>
    </row>
    <row r="14" spans="1:2" x14ac:dyDescent="0.25">
      <c r="A14" t="s">
        <v>7557</v>
      </c>
      <c r="B14" s="2549" t="s">
        <v>8515</v>
      </c>
    </row>
    <row r="15" spans="1:2" x14ac:dyDescent="0.25">
      <c r="A15" t="s">
        <v>7558</v>
      </c>
      <c r="B15" s="2549" t="s">
        <v>8516</v>
      </c>
    </row>
    <row r="16" spans="1:2" x14ac:dyDescent="0.25">
      <c r="A16" t="s">
        <v>7559</v>
      </c>
      <c r="B16" s="2549" t="s">
        <v>8517</v>
      </c>
    </row>
    <row r="17" spans="1:2" x14ac:dyDescent="0.25">
      <c r="A17" t="s">
        <v>7560</v>
      </c>
      <c r="B17" s="2549" t="s">
        <v>8518</v>
      </c>
    </row>
    <row r="18" spans="1:2" x14ac:dyDescent="0.25">
      <c r="A18" t="s">
        <v>7561</v>
      </c>
      <c r="B18" s="2549" t="s">
        <v>8519</v>
      </c>
    </row>
    <row r="19" spans="1:2" x14ac:dyDescent="0.25">
      <c r="A19" t="s">
        <v>7562</v>
      </c>
      <c r="B19" s="2549" t="s">
        <v>8520</v>
      </c>
    </row>
    <row r="20" spans="1:2" x14ac:dyDescent="0.25">
      <c r="A20" t="s">
        <v>7563</v>
      </c>
      <c r="B20" s="2549" t="s">
        <v>8521</v>
      </c>
    </row>
    <row r="21" spans="1:2" x14ac:dyDescent="0.25">
      <c r="A21" t="s">
        <v>7564</v>
      </c>
      <c r="B21" s="2549" t="s">
        <v>8522</v>
      </c>
    </row>
    <row r="22" spans="1:2" x14ac:dyDescent="0.25">
      <c r="A22" t="s">
        <v>7565</v>
      </c>
      <c r="B22" s="2549" t="s">
        <v>8523</v>
      </c>
    </row>
    <row r="23" spans="1:2" x14ac:dyDescent="0.25">
      <c r="A23" t="s">
        <v>7566</v>
      </c>
      <c r="B23" s="2549" t="s">
        <v>8524</v>
      </c>
    </row>
    <row r="24" spans="1:2" x14ac:dyDescent="0.25">
      <c r="A24" t="s">
        <v>7567</v>
      </c>
      <c r="B24" s="2549" t="s">
        <v>8525</v>
      </c>
    </row>
    <row r="25" spans="1:2" x14ac:dyDescent="0.25">
      <c r="A25" t="s">
        <v>7568</v>
      </c>
      <c r="B25" s="2549" t="s">
        <v>8526</v>
      </c>
    </row>
    <row r="26" spans="1:2" x14ac:dyDescent="0.25">
      <c r="A26" t="s">
        <v>7569</v>
      </c>
      <c r="B26" s="2549" t="s">
        <v>8527</v>
      </c>
    </row>
    <row r="27" spans="1:2" x14ac:dyDescent="0.25">
      <c r="A27" t="s">
        <v>7570</v>
      </c>
      <c r="B27" s="2549" t="s">
        <v>8528</v>
      </c>
    </row>
    <row r="28" spans="1:2" x14ac:dyDescent="0.25">
      <c r="A28" t="s">
        <v>7571</v>
      </c>
      <c r="B28" s="2549" t="s">
        <v>8529</v>
      </c>
    </row>
    <row r="29" spans="1:2" x14ac:dyDescent="0.25">
      <c r="A29" t="s">
        <v>7572</v>
      </c>
      <c r="B29" s="2549" t="s">
        <v>8530</v>
      </c>
    </row>
    <row r="30" spans="1:2" x14ac:dyDescent="0.25">
      <c r="A30" t="s">
        <v>7573</v>
      </c>
      <c r="B30" s="2549" t="s">
        <v>8531</v>
      </c>
    </row>
    <row r="31" spans="1:2" x14ac:dyDescent="0.25">
      <c r="A31" t="s">
        <v>7574</v>
      </c>
      <c r="B31" s="2549" t="s">
        <v>8532</v>
      </c>
    </row>
    <row r="32" spans="1:2" x14ac:dyDescent="0.25">
      <c r="A32" t="s">
        <v>7575</v>
      </c>
      <c r="B32" s="2549" t="s">
        <v>8533</v>
      </c>
    </row>
    <row r="33" spans="1:2" x14ac:dyDescent="0.25">
      <c r="A33" t="s">
        <v>7576</v>
      </c>
      <c r="B33" s="2549" t="s">
        <v>8534</v>
      </c>
    </row>
    <row r="34" spans="1:2" x14ac:dyDescent="0.25">
      <c r="A34" t="s">
        <v>7577</v>
      </c>
      <c r="B34" s="2549" t="s">
        <v>8535</v>
      </c>
    </row>
    <row r="35" spans="1:2" x14ac:dyDescent="0.25">
      <c r="A35" t="s">
        <v>7578</v>
      </c>
      <c r="B35" s="2549" t="s">
        <v>8536</v>
      </c>
    </row>
    <row r="36" spans="1:2" x14ac:dyDescent="0.25">
      <c r="A36" t="s">
        <v>7579</v>
      </c>
      <c r="B36" s="2549" t="s">
        <v>8537</v>
      </c>
    </row>
    <row r="37" spans="1:2" x14ac:dyDescent="0.25">
      <c r="A37" t="s">
        <v>7580</v>
      </c>
      <c r="B37" s="2549" t="s">
        <v>8538</v>
      </c>
    </row>
    <row r="38" spans="1:2" x14ac:dyDescent="0.25">
      <c r="A38" t="s">
        <v>7581</v>
      </c>
      <c r="B38" s="2549" t="s">
        <v>8539</v>
      </c>
    </row>
    <row r="39" spans="1:2" x14ac:dyDescent="0.25">
      <c r="A39" t="s">
        <v>7582</v>
      </c>
      <c r="B39" s="2549" t="s">
        <v>8540</v>
      </c>
    </row>
    <row r="40" spans="1:2" x14ac:dyDescent="0.25">
      <c r="A40" t="s">
        <v>7583</v>
      </c>
      <c r="B40" s="2549" t="s">
        <v>8541</v>
      </c>
    </row>
    <row r="41" spans="1:2" x14ac:dyDescent="0.25">
      <c r="A41" t="s">
        <v>7584</v>
      </c>
      <c r="B41" s="2549" t="s">
        <v>8542</v>
      </c>
    </row>
    <row r="42" spans="1:2" x14ac:dyDescent="0.25">
      <c r="A42" t="s">
        <v>7585</v>
      </c>
      <c r="B42" s="2549" t="s">
        <v>8543</v>
      </c>
    </row>
    <row r="43" spans="1:2" x14ac:dyDescent="0.25">
      <c r="A43" t="s">
        <v>7586</v>
      </c>
      <c r="B43" s="2549" t="s">
        <v>8544</v>
      </c>
    </row>
    <row r="44" spans="1:2" x14ac:dyDescent="0.25">
      <c r="A44" t="s">
        <v>7587</v>
      </c>
      <c r="B44" s="2549" t="s">
        <v>8545</v>
      </c>
    </row>
    <row r="45" spans="1:2" x14ac:dyDescent="0.25">
      <c r="A45" t="s">
        <v>7588</v>
      </c>
      <c r="B45" s="2549" t="s">
        <v>8546</v>
      </c>
    </row>
    <row r="46" spans="1:2" x14ac:dyDescent="0.25">
      <c r="A46" t="s">
        <v>7589</v>
      </c>
      <c r="B46" s="2549" t="s">
        <v>8547</v>
      </c>
    </row>
    <row r="47" spans="1:2" x14ac:dyDescent="0.25">
      <c r="A47" t="s">
        <v>7590</v>
      </c>
      <c r="B47" s="2549" t="s">
        <v>8548</v>
      </c>
    </row>
    <row r="48" spans="1:2" x14ac:dyDescent="0.25">
      <c r="A48" t="s">
        <v>7591</v>
      </c>
      <c r="B48" s="2549" t="s">
        <v>8549</v>
      </c>
    </row>
    <row r="49" spans="1:2" x14ac:dyDescent="0.25">
      <c r="A49" t="s">
        <v>7592</v>
      </c>
      <c r="B49" s="2549" t="s">
        <v>8550</v>
      </c>
    </row>
    <row r="50" spans="1:2" x14ac:dyDescent="0.25">
      <c r="A50" t="s">
        <v>7593</v>
      </c>
      <c r="B50" s="2549" t="s">
        <v>8551</v>
      </c>
    </row>
    <row r="51" spans="1:2" x14ac:dyDescent="0.25">
      <c r="A51" t="s">
        <v>7594</v>
      </c>
      <c r="B51" s="2549" t="s">
        <v>8552</v>
      </c>
    </row>
    <row r="52" spans="1:2" x14ac:dyDescent="0.25">
      <c r="A52" t="s">
        <v>7595</v>
      </c>
      <c r="B52" s="2549" t="s">
        <v>8553</v>
      </c>
    </row>
    <row r="53" spans="1:2" x14ac:dyDescent="0.25">
      <c r="A53" s="2550" t="s">
        <v>7542</v>
      </c>
      <c r="B53" s="2549" t="s">
        <v>8503</v>
      </c>
    </row>
    <row r="54" spans="1:2" x14ac:dyDescent="0.25">
      <c r="A54" t="s">
        <v>7596</v>
      </c>
      <c r="B54" s="2549" t="s">
        <v>8505</v>
      </c>
    </row>
    <row r="55" spans="1:2" x14ac:dyDescent="0.25">
      <c r="A55" t="s">
        <v>7597</v>
      </c>
      <c r="B55" s="2549" t="s">
        <v>8506</v>
      </c>
    </row>
    <row r="56" spans="1:2" x14ac:dyDescent="0.25">
      <c r="A56" t="s">
        <v>7598</v>
      </c>
      <c r="B56" s="2549" t="s">
        <v>8507</v>
      </c>
    </row>
    <row r="57" spans="1:2" x14ac:dyDescent="0.25">
      <c r="A57" t="s">
        <v>7599</v>
      </c>
      <c r="B57" s="2549" t="s">
        <v>8508</v>
      </c>
    </row>
    <row r="58" spans="1:2" x14ac:dyDescent="0.25">
      <c r="A58" t="s">
        <v>7600</v>
      </c>
      <c r="B58" s="2549" t="s">
        <v>8509</v>
      </c>
    </row>
    <row r="59" spans="1:2" x14ac:dyDescent="0.25">
      <c r="A59" t="s">
        <v>7601</v>
      </c>
      <c r="B59" s="2549" t="s">
        <v>8510</v>
      </c>
    </row>
    <row r="60" spans="1:2" x14ac:dyDescent="0.25">
      <c r="A60" t="s">
        <v>7602</v>
      </c>
      <c r="B60" s="2549" t="s">
        <v>8511</v>
      </c>
    </row>
    <row r="61" spans="1:2" x14ac:dyDescent="0.25">
      <c r="A61" t="s">
        <v>7603</v>
      </c>
      <c r="B61" s="2549" t="s">
        <v>8512</v>
      </c>
    </row>
    <row r="62" spans="1:2" x14ac:dyDescent="0.25">
      <c r="A62" t="s">
        <v>7604</v>
      </c>
      <c r="B62" s="2549" t="s">
        <v>8513</v>
      </c>
    </row>
    <row r="63" spans="1:2" x14ac:dyDescent="0.25">
      <c r="A63" t="s">
        <v>7605</v>
      </c>
      <c r="B63" s="2549" t="s">
        <v>8514</v>
      </c>
    </row>
    <row r="64" spans="1:2" x14ac:dyDescent="0.25">
      <c r="A64" t="s">
        <v>7606</v>
      </c>
      <c r="B64" s="2549" t="s">
        <v>8515</v>
      </c>
    </row>
    <row r="65" spans="1:2" x14ac:dyDescent="0.25">
      <c r="A65" t="s">
        <v>7607</v>
      </c>
      <c r="B65" s="2549" t="s">
        <v>8516</v>
      </c>
    </row>
    <row r="66" spans="1:2" x14ac:dyDescent="0.25">
      <c r="A66" t="s">
        <v>7608</v>
      </c>
      <c r="B66" s="2549" t="s">
        <v>8517</v>
      </c>
    </row>
    <row r="67" spans="1:2" x14ac:dyDescent="0.25">
      <c r="A67" t="s">
        <v>7609</v>
      </c>
      <c r="B67" s="2549" t="s">
        <v>8518</v>
      </c>
    </row>
    <row r="68" spans="1:2" x14ac:dyDescent="0.25">
      <c r="A68" t="s">
        <v>7610</v>
      </c>
      <c r="B68" s="2549" t="s">
        <v>8519</v>
      </c>
    </row>
    <row r="69" spans="1:2" x14ac:dyDescent="0.25">
      <c r="A69" t="s">
        <v>7611</v>
      </c>
      <c r="B69" s="2549" t="s">
        <v>8520</v>
      </c>
    </row>
    <row r="70" spans="1:2" x14ac:dyDescent="0.25">
      <c r="A70" t="s">
        <v>7612</v>
      </c>
      <c r="B70" s="2549" t="s">
        <v>8521</v>
      </c>
    </row>
    <row r="71" spans="1:2" x14ac:dyDescent="0.25">
      <c r="A71" t="s">
        <v>7613</v>
      </c>
      <c r="B71" s="2549" t="s">
        <v>8522</v>
      </c>
    </row>
    <row r="72" spans="1:2" x14ac:dyDescent="0.25">
      <c r="A72" t="s">
        <v>7614</v>
      </c>
      <c r="B72" s="2549" t="s">
        <v>8523</v>
      </c>
    </row>
    <row r="73" spans="1:2" x14ac:dyDescent="0.25">
      <c r="A73" t="s">
        <v>7615</v>
      </c>
      <c r="B73" s="2549" t="s">
        <v>8524</v>
      </c>
    </row>
    <row r="74" spans="1:2" x14ac:dyDescent="0.25">
      <c r="A74" t="s">
        <v>7616</v>
      </c>
      <c r="B74" s="2549" t="s">
        <v>8525</v>
      </c>
    </row>
    <row r="75" spans="1:2" x14ac:dyDescent="0.25">
      <c r="A75" t="s">
        <v>7617</v>
      </c>
      <c r="B75" s="2549" t="s">
        <v>8526</v>
      </c>
    </row>
    <row r="76" spans="1:2" x14ac:dyDescent="0.25">
      <c r="A76" t="s">
        <v>7618</v>
      </c>
      <c r="B76" s="2549" t="s">
        <v>8527</v>
      </c>
    </row>
    <row r="77" spans="1:2" x14ac:dyDescent="0.25">
      <c r="A77" t="s">
        <v>7619</v>
      </c>
      <c r="B77" s="2549" t="s">
        <v>8528</v>
      </c>
    </row>
    <row r="78" spans="1:2" x14ac:dyDescent="0.25">
      <c r="A78" t="s">
        <v>7620</v>
      </c>
      <c r="B78" s="2549" t="s">
        <v>8529</v>
      </c>
    </row>
    <row r="79" spans="1:2" x14ac:dyDescent="0.25">
      <c r="A79" t="s">
        <v>7621</v>
      </c>
      <c r="B79" s="2549" t="s">
        <v>8530</v>
      </c>
    </row>
    <row r="80" spans="1:2" x14ac:dyDescent="0.25">
      <c r="A80" t="s">
        <v>7622</v>
      </c>
      <c r="B80" s="2549" t="s">
        <v>8531</v>
      </c>
    </row>
    <row r="81" spans="1:2" x14ac:dyDescent="0.25">
      <c r="A81" t="s">
        <v>7623</v>
      </c>
      <c r="B81" s="2549" t="s">
        <v>8532</v>
      </c>
    </row>
    <row r="82" spans="1:2" x14ac:dyDescent="0.25">
      <c r="A82" t="s">
        <v>7624</v>
      </c>
      <c r="B82" s="2549" t="s">
        <v>8533</v>
      </c>
    </row>
    <row r="83" spans="1:2" x14ac:dyDescent="0.25">
      <c r="A83" t="s">
        <v>7625</v>
      </c>
      <c r="B83" s="2549" t="s">
        <v>8534</v>
      </c>
    </row>
    <row r="84" spans="1:2" x14ac:dyDescent="0.25">
      <c r="A84" t="s">
        <v>7626</v>
      </c>
      <c r="B84" s="2549" t="s">
        <v>8535</v>
      </c>
    </row>
    <row r="85" spans="1:2" x14ac:dyDescent="0.25">
      <c r="A85" t="s">
        <v>7627</v>
      </c>
      <c r="B85" s="2549" t="s">
        <v>8536</v>
      </c>
    </row>
    <row r="86" spans="1:2" x14ac:dyDescent="0.25">
      <c r="A86" t="s">
        <v>7628</v>
      </c>
      <c r="B86" s="2549" t="s">
        <v>8537</v>
      </c>
    </row>
    <row r="87" spans="1:2" x14ac:dyDescent="0.25">
      <c r="A87" t="s">
        <v>7629</v>
      </c>
      <c r="B87" s="2549" t="s">
        <v>8538</v>
      </c>
    </row>
    <row r="88" spans="1:2" x14ac:dyDescent="0.25">
      <c r="A88" t="s">
        <v>7630</v>
      </c>
      <c r="B88" s="2549" t="s">
        <v>8539</v>
      </c>
    </row>
    <row r="89" spans="1:2" x14ac:dyDescent="0.25">
      <c r="A89" t="s">
        <v>7631</v>
      </c>
      <c r="B89" s="2549" t="s">
        <v>8540</v>
      </c>
    </row>
    <row r="90" spans="1:2" x14ac:dyDescent="0.25">
      <c r="A90" t="s">
        <v>7632</v>
      </c>
      <c r="B90" s="2549" t="s">
        <v>8541</v>
      </c>
    </row>
    <row r="91" spans="1:2" x14ac:dyDescent="0.25">
      <c r="A91" t="s">
        <v>7633</v>
      </c>
      <c r="B91" s="2549" t="s">
        <v>8542</v>
      </c>
    </row>
    <row r="92" spans="1:2" x14ac:dyDescent="0.25">
      <c r="A92" t="s">
        <v>7634</v>
      </c>
      <c r="B92" s="2549" t="s">
        <v>8543</v>
      </c>
    </row>
    <row r="93" spans="1:2" x14ac:dyDescent="0.25">
      <c r="A93" t="s">
        <v>7635</v>
      </c>
      <c r="B93" s="2549" t="s">
        <v>8544</v>
      </c>
    </row>
    <row r="94" spans="1:2" x14ac:dyDescent="0.25">
      <c r="A94" t="s">
        <v>7636</v>
      </c>
      <c r="B94" s="2549" t="s">
        <v>8545</v>
      </c>
    </row>
    <row r="95" spans="1:2" x14ac:dyDescent="0.25">
      <c r="A95" t="s">
        <v>7637</v>
      </c>
      <c r="B95" s="2549" t="s">
        <v>8546</v>
      </c>
    </row>
    <row r="96" spans="1:2" x14ac:dyDescent="0.25">
      <c r="A96" t="s">
        <v>7638</v>
      </c>
      <c r="B96" s="2549" t="s">
        <v>8547</v>
      </c>
    </row>
    <row r="97" spans="1:2" x14ac:dyDescent="0.25">
      <c r="A97" t="s">
        <v>7639</v>
      </c>
      <c r="B97" s="2549" t="s">
        <v>8548</v>
      </c>
    </row>
    <row r="98" spans="1:2" x14ac:dyDescent="0.25">
      <c r="A98" t="s">
        <v>7640</v>
      </c>
      <c r="B98" s="2549" t="s">
        <v>8549</v>
      </c>
    </row>
    <row r="99" spans="1:2" x14ac:dyDescent="0.25">
      <c r="A99" t="s">
        <v>7641</v>
      </c>
      <c r="B99" s="2549" t="s">
        <v>8550</v>
      </c>
    </row>
    <row r="100" spans="1:2" x14ac:dyDescent="0.25">
      <c r="A100" t="s">
        <v>7642</v>
      </c>
      <c r="B100" s="2549" t="s">
        <v>8551</v>
      </c>
    </row>
    <row r="101" spans="1:2" x14ac:dyDescent="0.25">
      <c r="A101" t="s">
        <v>7643</v>
      </c>
      <c r="B101" s="2549" t="s">
        <v>8552</v>
      </c>
    </row>
    <row r="102" spans="1:2" x14ac:dyDescent="0.25">
      <c r="A102" t="s">
        <v>7644</v>
      </c>
      <c r="B102" s="2549" t="s">
        <v>8553</v>
      </c>
    </row>
    <row r="103" spans="1:2" x14ac:dyDescent="0.25">
      <c r="A103" s="2550" t="s">
        <v>7543</v>
      </c>
      <c r="B103" s="2549" t="s">
        <v>8503</v>
      </c>
    </row>
    <row r="104" spans="1:2" x14ac:dyDescent="0.25">
      <c r="A104" t="s">
        <v>7645</v>
      </c>
      <c r="B104" s="2549" t="s">
        <v>8505</v>
      </c>
    </row>
    <row r="105" spans="1:2" x14ac:dyDescent="0.25">
      <c r="A105" t="s">
        <v>7646</v>
      </c>
      <c r="B105" s="2549" t="s">
        <v>8506</v>
      </c>
    </row>
    <row r="106" spans="1:2" x14ac:dyDescent="0.25">
      <c r="A106" t="s">
        <v>7647</v>
      </c>
      <c r="B106" s="2549" t="s">
        <v>8507</v>
      </c>
    </row>
    <row r="107" spans="1:2" x14ac:dyDescent="0.25">
      <c r="A107" t="s">
        <v>7648</v>
      </c>
      <c r="B107" s="2549" t="s">
        <v>8508</v>
      </c>
    </row>
    <row r="108" spans="1:2" x14ac:dyDescent="0.25">
      <c r="A108" t="s">
        <v>7649</v>
      </c>
      <c r="B108" s="2549" t="s">
        <v>8509</v>
      </c>
    </row>
    <row r="109" spans="1:2" x14ac:dyDescent="0.25">
      <c r="A109" t="s">
        <v>7650</v>
      </c>
      <c r="B109" s="2549" t="s">
        <v>8510</v>
      </c>
    </row>
    <row r="110" spans="1:2" x14ac:dyDescent="0.25">
      <c r="A110" t="s">
        <v>7651</v>
      </c>
      <c r="B110" s="2549" t="s">
        <v>8511</v>
      </c>
    </row>
    <row r="111" spans="1:2" x14ac:dyDescent="0.25">
      <c r="A111" t="s">
        <v>7652</v>
      </c>
      <c r="B111" s="2549" t="s">
        <v>8512</v>
      </c>
    </row>
    <row r="112" spans="1:2" x14ac:dyDescent="0.25">
      <c r="A112" t="s">
        <v>7653</v>
      </c>
      <c r="B112" s="2549" t="s">
        <v>8513</v>
      </c>
    </row>
    <row r="113" spans="1:2" x14ac:dyDescent="0.25">
      <c r="A113" t="s">
        <v>7654</v>
      </c>
      <c r="B113" s="2549" t="s">
        <v>8514</v>
      </c>
    </row>
    <row r="114" spans="1:2" x14ac:dyDescent="0.25">
      <c r="A114" t="s">
        <v>7655</v>
      </c>
      <c r="B114" s="2549" t="s">
        <v>8515</v>
      </c>
    </row>
    <row r="115" spans="1:2" x14ac:dyDescent="0.25">
      <c r="A115" t="s">
        <v>7656</v>
      </c>
      <c r="B115" s="2549" t="s">
        <v>8516</v>
      </c>
    </row>
    <row r="116" spans="1:2" x14ac:dyDescent="0.25">
      <c r="A116" t="s">
        <v>7657</v>
      </c>
      <c r="B116" s="2549" t="s">
        <v>8517</v>
      </c>
    </row>
    <row r="117" spans="1:2" x14ac:dyDescent="0.25">
      <c r="A117" t="s">
        <v>7658</v>
      </c>
      <c r="B117" s="2549" t="s">
        <v>8518</v>
      </c>
    </row>
    <row r="118" spans="1:2" x14ac:dyDescent="0.25">
      <c r="A118" t="s">
        <v>7659</v>
      </c>
      <c r="B118" s="2549" t="s">
        <v>8519</v>
      </c>
    </row>
    <row r="119" spans="1:2" x14ac:dyDescent="0.25">
      <c r="A119" t="s">
        <v>7660</v>
      </c>
      <c r="B119" s="2549" t="s">
        <v>8520</v>
      </c>
    </row>
    <row r="120" spans="1:2" x14ac:dyDescent="0.25">
      <c r="A120" t="s">
        <v>7661</v>
      </c>
      <c r="B120" s="2549" t="s">
        <v>8521</v>
      </c>
    </row>
    <row r="121" spans="1:2" x14ac:dyDescent="0.25">
      <c r="A121" t="s">
        <v>7662</v>
      </c>
      <c r="B121" s="2549" t="s">
        <v>8522</v>
      </c>
    </row>
    <row r="122" spans="1:2" x14ac:dyDescent="0.25">
      <c r="A122" t="s">
        <v>7663</v>
      </c>
      <c r="B122" s="2549" t="s">
        <v>8523</v>
      </c>
    </row>
    <row r="123" spans="1:2" x14ac:dyDescent="0.25">
      <c r="A123" t="s">
        <v>7664</v>
      </c>
      <c r="B123" s="2549" t="s">
        <v>8524</v>
      </c>
    </row>
    <row r="124" spans="1:2" x14ac:dyDescent="0.25">
      <c r="A124" t="s">
        <v>7665</v>
      </c>
      <c r="B124" s="2549" t="s">
        <v>8525</v>
      </c>
    </row>
    <row r="125" spans="1:2" x14ac:dyDescent="0.25">
      <c r="A125" t="s">
        <v>7666</v>
      </c>
      <c r="B125" s="2549" t="s">
        <v>8526</v>
      </c>
    </row>
    <row r="126" spans="1:2" x14ac:dyDescent="0.25">
      <c r="A126" t="s">
        <v>7667</v>
      </c>
      <c r="B126" s="2549" t="s">
        <v>8527</v>
      </c>
    </row>
    <row r="127" spans="1:2" x14ac:dyDescent="0.25">
      <c r="A127" t="s">
        <v>7668</v>
      </c>
      <c r="B127" s="2549" t="s">
        <v>8528</v>
      </c>
    </row>
    <row r="128" spans="1:2" x14ac:dyDescent="0.25">
      <c r="A128" t="s">
        <v>7669</v>
      </c>
      <c r="B128" s="2549" t="s">
        <v>8529</v>
      </c>
    </row>
    <row r="129" spans="1:2" x14ac:dyDescent="0.25">
      <c r="A129" t="s">
        <v>7670</v>
      </c>
      <c r="B129" s="2549" t="s">
        <v>8530</v>
      </c>
    </row>
    <row r="130" spans="1:2" x14ac:dyDescent="0.25">
      <c r="A130" t="s">
        <v>7671</v>
      </c>
      <c r="B130" s="2549" t="s">
        <v>8531</v>
      </c>
    </row>
    <row r="131" spans="1:2" x14ac:dyDescent="0.25">
      <c r="A131" t="s">
        <v>7672</v>
      </c>
      <c r="B131" s="2549" t="s">
        <v>8532</v>
      </c>
    </row>
    <row r="132" spans="1:2" x14ac:dyDescent="0.25">
      <c r="A132" t="s">
        <v>7673</v>
      </c>
      <c r="B132" s="2549" t="s">
        <v>8533</v>
      </c>
    </row>
    <row r="133" spans="1:2" x14ac:dyDescent="0.25">
      <c r="A133" t="s">
        <v>7674</v>
      </c>
      <c r="B133" s="2549" t="s">
        <v>8534</v>
      </c>
    </row>
    <row r="134" spans="1:2" x14ac:dyDescent="0.25">
      <c r="A134" t="s">
        <v>7675</v>
      </c>
      <c r="B134" s="2549" t="s">
        <v>8535</v>
      </c>
    </row>
    <row r="135" spans="1:2" x14ac:dyDescent="0.25">
      <c r="A135" t="s">
        <v>7676</v>
      </c>
      <c r="B135" s="2549" t="s">
        <v>8536</v>
      </c>
    </row>
    <row r="136" spans="1:2" x14ac:dyDescent="0.25">
      <c r="A136" t="s">
        <v>7677</v>
      </c>
      <c r="B136" s="2549" t="s">
        <v>8537</v>
      </c>
    </row>
    <row r="137" spans="1:2" x14ac:dyDescent="0.25">
      <c r="A137" t="s">
        <v>7678</v>
      </c>
      <c r="B137" s="2549" t="s">
        <v>8538</v>
      </c>
    </row>
    <row r="138" spans="1:2" x14ac:dyDescent="0.25">
      <c r="A138" t="s">
        <v>7679</v>
      </c>
      <c r="B138" s="2549" t="s">
        <v>8539</v>
      </c>
    </row>
    <row r="139" spans="1:2" x14ac:dyDescent="0.25">
      <c r="A139" t="s">
        <v>7680</v>
      </c>
      <c r="B139" s="2549" t="s">
        <v>8540</v>
      </c>
    </row>
    <row r="140" spans="1:2" x14ac:dyDescent="0.25">
      <c r="A140" t="s">
        <v>7681</v>
      </c>
      <c r="B140" s="2549" t="s">
        <v>8541</v>
      </c>
    </row>
    <row r="141" spans="1:2" x14ac:dyDescent="0.25">
      <c r="A141" t="s">
        <v>7682</v>
      </c>
      <c r="B141" s="2549" t="s">
        <v>8542</v>
      </c>
    </row>
    <row r="142" spans="1:2" x14ac:dyDescent="0.25">
      <c r="A142" t="s">
        <v>7683</v>
      </c>
      <c r="B142" s="2549" t="s">
        <v>8543</v>
      </c>
    </row>
    <row r="143" spans="1:2" x14ac:dyDescent="0.25">
      <c r="A143" t="s">
        <v>7684</v>
      </c>
      <c r="B143" s="2549" t="s">
        <v>8544</v>
      </c>
    </row>
    <row r="144" spans="1:2" x14ac:dyDescent="0.25">
      <c r="A144" t="s">
        <v>7685</v>
      </c>
      <c r="B144" s="2549" t="s">
        <v>8545</v>
      </c>
    </row>
    <row r="145" spans="1:2" x14ac:dyDescent="0.25">
      <c r="A145" t="s">
        <v>7686</v>
      </c>
      <c r="B145" s="2549" t="s">
        <v>8546</v>
      </c>
    </row>
    <row r="146" spans="1:2" x14ac:dyDescent="0.25">
      <c r="A146" t="s">
        <v>7687</v>
      </c>
      <c r="B146" s="2549" t="s">
        <v>8547</v>
      </c>
    </row>
    <row r="147" spans="1:2" x14ac:dyDescent="0.25">
      <c r="A147" t="s">
        <v>7688</v>
      </c>
      <c r="B147" s="2549" t="s">
        <v>8548</v>
      </c>
    </row>
    <row r="148" spans="1:2" x14ac:dyDescent="0.25">
      <c r="A148" t="s">
        <v>7689</v>
      </c>
      <c r="B148" s="2549" t="s">
        <v>8549</v>
      </c>
    </row>
    <row r="149" spans="1:2" x14ac:dyDescent="0.25">
      <c r="A149" t="s">
        <v>7690</v>
      </c>
      <c r="B149" s="2549" t="s">
        <v>8550</v>
      </c>
    </row>
    <row r="150" spans="1:2" x14ac:dyDescent="0.25">
      <c r="A150" t="s">
        <v>7691</v>
      </c>
      <c r="B150" s="2549" t="s">
        <v>8551</v>
      </c>
    </row>
    <row r="151" spans="1:2" x14ac:dyDescent="0.25">
      <c r="A151" t="s">
        <v>7692</v>
      </c>
      <c r="B151" s="2549" t="s">
        <v>8552</v>
      </c>
    </row>
    <row r="152" spans="1:2" x14ac:dyDescent="0.25">
      <c r="A152" t="s">
        <v>7693</v>
      </c>
      <c r="B152" s="2549" t="s">
        <v>8553</v>
      </c>
    </row>
    <row r="153" spans="1:2" x14ac:dyDescent="0.25">
      <c r="A153" s="2550" t="s">
        <v>7544</v>
      </c>
      <c r="B153" s="2549" t="s">
        <v>8503</v>
      </c>
    </row>
    <row r="154" spans="1:2" x14ac:dyDescent="0.25">
      <c r="A154" t="s">
        <v>7694</v>
      </c>
      <c r="B154" s="2549" t="s">
        <v>8505</v>
      </c>
    </row>
    <row r="155" spans="1:2" x14ac:dyDescent="0.25">
      <c r="A155" t="s">
        <v>7695</v>
      </c>
      <c r="B155" s="2549" t="s">
        <v>8506</v>
      </c>
    </row>
    <row r="156" spans="1:2" x14ac:dyDescent="0.25">
      <c r="A156" t="s">
        <v>7696</v>
      </c>
      <c r="B156" s="2549" t="s">
        <v>8507</v>
      </c>
    </row>
    <row r="157" spans="1:2" x14ac:dyDescent="0.25">
      <c r="A157" t="s">
        <v>7697</v>
      </c>
      <c r="B157" s="2549" t="s">
        <v>8508</v>
      </c>
    </row>
    <row r="158" spans="1:2" x14ac:dyDescent="0.25">
      <c r="A158" t="s">
        <v>7698</v>
      </c>
      <c r="B158" s="2549" t="s">
        <v>8509</v>
      </c>
    </row>
    <row r="159" spans="1:2" x14ac:dyDescent="0.25">
      <c r="A159" t="s">
        <v>7699</v>
      </c>
      <c r="B159" s="2549" t="s">
        <v>8510</v>
      </c>
    </row>
    <row r="160" spans="1:2" x14ac:dyDescent="0.25">
      <c r="A160" t="s">
        <v>7700</v>
      </c>
      <c r="B160" s="2549" t="s">
        <v>8511</v>
      </c>
    </row>
    <row r="161" spans="1:2" x14ac:dyDescent="0.25">
      <c r="A161" t="s">
        <v>7701</v>
      </c>
      <c r="B161" s="2549" t="s">
        <v>8512</v>
      </c>
    </row>
    <row r="162" spans="1:2" x14ac:dyDescent="0.25">
      <c r="A162" t="s">
        <v>7702</v>
      </c>
      <c r="B162" s="2549" t="s">
        <v>8513</v>
      </c>
    </row>
    <row r="163" spans="1:2" x14ac:dyDescent="0.25">
      <c r="A163" t="s">
        <v>7703</v>
      </c>
      <c r="B163" s="2549" t="s">
        <v>8514</v>
      </c>
    </row>
    <row r="164" spans="1:2" x14ac:dyDescent="0.25">
      <c r="A164" t="s">
        <v>7704</v>
      </c>
      <c r="B164" s="2549" t="s">
        <v>8515</v>
      </c>
    </row>
    <row r="165" spans="1:2" x14ac:dyDescent="0.25">
      <c r="A165" t="s">
        <v>7705</v>
      </c>
      <c r="B165" s="2549" t="s">
        <v>8516</v>
      </c>
    </row>
    <row r="166" spans="1:2" x14ac:dyDescent="0.25">
      <c r="A166" t="s">
        <v>7706</v>
      </c>
      <c r="B166" s="2549" t="s">
        <v>8517</v>
      </c>
    </row>
    <row r="167" spans="1:2" x14ac:dyDescent="0.25">
      <c r="A167" t="s">
        <v>7707</v>
      </c>
      <c r="B167" s="2549" t="s">
        <v>8518</v>
      </c>
    </row>
    <row r="168" spans="1:2" x14ac:dyDescent="0.25">
      <c r="A168" t="s">
        <v>7708</v>
      </c>
      <c r="B168" s="2549" t="s">
        <v>8519</v>
      </c>
    </row>
    <row r="169" spans="1:2" x14ac:dyDescent="0.25">
      <c r="A169" t="s">
        <v>7709</v>
      </c>
      <c r="B169" s="2549" t="s">
        <v>8520</v>
      </c>
    </row>
    <row r="170" spans="1:2" x14ac:dyDescent="0.25">
      <c r="A170" t="s">
        <v>7710</v>
      </c>
      <c r="B170" s="2549" t="s">
        <v>8521</v>
      </c>
    </row>
    <row r="171" spans="1:2" x14ac:dyDescent="0.25">
      <c r="A171" t="s">
        <v>7711</v>
      </c>
      <c r="B171" s="2549" t="s">
        <v>8522</v>
      </c>
    </row>
    <row r="172" spans="1:2" x14ac:dyDescent="0.25">
      <c r="A172" t="s">
        <v>7712</v>
      </c>
      <c r="B172" s="2549" t="s">
        <v>8523</v>
      </c>
    </row>
    <row r="173" spans="1:2" x14ac:dyDescent="0.25">
      <c r="A173" t="s">
        <v>7713</v>
      </c>
      <c r="B173" s="2549" t="s">
        <v>8524</v>
      </c>
    </row>
    <row r="174" spans="1:2" x14ac:dyDescent="0.25">
      <c r="A174" t="s">
        <v>7714</v>
      </c>
      <c r="B174" s="2549" t="s">
        <v>8525</v>
      </c>
    </row>
    <row r="175" spans="1:2" x14ac:dyDescent="0.25">
      <c r="A175" t="s">
        <v>7715</v>
      </c>
      <c r="B175" s="2549" t="s">
        <v>8526</v>
      </c>
    </row>
    <row r="176" spans="1:2" x14ac:dyDescent="0.25">
      <c r="A176" t="s">
        <v>7716</v>
      </c>
      <c r="B176" s="2549" t="s">
        <v>8527</v>
      </c>
    </row>
    <row r="177" spans="1:2" x14ac:dyDescent="0.25">
      <c r="A177" t="s">
        <v>7717</v>
      </c>
      <c r="B177" s="2549" t="s">
        <v>8528</v>
      </c>
    </row>
    <row r="178" spans="1:2" x14ac:dyDescent="0.25">
      <c r="A178" t="s">
        <v>7718</v>
      </c>
      <c r="B178" s="2549" t="s">
        <v>8529</v>
      </c>
    </row>
    <row r="179" spans="1:2" x14ac:dyDescent="0.25">
      <c r="A179" t="s">
        <v>7719</v>
      </c>
      <c r="B179" s="2549" t="s">
        <v>8530</v>
      </c>
    </row>
    <row r="180" spans="1:2" x14ac:dyDescent="0.25">
      <c r="A180" t="s">
        <v>7720</v>
      </c>
      <c r="B180" s="2549" t="s">
        <v>8531</v>
      </c>
    </row>
    <row r="181" spans="1:2" x14ac:dyDescent="0.25">
      <c r="A181" t="s">
        <v>7721</v>
      </c>
      <c r="B181" s="2549" t="s">
        <v>8532</v>
      </c>
    </row>
    <row r="182" spans="1:2" x14ac:dyDescent="0.25">
      <c r="A182" t="s">
        <v>7722</v>
      </c>
      <c r="B182" s="2549" t="s">
        <v>8533</v>
      </c>
    </row>
    <row r="183" spans="1:2" x14ac:dyDescent="0.25">
      <c r="A183" t="s">
        <v>7723</v>
      </c>
      <c r="B183" s="2549" t="s">
        <v>8534</v>
      </c>
    </row>
    <row r="184" spans="1:2" x14ac:dyDescent="0.25">
      <c r="A184" t="s">
        <v>7724</v>
      </c>
      <c r="B184" s="2549" t="s">
        <v>8535</v>
      </c>
    </row>
    <row r="185" spans="1:2" x14ac:dyDescent="0.25">
      <c r="A185" t="s">
        <v>7725</v>
      </c>
      <c r="B185" s="2549" t="s">
        <v>8536</v>
      </c>
    </row>
    <row r="186" spans="1:2" x14ac:dyDescent="0.25">
      <c r="A186" t="s">
        <v>7726</v>
      </c>
      <c r="B186" s="2549" t="s">
        <v>8537</v>
      </c>
    </row>
    <row r="187" spans="1:2" x14ac:dyDescent="0.25">
      <c r="A187" t="s">
        <v>7727</v>
      </c>
      <c r="B187" s="2549" t="s">
        <v>8538</v>
      </c>
    </row>
    <row r="188" spans="1:2" x14ac:dyDescent="0.25">
      <c r="A188" t="s">
        <v>7728</v>
      </c>
      <c r="B188" s="2549" t="s">
        <v>8539</v>
      </c>
    </row>
    <row r="189" spans="1:2" x14ac:dyDescent="0.25">
      <c r="A189" t="s">
        <v>7729</v>
      </c>
      <c r="B189" s="2549" t="s">
        <v>8540</v>
      </c>
    </row>
    <row r="190" spans="1:2" x14ac:dyDescent="0.25">
      <c r="A190" t="s">
        <v>7730</v>
      </c>
      <c r="B190" s="2549" t="s">
        <v>8541</v>
      </c>
    </row>
    <row r="191" spans="1:2" x14ac:dyDescent="0.25">
      <c r="A191" t="s">
        <v>7731</v>
      </c>
      <c r="B191" s="2549" t="s">
        <v>8542</v>
      </c>
    </row>
    <row r="192" spans="1:2" x14ac:dyDescent="0.25">
      <c r="A192" t="s">
        <v>7732</v>
      </c>
      <c r="B192" s="2549" t="s">
        <v>8543</v>
      </c>
    </row>
    <row r="193" spans="1:2" x14ac:dyDescent="0.25">
      <c r="A193" t="s">
        <v>7733</v>
      </c>
      <c r="B193" s="2549" t="s">
        <v>8544</v>
      </c>
    </row>
    <row r="194" spans="1:2" x14ac:dyDescent="0.25">
      <c r="A194" t="s">
        <v>7734</v>
      </c>
      <c r="B194" s="2549" t="s">
        <v>8545</v>
      </c>
    </row>
    <row r="195" spans="1:2" x14ac:dyDescent="0.25">
      <c r="A195" t="s">
        <v>7735</v>
      </c>
      <c r="B195" s="2549" t="s">
        <v>8546</v>
      </c>
    </row>
    <row r="196" spans="1:2" x14ac:dyDescent="0.25">
      <c r="A196" t="s">
        <v>7736</v>
      </c>
      <c r="B196" s="2549" t="s">
        <v>8547</v>
      </c>
    </row>
    <row r="197" spans="1:2" x14ac:dyDescent="0.25">
      <c r="A197" t="s">
        <v>7737</v>
      </c>
      <c r="B197" s="2549" t="s">
        <v>8548</v>
      </c>
    </row>
    <row r="198" spans="1:2" x14ac:dyDescent="0.25">
      <c r="A198" t="s">
        <v>7738</v>
      </c>
      <c r="B198" s="2549" t="s">
        <v>8549</v>
      </c>
    </row>
    <row r="199" spans="1:2" x14ac:dyDescent="0.25">
      <c r="A199" t="s">
        <v>7739</v>
      </c>
      <c r="B199" s="2549" t="s">
        <v>8550</v>
      </c>
    </row>
    <row r="200" spans="1:2" x14ac:dyDescent="0.25">
      <c r="A200" t="s">
        <v>7740</v>
      </c>
      <c r="B200" s="2549" t="s">
        <v>8551</v>
      </c>
    </row>
    <row r="201" spans="1:2" x14ac:dyDescent="0.25">
      <c r="A201" t="s">
        <v>7741</v>
      </c>
      <c r="B201" s="2549" t="s">
        <v>8552</v>
      </c>
    </row>
    <row r="202" spans="1:2" x14ac:dyDescent="0.25">
      <c r="A202" t="s">
        <v>7742</v>
      </c>
      <c r="B202" s="2549" t="s">
        <v>8553</v>
      </c>
    </row>
    <row r="203" spans="1:2" x14ac:dyDescent="0.25">
      <c r="A203" s="2550" t="s">
        <v>7743</v>
      </c>
      <c r="B203" s="2549" t="s">
        <v>8503</v>
      </c>
    </row>
    <row r="204" spans="1:2" x14ac:dyDescent="0.25">
      <c r="A204" t="s">
        <v>7744</v>
      </c>
      <c r="B204" s="2549" t="s">
        <v>8505</v>
      </c>
    </row>
    <row r="205" spans="1:2" x14ac:dyDescent="0.25">
      <c r="A205" t="s">
        <v>7745</v>
      </c>
      <c r="B205" s="2549" t="s">
        <v>8506</v>
      </c>
    </row>
    <row r="206" spans="1:2" x14ac:dyDescent="0.25">
      <c r="A206" t="s">
        <v>7746</v>
      </c>
      <c r="B206" s="2549" t="s">
        <v>8507</v>
      </c>
    </row>
    <row r="207" spans="1:2" x14ac:dyDescent="0.25">
      <c r="A207" t="s">
        <v>7747</v>
      </c>
      <c r="B207" s="2549" t="s">
        <v>8508</v>
      </c>
    </row>
    <row r="208" spans="1:2" x14ac:dyDescent="0.25">
      <c r="A208" t="s">
        <v>7748</v>
      </c>
      <c r="B208" s="2549" t="s">
        <v>8509</v>
      </c>
    </row>
    <row r="209" spans="1:2" x14ac:dyDescent="0.25">
      <c r="A209" t="s">
        <v>7749</v>
      </c>
      <c r="B209" s="2549" t="s">
        <v>8510</v>
      </c>
    </row>
    <row r="210" spans="1:2" x14ac:dyDescent="0.25">
      <c r="A210" t="s">
        <v>7750</v>
      </c>
      <c r="B210" s="2549" t="s">
        <v>8511</v>
      </c>
    </row>
    <row r="211" spans="1:2" x14ac:dyDescent="0.25">
      <c r="A211" t="s">
        <v>7751</v>
      </c>
      <c r="B211" s="2549" t="s">
        <v>8512</v>
      </c>
    </row>
    <row r="212" spans="1:2" x14ac:dyDescent="0.25">
      <c r="A212" t="s">
        <v>7752</v>
      </c>
      <c r="B212" s="2549" t="s">
        <v>8513</v>
      </c>
    </row>
    <row r="213" spans="1:2" x14ac:dyDescent="0.25">
      <c r="A213" t="s">
        <v>7753</v>
      </c>
      <c r="B213" s="2549" t="s">
        <v>8514</v>
      </c>
    </row>
    <row r="214" spans="1:2" x14ac:dyDescent="0.25">
      <c r="A214" t="s">
        <v>7754</v>
      </c>
      <c r="B214" s="2549" t="s">
        <v>8515</v>
      </c>
    </row>
    <row r="215" spans="1:2" x14ac:dyDescent="0.25">
      <c r="A215" t="s">
        <v>7755</v>
      </c>
      <c r="B215" s="2549" t="s">
        <v>8516</v>
      </c>
    </row>
    <row r="216" spans="1:2" x14ac:dyDescent="0.25">
      <c r="A216" t="s">
        <v>7756</v>
      </c>
      <c r="B216" s="2549" t="s">
        <v>8517</v>
      </c>
    </row>
    <row r="217" spans="1:2" x14ac:dyDescent="0.25">
      <c r="A217" t="s">
        <v>7757</v>
      </c>
      <c r="B217" s="2549" t="s">
        <v>8518</v>
      </c>
    </row>
    <row r="218" spans="1:2" x14ac:dyDescent="0.25">
      <c r="A218" t="s">
        <v>7758</v>
      </c>
      <c r="B218" s="2549" t="s">
        <v>8519</v>
      </c>
    </row>
    <row r="219" spans="1:2" x14ac:dyDescent="0.25">
      <c r="A219" t="s">
        <v>7759</v>
      </c>
      <c r="B219" s="2549" t="s">
        <v>8520</v>
      </c>
    </row>
    <row r="220" spans="1:2" x14ac:dyDescent="0.25">
      <c r="A220" t="s">
        <v>7760</v>
      </c>
      <c r="B220" s="2549" t="s">
        <v>8521</v>
      </c>
    </row>
    <row r="221" spans="1:2" x14ac:dyDescent="0.25">
      <c r="A221" t="s">
        <v>7761</v>
      </c>
      <c r="B221" s="2549" t="s">
        <v>8522</v>
      </c>
    </row>
    <row r="222" spans="1:2" x14ac:dyDescent="0.25">
      <c r="A222" t="s">
        <v>7762</v>
      </c>
      <c r="B222" s="2549" t="s">
        <v>8523</v>
      </c>
    </row>
    <row r="223" spans="1:2" x14ac:dyDescent="0.25">
      <c r="A223" t="s">
        <v>7763</v>
      </c>
      <c r="B223" s="2549" t="s">
        <v>8524</v>
      </c>
    </row>
    <row r="224" spans="1:2" x14ac:dyDescent="0.25">
      <c r="A224" t="s">
        <v>7764</v>
      </c>
      <c r="B224" s="2549" t="s">
        <v>8525</v>
      </c>
    </row>
    <row r="225" spans="1:2" x14ac:dyDescent="0.25">
      <c r="A225" t="s">
        <v>7765</v>
      </c>
      <c r="B225" s="2549" t="s">
        <v>8526</v>
      </c>
    </row>
    <row r="226" spans="1:2" x14ac:dyDescent="0.25">
      <c r="A226" t="s">
        <v>7766</v>
      </c>
      <c r="B226" s="2549" t="s">
        <v>8527</v>
      </c>
    </row>
    <row r="227" spans="1:2" x14ac:dyDescent="0.25">
      <c r="A227" t="s">
        <v>7767</v>
      </c>
      <c r="B227" s="2549" t="s">
        <v>8528</v>
      </c>
    </row>
    <row r="228" spans="1:2" x14ac:dyDescent="0.25">
      <c r="A228" t="s">
        <v>7768</v>
      </c>
      <c r="B228" s="2549" t="s">
        <v>8529</v>
      </c>
    </row>
    <row r="229" spans="1:2" x14ac:dyDescent="0.25">
      <c r="A229" t="s">
        <v>7769</v>
      </c>
      <c r="B229" s="2549" t="s">
        <v>8530</v>
      </c>
    </row>
    <row r="230" spans="1:2" x14ac:dyDescent="0.25">
      <c r="A230" t="s">
        <v>7770</v>
      </c>
      <c r="B230" s="2549" t="s">
        <v>8531</v>
      </c>
    </row>
    <row r="231" spans="1:2" x14ac:dyDescent="0.25">
      <c r="A231" t="s">
        <v>7771</v>
      </c>
      <c r="B231" s="2549" t="s">
        <v>8532</v>
      </c>
    </row>
    <row r="232" spans="1:2" x14ac:dyDescent="0.25">
      <c r="A232" t="s">
        <v>7772</v>
      </c>
      <c r="B232" s="2549" t="s">
        <v>8533</v>
      </c>
    </row>
    <row r="233" spans="1:2" x14ac:dyDescent="0.25">
      <c r="A233" t="s">
        <v>7773</v>
      </c>
      <c r="B233" s="2549" t="s">
        <v>8534</v>
      </c>
    </row>
    <row r="234" spans="1:2" x14ac:dyDescent="0.25">
      <c r="A234" t="s">
        <v>7774</v>
      </c>
      <c r="B234" s="2549" t="s">
        <v>8535</v>
      </c>
    </row>
    <row r="235" spans="1:2" x14ac:dyDescent="0.25">
      <c r="A235" t="s">
        <v>7775</v>
      </c>
      <c r="B235" s="2549" t="s">
        <v>8536</v>
      </c>
    </row>
    <row r="236" spans="1:2" x14ac:dyDescent="0.25">
      <c r="A236" t="s">
        <v>7776</v>
      </c>
      <c r="B236" s="2549" t="s">
        <v>8537</v>
      </c>
    </row>
    <row r="237" spans="1:2" x14ac:dyDescent="0.25">
      <c r="A237" t="s">
        <v>7777</v>
      </c>
      <c r="B237" s="2549" t="s">
        <v>8538</v>
      </c>
    </row>
    <row r="238" spans="1:2" x14ac:dyDescent="0.25">
      <c r="A238" t="s">
        <v>7778</v>
      </c>
      <c r="B238" s="2549" t="s">
        <v>8539</v>
      </c>
    </row>
    <row r="239" spans="1:2" x14ac:dyDescent="0.25">
      <c r="A239" t="s">
        <v>7779</v>
      </c>
      <c r="B239" s="2549" t="s">
        <v>8540</v>
      </c>
    </row>
    <row r="240" spans="1:2" x14ac:dyDescent="0.25">
      <c r="A240" t="s">
        <v>7780</v>
      </c>
      <c r="B240" s="2549" t="s">
        <v>8541</v>
      </c>
    </row>
    <row r="241" spans="1:2" x14ac:dyDescent="0.25">
      <c r="A241" t="s">
        <v>7781</v>
      </c>
      <c r="B241" s="2549" t="s">
        <v>8542</v>
      </c>
    </row>
    <row r="242" spans="1:2" x14ac:dyDescent="0.25">
      <c r="A242" t="s">
        <v>7782</v>
      </c>
      <c r="B242" s="2549" t="s">
        <v>8543</v>
      </c>
    </row>
    <row r="243" spans="1:2" x14ac:dyDescent="0.25">
      <c r="A243" t="s">
        <v>7783</v>
      </c>
      <c r="B243" s="2549" t="s">
        <v>8544</v>
      </c>
    </row>
    <row r="244" spans="1:2" x14ac:dyDescent="0.25">
      <c r="A244" t="s">
        <v>7784</v>
      </c>
      <c r="B244" s="2549" t="s">
        <v>8545</v>
      </c>
    </row>
    <row r="245" spans="1:2" x14ac:dyDescent="0.25">
      <c r="A245" t="s">
        <v>7785</v>
      </c>
      <c r="B245" s="2549" t="s">
        <v>8546</v>
      </c>
    </row>
    <row r="246" spans="1:2" x14ac:dyDescent="0.25">
      <c r="A246" t="s">
        <v>7786</v>
      </c>
      <c r="B246" s="2549" t="s">
        <v>8547</v>
      </c>
    </row>
    <row r="247" spans="1:2" x14ac:dyDescent="0.25">
      <c r="A247" t="s">
        <v>7787</v>
      </c>
      <c r="B247" s="2549" t="s">
        <v>8548</v>
      </c>
    </row>
    <row r="248" spans="1:2" x14ac:dyDescent="0.25">
      <c r="A248" t="s">
        <v>7788</v>
      </c>
      <c r="B248" s="2549" t="s">
        <v>8549</v>
      </c>
    </row>
    <row r="249" spans="1:2" x14ac:dyDescent="0.25">
      <c r="A249" t="s">
        <v>7789</v>
      </c>
      <c r="B249" s="2549" t="s">
        <v>8550</v>
      </c>
    </row>
    <row r="250" spans="1:2" x14ac:dyDescent="0.25">
      <c r="A250" t="s">
        <v>7790</v>
      </c>
      <c r="B250" s="2549" t="s">
        <v>8551</v>
      </c>
    </row>
    <row r="251" spans="1:2" x14ac:dyDescent="0.25">
      <c r="A251" t="s">
        <v>7791</v>
      </c>
      <c r="B251" s="2549" t="s">
        <v>8552</v>
      </c>
    </row>
    <row r="252" spans="1:2" x14ac:dyDescent="0.25">
      <c r="A252" t="s">
        <v>7792</v>
      </c>
      <c r="B252" s="2549" t="s">
        <v>8553</v>
      </c>
    </row>
    <row r="253" spans="1:2" x14ac:dyDescent="0.25">
      <c r="A253" t="s">
        <v>7793</v>
      </c>
      <c r="B253" s="2549" t="s">
        <v>8554</v>
      </c>
    </row>
    <row r="254" spans="1:2" x14ac:dyDescent="0.25">
      <c r="A254" t="s">
        <v>7794</v>
      </c>
      <c r="B254" s="2549" t="s">
        <v>8555</v>
      </c>
    </row>
    <row r="255" spans="1:2" x14ac:dyDescent="0.25">
      <c r="A255" t="s">
        <v>7795</v>
      </c>
      <c r="B255" s="2549" t="s">
        <v>8556</v>
      </c>
    </row>
    <row r="256" spans="1:2" x14ac:dyDescent="0.25">
      <c r="A256" t="s">
        <v>7796</v>
      </c>
      <c r="B256" s="2549" t="s">
        <v>8557</v>
      </c>
    </row>
    <row r="257" spans="1:2" x14ac:dyDescent="0.25">
      <c r="A257" s="2550" t="s">
        <v>7797</v>
      </c>
      <c r="B257" s="2549" t="s">
        <v>8503</v>
      </c>
    </row>
    <row r="258" spans="1:2" x14ac:dyDescent="0.25">
      <c r="A258" t="s">
        <v>7798</v>
      </c>
      <c r="B258" s="2549" t="s">
        <v>8505</v>
      </c>
    </row>
    <row r="259" spans="1:2" x14ac:dyDescent="0.25">
      <c r="A259" t="s">
        <v>7799</v>
      </c>
      <c r="B259" s="2549" t="s">
        <v>8506</v>
      </c>
    </row>
    <row r="260" spans="1:2" x14ac:dyDescent="0.25">
      <c r="A260" t="s">
        <v>7800</v>
      </c>
      <c r="B260" s="2549" t="s">
        <v>8507</v>
      </c>
    </row>
    <row r="261" spans="1:2" x14ac:dyDescent="0.25">
      <c r="A261" t="s">
        <v>7801</v>
      </c>
      <c r="B261" s="2549" t="s">
        <v>8508</v>
      </c>
    </row>
    <row r="262" spans="1:2" x14ac:dyDescent="0.25">
      <c r="A262" t="s">
        <v>7802</v>
      </c>
      <c r="B262" s="2549" t="s">
        <v>8509</v>
      </c>
    </row>
    <row r="263" spans="1:2" x14ac:dyDescent="0.25">
      <c r="A263" t="s">
        <v>7803</v>
      </c>
      <c r="B263" s="2549" t="s">
        <v>8510</v>
      </c>
    </row>
    <row r="264" spans="1:2" x14ac:dyDescent="0.25">
      <c r="A264" t="s">
        <v>7804</v>
      </c>
      <c r="B264" s="2549" t="s">
        <v>8511</v>
      </c>
    </row>
    <row r="265" spans="1:2" x14ac:dyDescent="0.25">
      <c r="A265" t="s">
        <v>7805</v>
      </c>
      <c r="B265" s="2549" t="s">
        <v>8512</v>
      </c>
    </row>
    <row r="266" spans="1:2" x14ac:dyDescent="0.25">
      <c r="A266" t="s">
        <v>7806</v>
      </c>
      <c r="B266" s="2549" t="s">
        <v>8513</v>
      </c>
    </row>
    <row r="267" spans="1:2" x14ac:dyDescent="0.25">
      <c r="A267" t="s">
        <v>7807</v>
      </c>
      <c r="B267" s="2549" t="s">
        <v>8514</v>
      </c>
    </row>
    <row r="268" spans="1:2" x14ac:dyDescent="0.25">
      <c r="A268" t="s">
        <v>7808</v>
      </c>
      <c r="B268" s="2549" t="s">
        <v>8515</v>
      </c>
    </row>
    <row r="269" spans="1:2" x14ac:dyDescent="0.25">
      <c r="A269" t="s">
        <v>7809</v>
      </c>
      <c r="B269" s="2549" t="s">
        <v>8516</v>
      </c>
    </row>
    <row r="270" spans="1:2" x14ac:dyDescent="0.25">
      <c r="A270" t="s">
        <v>7810</v>
      </c>
      <c r="B270" s="2549" t="s">
        <v>8517</v>
      </c>
    </row>
    <row r="271" spans="1:2" x14ac:dyDescent="0.25">
      <c r="A271" t="s">
        <v>7811</v>
      </c>
      <c r="B271" s="2549" t="s">
        <v>8518</v>
      </c>
    </row>
    <row r="272" spans="1:2" x14ac:dyDescent="0.25">
      <c r="A272" t="s">
        <v>7812</v>
      </c>
      <c r="B272" s="2549" t="s">
        <v>8519</v>
      </c>
    </row>
    <row r="273" spans="1:2" x14ac:dyDescent="0.25">
      <c r="A273" t="s">
        <v>7813</v>
      </c>
      <c r="B273" s="2549" t="s">
        <v>8520</v>
      </c>
    </row>
    <row r="274" spans="1:2" x14ac:dyDescent="0.25">
      <c r="A274" t="s">
        <v>7814</v>
      </c>
      <c r="B274" s="2549" t="s">
        <v>8521</v>
      </c>
    </row>
    <row r="275" spans="1:2" x14ac:dyDescent="0.25">
      <c r="A275" t="s">
        <v>7815</v>
      </c>
      <c r="B275" s="2549" t="s">
        <v>8522</v>
      </c>
    </row>
    <row r="276" spans="1:2" x14ac:dyDescent="0.25">
      <c r="A276" t="s">
        <v>7816</v>
      </c>
      <c r="B276" s="2549" t="s">
        <v>8523</v>
      </c>
    </row>
    <row r="277" spans="1:2" x14ac:dyDescent="0.25">
      <c r="A277" t="s">
        <v>7817</v>
      </c>
      <c r="B277" s="2549" t="s">
        <v>8524</v>
      </c>
    </row>
    <row r="278" spans="1:2" x14ac:dyDescent="0.25">
      <c r="A278" t="s">
        <v>7818</v>
      </c>
      <c r="B278" s="2549" t="s">
        <v>8525</v>
      </c>
    </row>
    <row r="279" spans="1:2" x14ac:dyDescent="0.25">
      <c r="A279" t="s">
        <v>7819</v>
      </c>
      <c r="B279" s="2549" t="s">
        <v>8526</v>
      </c>
    </row>
    <row r="280" spans="1:2" x14ac:dyDescent="0.25">
      <c r="A280" t="s">
        <v>7820</v>
      </c>
      <c r="B280" s="2549" t="s">
        <v>8527</v>
      </c>
    </row>
    <row r="281" spans="1:2" x14ac:dyDescent="0.25">
      <c r="A281" t="s">
        <v>7821</v>
      </c>
      <c r="B281" s="2549" t="s">
        <v>8528</v>
      </c>
    </row>
    <row r="282" spans="1:2" x14ac:dyDescent="0.25">
      <c r="A282" t="s">
        <v>7822</v>
      </c>
      <c r="B282" s="2549" t="s">
        <v>8529</v>
      </c>
    </row>
    <row r="283" spans="1:2" x14ac:dyDescent="0.25">
      <c r="A283" t="s">
        <v>7823</v>
      </c>
      <c r="B283" s="2549" t="s">
        <v>8530</v>
      </c>
    </row>
    <row r="284" spans="1:2" x14ac:dyDescent="0.25">
      <c r="A284" t="s">
        <v>7824</v>
      </c>
      <c r="B284" s="2549" t="s">
        <v>8531</v>
      </c>
    </row>
    <row r="285" spans="1:2" x14ac:dyDescent="0.25">
      <c r="A285" t="s">
        <v>7825</v>
      </c>
      <c r="B285" s="2549" t="s">
        <v>8532</v>
      </c>
    </row>
    <row r="286" spans="1:2" x14ac:dyDescent="0.25">
      <c r="A286" t="s">
        <v>7826</v>
      </c>
      <c r="B286" s="2549" t="s">
        <v>8533</v>
      </c>
    </row>
    <row r="287" spans="1:2" x14ac:dyDescent="0.25">
      <c r="A287" t="s">
        <v>7827</v>
      </c>
      <c r="B287" s="2549" t="s">
        <v>8534</v>
      </c>
    </row>
    <row r="288" spans="1:2" x14ac:dyDescent="0.25">
      <c r="A288" t="s">
        <v>7828</v>
      </c>
      <c r="B288" s="2549" t="s">
        <v>8535</v>
      </c>
    </row>
    <row r="289" spans="1:2" x14ac:dyDescent="0.25">
      <c r="A289" t="s">
        <v>7829</v>
      </c>
      <c r="B289" s="2549" t="s">
        <v>8536</v>
      </c>
    </row>
    <row r="290" spans="1:2" x14ac:dyDescent="0.25">
      <c r="A290" t="s">
        <v>7830</v>
      </c>
      <c r="B290" s="2549" t="s">
        <v>8537</v>
      </c>
    </row>
    <row r="291" spans="1:2" x14ac:dyDescent="0.25">
      <c r="A291" t="s">
        <v>7831</v>
      </c>
      <c r="B291" s="2549" t="s">
        <v>8538</v>
      </c>
    </row>
    <row r="292" spans="1:2" x14ac:dyDescent="0.25">
      <c r="A292" t="s">
        <v>7832</v>
      </c>
      <c r="B292" s="2549" t="s">
        <v>8539</v>
      </c>
    </row>
    <row r="293" spans="1:2" x14ac:dyDescent="0.25">
      <c r="A293" t="s">
        <v>7833</v>
      </c>
      <c r="B293" s="2549" t="s">
        <v>8540</v>
      </c>
    </row>
    <row r="294" spans="1:2" x14ac:dyDescent="0.25">
      <c r="A294" t="s">
        <v>7834</v>
      </c>
      <c r="B294" s="2549" t="s">
        <v>8541</v>
      </c>
    </row>
    <row r="295" spans="1:2" x14ac:dyDescent="0.25">
      <c r="A295" t="s">
        <v>7835</v>
      </c>
      <c r="B295" s="2549" t="s">
        <v>8542</v>
      </c>
    </row>
    <row r="296" spans="1:2" x14ac:dyDescent="0.25">
      <c r="A296" t="s">
        <v>7836</v>
      </c>
      <c r="B296" s="2549" t="s">
        <v>8543</v>
      </c>
    </row>
    <row r="297" spans="1:2" x14ac:dyDescent="0.25">
      <c r="A297" t="s">
        <v>7837</v>
      </c>
      <c r="B297" s="2549" t="s">
        <v>8544</v>
      </c>
    </row>
    <row r="298" spans="1:2" x14ac:dyDescent="0.25">
      <c r="A298" t="s">
        <v>7838</v>
      </c>
      <c r="B298" s="2549" t="s">
        <v>8545</v>
      </c>
    </row>
    <row r="299" spans="1:2" x14ac:dyDescent="0.25">
      <c r="A299" t="s">
        <v>7839</v>
      </c>
      <c r="B299" s="2549" t="s">
        <v>8546</v>
      </c>
    </row>
    <row r="300" spans="1:2" x14ac:dyDescent="0.25">
      <c r="A300" t="s">
        <v>7840</v>
      </c>
      <c r="B300" s="2549" t="s">
        <v>8547</v>
      </c>
    </row>
    <row r="301" spans="1:2" x14ac:dyDescent="0.25">
      <c r="A301" t="s">
        <v>7841</v>
      </c>
      <c r="B301" s="2549" t="s">
        <v>8548</v>
      </c>
    </row>
    <row r="302" spans="1:2" x14ac:dyDescent="0.25">
      <c r="A302" t="s">
        <v>7842</v>
      </c>
      <c r="B302" s="2549" t="s">
        <v>8549</v>
      </c>
    </row>
    <row r="303" spans="1:2" x14ac:dyDescent="0.25">
      <c r="A303" t="s">
        <v>7843</v>
      </c>
      <c r="B303" s="2549" t="s">
        <v>8550</v>
      </c>
    </row>
    <row r="304" spans="1:2" x14ac:dyDescent="0.25">
      <c r="A304" t="s">
        <v>7844</v>
      </c>
      <c r="B304" s="2549" t="s">
        <v>8551</v>
      </c>
    </row>
    <row r="305" spans="1:2" x14ac:dyDescent="0.25">
      <c r="A305" t="s">
        <v>7845</v>
      </c>
      <c r="B305" s="2549" t="s">
        <v>8552</v>
      </c>
    </row>
    <row r="306" spans="1:2" x14ac:dyDescent="0.25">
      <c r="A306" t="s">
        <v>7846</v>
      </c>
      <c r="B306" s="2549" t="s">
        <v>8553</v>
      </c>
    </row>
    <row r="307" spans="1:2" x14ac:dyDescent="0.25">
      <c r="A307" t="s">
        <v>7847</v>
      </c>
      <c r="B307" s="2549" t="s">
        <v>8554</v>
      </c>
    </row>
    <row r="308" spans="1:2" x14ac:dyDescent="0.25">
      <c r="A308" t="s">
        <v>7848</v>
      </c>
      <c r="B308" s="2549" t="s">
        <v>8555</v>
      </c>
    </row>
    <row r="309" spans="1:2" x14ac:dyDescent="0.25">
      <c r="A309" t="s">
        <v>7849</v>
      </c>
      <c r="B309" s="2549" t="s">
        <v>8556</v>
      </c>
    </row>
    <row r="310" spans="1:2" x14ac:dyDescent="0.25">
      <c r="A310" t="s">
        <v>7850</v>
      </c>
      <c r="B310" s="2549" t="s">
        <v>8557</v>
      </c>
    </row>
    <row r="311" spans="1:2" x14ac:dyDescent="0.25">
      <c r="A311" s="2550" t="s">
        <v>7851</v>
      </c>
      <c r="B311" s="2549" t="s">
        <v>8503</v>
      </c>
    </row>
    <row r="312" spans="1:2" x14ac:dyDescent="0.25">
      <c r="A312" t="s">
        <v>7852</v>
      </c>
      <c r="B312" s="2549" t="s">
        <v>8505</v>
      </c>
    </row>
    <row r="313" spans="1:2" x14ac:dyDescent="0.25">
      <c r="A313" t="s">
        <v>7853</v>
      </c>
      <c r="B313" s="2549" t="s">
        <v>8506</v>
      </c>
    </row>
    <row r="314" spans="1:2" x14ac:dyDescent="0.25">
      <c r="A314" t="s">
        <v>7854</v>
      </c>
      <c r="B314" s="2549" t="s">
        <v>8507</v>
      </c>
    </row>
    <row r="315" spans="1:2" x14ac:dyDescent="0.25">
      <c r="A315" t="s">
        <v>7855</v>
      </c>
      <c r="B315" s="2549" t="s">
        <v>8508</v>
      </c>
    </row>
    <row r="316" spans="1:2" x14ac:dyDescent="0.25">
      <c r="A316" t="s">
        <v>7856</v>
      </c>
      <c r="B316" s="2549" t="s">
        <v>8509</v>
      </c>
    </row>
    <row r="317" spans="1:2" x14ac:dyDescent="0.25">
      <c r="A317" t="s">
        <v>7857</v>
      </c>
      <c r="B317" s="2549" t="s">
        <v>8510</v>
      </c>
    </row>
    <row r="318" spans="1:2" x14ac:dyDescent="0.25">
      <c r="A318" t="s">
        <v>7858</v>
      </c>
      <c r="B318" s="2549" t="s">
        <v>8511</v>
      </c>
    </row>
    <row r="319" spans="1:2" x14ac:dyDescent="0.25">
      <c r="A319" t="s">
        <v>7859</v>
      </c>
      <c r="B319" s="2549" t="s">
        <v>8512</v>
      </c>
    </row>
    <row r="320" spans="1:2" x14ac:dyDescent="0.25">
      <c r="A320" t="s">
        <v>7860</v>
      </c>
      <c r="B320" s="2549" t="s">
        <v>8513</v>
      </c>
    </row>
    <row r="321" spans="1:2" x14ac:dyDescent="0.25">
      <c r="A321" t="s">
        <v>7861</v>
      </c>
      <c r="B321" s="2549" t="s">
        <v>8514</v>
      </c>
    </row>
    <row r="322" spans="1:2" x14ac:dyDescent="0.25">
      <c r="A322" t="s">
        <v>7862</v>
      </c>
      <c r="B322" s="2549" t="s">
        <v>8515</v>
      </c>
    </row>
    <row r="323" spans="1:2" x14ac:dyDescent="0.25">
      <c r="A323" t="s">
        <v>7863</v>
      </c>
      <c r="B323" s="2549" t="s">
        <v>8516</v>
      </c>
    </row>
    <row r="324" spans="1:2" x14ac:dyDescent="0.25">
      <c r="A324" t="s">
        <v>7864</v>
      </c>
      <c r="B324" s="2549" t="s">
        <v>8517</v>
      </c>
    </row>
    <row r="325" spans="1:2" x14ac:dyDescent="0.25">
      <c r="A325" t="s">
        <v>7865</v>
      </c>
      <c r="B325" s="2549" t="s">
        <v>8518</v>
      </c>
    </row>
    <row r="326" spans="1:2" x14ac:dyDescent="0.25">
      <c r="A326" t="s">
        <v>7866</v>
      </c>
      <c r="B326" s="2549" t="s">
        <v>8519</v>
      </c>
    </row>
    <row r="327" spans="1:2" x14ac:dyDescent="0.25">
      <c r="A327" t="s">
        <v>7867</v>
      </c>
      <c r="B327" s="2549" t="s">
        <v>8520</v>
      </c>
    </row>
    <row r="328" spans="1:2" x14ac:dyDescent="0.25">
      <c r="A328" t="s">
        <v>7868</v>
      </c>
      <c r="B328" s="2549" t="s">
        <v>8521</v>
      </c>
    </row>
    <row r="329" spans="1:2" x14ac:dyDescent="0.25">
      <c r="A329" t="s">
        <v>7869</v>
      </c>
      <c r="B329" s="2549" t="s">
        <v>8522</v>
      </c>
    </row>
    <row r="330" spans="1:2" x14ac:dyDescent="0.25">
      <c r="A330" t="s">
        <v>7870</v>
      </c>
      <c r="B330" s="2549" t="s">
        <v>8523</v>
      </c>
    </row>
    <row r="331" spans="1:2" x14ac:dyDescent="0.25">
      <c r="A331" t="s">
        <v>7871</v>
      </c>
      <c r="B331" s="2549" t="s">
        <v>8524</v>
      </c>
    </row>
    <row r="332" spans="1:2" x14ac:dyDescent="0.25">
      <c r="A332" t="s">
        <v>7872</v>
      </c>
      <c r="B332" s="2549" t="s">
        <v>8525</v>
      </c>
    </row>
    <row r="333" spans="1:2" x14ac:dyDescent="0.25">
      <c r="A333" t="s">
        <v>7873</v>
      </c>
      <c r="B333" s="2549" t="s">
        <v>8526</v>
      </c>
    </row>
    <row r="334" spans="1:2" x14ac:dyDescent="0.25">
      <c r="A334" t="s">
        <v>7874</v>
      </c>
      <c r="B334" s="2549" t="s">
        <v>8527</v>
      </c>
    </row>
    <row r="335" spans="1:2" x14ac:dyDescent="0.25">
      <c r="A335" t="s">
        <v>7875</v>
      </c>
      <c r="B335" s="2549" t="s">
        <v>8528</v>
      </c>
    </row>
    <row r="336" spans="1:2" x14ac:dyDescent="0.25">
      <c r="A336" t="s">
        <v>7876</v>
      </c>
      <c r="B336" s="2549" t="s">
        <v>8529</v>
      </c>
    </row>
    <row r="337" spans="1:2" x14ac:dyDescent="0.25">
      <c r="A337" t="s">
        <v>7877</v>
      </c>
      <c r="B337" s="2549" t="s">
        <v>8530</v>
      </c>
    </row>
    <row r="338" spans="1:2" x14ac:dyDescent="0.25">
      <c r="A338" t="s">
        <v>7878</v>
      </c>
      <c r="B338" s="2549" t="s">
        <v>8531</v>
      </c>
    </row>
    <row r="339" spans="1:2" x14ac:dyDescent="0.25">
      <c r="A339" t="s">
        <v>7879</v>
      </c>
      <c r="B339" s="2549" t="s">
        <v>8532</v>
      </c>
    </row>
    <row r="340" spans="1:2" x14ac:dyDescent="0.25">
      <c r="A340" t="s">
        <v>7880</v>
      </c>
      <c r="B340" s="2549" t="s">
        <v>8533</v>
      </c>
    </row>
    <row r="341" spans="1:2" x14ac:dyDescent="0.25">
      <c r="A341" t="s">
        <v>7881</v>
      </c>
      <c r="B341" s="2549" t="s">
        <v>8534</v>
      </c>
    </row>
    <row r="342" spans="1:2" x14ac:dyDescent="0.25">
      <c r="A342" t="s">
        <v>7882</v>
      </c>
      <c r="B342" s="2549" t="s">
        <v>8535</v>
      </c>
    </row>
    <row r="343" spans="1:2" x14ac:dyDescent="0.25">
      <c r="A343" t="s">
        <v>7883</v>
      </c>
      <c r="B343" s="2549" t="s">
        <v>8536</v>
      </c>
    </row>
    <row r="344" spans="1:2" x14ac:dyDescent="0.25">
      <c r="A344" t="s">
        <v>7884</v>
      </c>
      <c r="B344" s="2549" t="s">
        <v>8537</v>
      </c>
    </row>
    <row r="345" spans="1:2" x14ac:dyDescent="0.25">
      <c r="A345" t="s">
        <v>7885</v>
      </c>
      <c r="B345" s="2549" t="s">
        <v>8538</v>
      </c>
    </row>
    <row r="346" spans="1:2" x14ac:dyDescent="0.25">
      <c r="A346" t="s">
        <v>7886</v>
      </c>
      <c r="B346" s="2549" t="s">
        <v>8539</v>
      </c>
    </row>
    <row r="347" spans="1:2" x14ac:dyDescent="0.25">
      <c r="A347" t="s">
        <v>7887</v>
      </c>
      <c r="B347" s="2549" t="s">
        <v>8540</v>
      </c>
    </row>
    <row r="348" spans="1:2" x14ac:dyDescent="0.25">
      <c r="A348" t="s">
        <v>7888</v>
      </c>
      <c r="B348" s="2549" t="s">
        <v>8541</v>
      </c>
    </row>
    <row r="349" spans="1:2" x14ac:dyDescent="0.25">
      <c r="A349" t="s">
        <v>7889</v>
      </c>
      <c r="B349" s="2549" t="s">
        <v>8542</v>
      </c>
    </row>
    <row r="350" spans="1:2" x14ac:dyDescent="0.25">
      <c r="A350" t="s">
        <v>7890</v>
      </c>
      <c r="B350" s="2549" t="s">
        <v>8543</v>
      </c>
    </row>
    <row r="351" spans="1:2" x14ac:dyDescent="0.25">
      <c r="A351" t="s">
        <v>7891</v>
      </c>
      <c r="B351" s="2549" t="s">
        <v>8544</v>
      </c>
    </row>
    <row r="352" spans="1:2" x14ac:dyDescent="0.25">
      <c r="A352" t="s">
        <v>7892</v>
      </c>
      <c r="B352" s="2549" t="s">
        <v>8545</v>
      </c>
    </row>
    <row r="353" spans="1:2" x14ac:dyDescent="0.25">
      <c r="A353" t="s">
        <v>7893</v>
      </c>
      <c r="B353" s="2549" t="s">
        <v>8546</v>
      </c>
    </row>
    <row r="354" spans="1:2" x14ac:dyDescent="0.25">
      <c r="A354" t="s">
        <v>7894</v>
      </c>
      <c r="B354" s="2549" t="s">
        <v>8547</v>
      </c>
    </row>
    <row r="355" spans="1:2" x14ac:dyDescent="0.25">
      <c r="A355" t="s">
        <v>7895</v>
      </c>
      <c r="B355" s="2549" t="s">
        <v>8548</v>
      </c>
    </row>
    <row r="356" spans="1:2" x14ac:dyDescent="0.25">
      <c r="A356" t="s">
        <v>7896</v>
      </c>
      <c r="B356" s="2549" t="s">
        <v>8549</v>
      </c>
    </row>
    <row r="357" spans="1:2" x14ac:dyDescent="0.25">
      <c r="A357" t="s">
        <v>7897</v>
      </c>
      <c r="B357" s="2549" t="s">
        <v>8550</v>
      </c>
    </row>
    <row r="358" spans="1:2" x14ac:dyDescent="0.25">
      <c r="A358" t="s">
        <v>7898</v>
      </c>
      <c r="B358" s="2549" t="s">
        <v>8551</v>
      </c>
    </row>
    <row r="359" spans="1:2" x14ac:dyDescent="0.25">
      <c r="A359" t="s">
        <v>7899</v>
      </c>
      <c r="B359" s="2549" t="s">
        <v>8552</v>
      </c>
    </row>
    <row r="360" spans="1:2" x14ac:dyDescent="0.25">
      <c r="A360" t="s">
        <v>7900</v>
      </c>
      <c r="B360" s="2549" t="s">
        <v>8553</v>
      </c>
    </row>
    <row r="361" spans="1:2" x14ac:dyDescent="0.25">
      <c r="A361" t="s">
        <v>7901</v>
      </c>
      <c r="B361" s="2549" t="s">
        <v>8554</v>
      </c>
    </row>
    <row r="362" spans="1:2" x14ac:dyDescent="0.25">
      <c r="A362" t="s">
        <v>7902</v>
      </c>
      <c r="B362" s="2549" t="s">
        <v>8555</v>
      </c>
    </row>
    <row r="363" spans="1:2" x14ac:dyDescent="0.25">
      <c r="A363" t="s">
        <v>7903</v>
      </c>
      <c r="B363" s="2549" t="s">
        <v>8556</v>
      </c>
    </row>
    <row r="364" spans="1:2" x14ac:dyDescent="0.25">
      <c r="A364" t="s">
        <v>7904</v>
      </c>
      <c r="B364" s="2549" t="s">
        <v>8557</v>
      </c>
    </row>
    <row r="365" spans="1:2" x14ac:dyDescent="0.25">
      <c r="A365" s="2550" t="s">
        <v>7905</v>
      </c>
      <c r="B365" s="2549" t="s">
        <v>8503</v>
      </c>
    </row>
    <row r="366" spans="1:2" x14ac:dyDescent="0.25">
      <c r="A366" t="s">
        <v>7906</v>
      </c>
      <c r="B366" s="2549" t="s">
        <v>8505</v>
      </c>
    </row>
    <row r="367" spans="1:2" x14ac:dyDescent="0.25">
      <c r="A367" t="s">
        <v>7907</v>
      </c>
      <c r="B367" s="2549" t="s">
        <v>8506</v>
      </c>
    </row>
    <row r="368" spans="1:2" x14ac:dyDescent="0.25">
      <c r="A368" t="s">
        <v>7908</v>
      </c>
      <c r="B368" s="2549" t="s">
        <v>8507</v>
      </c>
    </row>
    <row r="369" spans="1:2" x14ac:dyDescent="0.25">
      <c r="A369" t="s">
        <v>7909</v>
      </c>
      <c r="B369" s="2549" t="s">
        <v>8508</v>
      </c>
    </row>
    <row r="370" spans="1:2" x14ac:dyDescent="0.25">
      <c r="A370" t="s">
        <v>7910</v>
      </c>
      <c r="B370" s="2549" t="s">
        <v>8509</v>
      </c>
    </row>
    <row r="371" spans="1:2" x14ac:dyDescent="0.25">
      <c r="A371" t="s">
        <v>7911</v>
      </c>
      <c r="B371" s="2549" t="s">
        <v>8510</v>
      </c>
    </row>
    <row r="372" spans="1:2" x14ac:dyDescent="0.25">
      <c r="A372" t="s">
        <v>7912</v>
      </c>
      <c r="B372" s="2549" t="s">
        <v>8511</v>
      </c>
    </row>
    <row r="373" spans="1:2" x14ac:dyDescent="0.25">
      <c r="A373" t="s">
        <v>7913</v>
      </c>
      <c r="B373" s="2549" t="s">
        <v>8512</v>
      </c>
    </row>
    <row r="374" spans="1:2" x14ac:dyDescent="0.25">
      <c r="A374" t="s">
        <v>7914</v>
      </c>
      <c r="B374" s="2549" t="s">
        <v>8513</v>
      </c>
    </row>
    <row r="375" spans="1:2" x14ac:dyDescent="0.25">
      <c r="A375" t="s">
        <v>7915</v>
      </c>
      <c r="B375" s="2549" t="s">
        <v>8514</v>
      </c>
    </row>
    <row r="376" spans="1:2" x14ac:dyDescent="0.25">
      <c r="A376" t="s">
        <v>7916</v>
      </c>
      <c r="B376" s="2549" t="s">
        <v>8515</v>
      </c>
    </row>
    <row r="377" spans="1:2" x14ac:dyDescent="0.25">
      <c r="A377" t="s">
        <v>7917</v>
      </c>
      <c r="B377" s="2549" t="s">
        <v>8516</v>
      </c>
    </row>
    <row r="378" spans="1:2" x14ac:dyDescent="0.25">
      <c r="A378" t="s">
        <v>7918</v>
      </c>
      <c r="B378" s="2549" t="s">
        <v>8517</v>
      </c>
    </row>
    <row r="379" spans="1:2" x14ac:dyDescent="0.25">
      <c r="A379" t="s">
        <v>7919</v>
      </c>
      <c r="B379" s="2549" t="s">
        <v>8518</v>
      </c>
    </row>
    <row r="380" spans="1:2" x14ac:dyDescent="0.25">
      <c r="A380" t="s">
        <v>7920</v>
      </c>
      <c r="B380" s="2549" t="s">
        <v>8519</v>
      </c>
    </row>
    <row r="381" spans="1:2" x14ac:dyDescent="0.25">
      <c r="A381" t="s">
        <v>7921</v>
      </c>
      <c r="B381" s="2549" t="s">
        <v>8520</v>
      </c>
    </row>
    <row r="382" spans="1:2" x14ac:dyDescent="0.25">
      <c r="A382" t="s">
        <v>7922</v>
      </c>
      <c r="B382" s="2549" t="s">
        <v>8521</v>
      </c>
    </row>
    <row r="383" spans="1:2" x14ac:dyDescent="0.25">
      <c r="A383" t="s">
        <v>7923</v>
      </c>
      <c r="B383" s="2549" t="s">
        <v>8522</v>
      </c>
    </row>
    <row r="384" spans="1:2" x14ac:dyDescent="0.25">
      <c r="A384" t="s">
        <v>7924</v>
      </c>
      <c r="B384" s="2549" t="s">
        <v>8523</v>
      </c>
    </row>
    <row r="385" spans="1:2" x14ac:dyDescent="0.25">
      <c r="A385" t="s">
        <v>7925</v>
      </c>
      <c r="B385" s="2549" t="s">
        <v>8524</v>
      </c>
    </row>
    <row r="386" spans="1:2" x14ac:dyDescent="0.25">
      <c r="A386" t="s">
        <v>7926</v>
      </c>
      <c r="B386" s="2549" t="s">
        <v>8525</v>
      </c>
    </row>
    <row r="387" spans="1:2" x14ac:dyDescent="0.25">
      <c r="A387" t="s">
        <v>7927</v>
      </c>
      <c r="B387" s="2549" t="s">
        <v>8526</v>
      </c>
    </row>
    <row r="388" spans="1:2" x14ac:dyDescent="0.25">
      <c r="A388" t="s">
        <v>7928</v>
      </c>
      <c r="B388" s="2549" t="s">
        <v>8527</v>
      </c>
    </row>
    <row r="389" spans="1:2" x14ac:dyDescent="0.25">
      <c r="A389" t="s">
        <v>7929</v>
      </c>
      <c r="B389" s="2549" t="s">
        <v>8528</v>
      </c>
    </row>
    <row r="390" spans="1:2" x14ac:dyDescent="0.25">
      <c r="A390" t="s">
        <v>7930</v>
      </c>
      <c r="B390" s="2549" t="s">
        <v>8529</v>
      </c>
    </row>
    <row r="391" spans="1:2" x14ac:dyDescent="0.25">
      <c r="A391" t="s">
        <v>7931</v>
      </c>
      <c r="B391" s="2549" t="s">
        <v>8530</v>
      </c>
    </row>
    <row r="392" spans="1:2" x14ac:dyDescent="0.25">
      <c r="A392" t="s">
        <v>7932</v>
      </c>
      <c r="B392" s="2549" t="s">
        <v>8531</v>
      </c>
    </row>
    <row r="393" spans="1:2" x14ac:dyDescent="0.25">
      <c r="A393" t="s">
        <v>7933</v>
      </c>
      <c r="B393" s="2549" t="s">
        <v>8532</v>
      </c>
    </row>
    <row r="394" spans="1:2" x14ac:dyDescent="0.25">
      <c r="A394" t="s">
        <v>7934</v>
      </c>
      <c r="B394" s="2549" t="s">
        <v>8533</v>
      </c>
    </row>
    <row r="395" spans="1:2" x14ac:dyDescent="0.25">
      <c r="A395" t="s">
        <v>7935</v>
      </c>
      <c r="B395" s="2549" t="s">
        <v>8534</v>
      </c>
    </row>
    <row r="396" spans="1:2" x14ac:dyDescent="0.25">
      <c r="A396" t="s">
        <v>7936</v>
      </c>
      <c r="B396" s="2549" t="s">
        <v>8535</v>
      </c>
    </row>
    <row r="397" spans="1:2" x14ac:dyDescent="0.25">
      <c r="A397" t="s">
        <v>7937</v>
      </c>
      <c r="B397" s="2549" t="s">
        <v>8536</v>
      </c>
    </row>
    <row r="398" spans="1:2" x14ac:dyDescent="0.25">
      <c r="A398" t="s">
        <v>7938</v>
      </c>
      <c r="B398" s="2549" t="s">
        <v>8537</v>
      </c>
    </row>
    <row r="399" spans="1:2" x14ac:dyDescent="0.25">
      <c r="A399" t="s">
        <v>7939</v>
      </c>
      <c r="B399" s="2549" t="s">
        <v>8538</v>
      </c>
    </row>
    <row r="400" spans="1:2" x14ac:dyDescent="0.25">
      <c r="A400" t="s">
        <v>7940</v>
      </c>
      <c r="B400" s="2549" t="s">
        <v>8539</v>
      </c>
    </row>
    <row r="401" spans="1:2" x14ac:dyDescent="0.25">
      <c r="A401" t="s">
        <v>7941</v>
      </c>
      <c r="B401" s="2549" t="s">
        <v>8540</v>
      </c>
    </row>
    <row r="402" spans="1:2" x14ac:dyDescent="0.25">
      <c r="A402" t="s">
        <v>7942</v>
      </c>
      <c r="B402" s="2549" t="s">
        <v>8541</v>
      </c>
    </row>
    <row r="403" spans="1:2" x14ac:dyDescent="0.25">
      <c r="A403" t="s">
        <v>7943</v>
      </c>
      <c r="B403" s="2549" t="s">
        <v>8542</v>
      </c>
    </row>
    <row r="404" spans="1:2" x14ac:dyDescent="0.25">
      <c r="A404" t="s">
        <v>7944</v>
      </c>
      <c r="B404" s="2549" t="s">
        <v>8543</v>
      </c>
    </row>
    <row r="405" spans="1:2" x14ac:dyDescent="0.25">
      <c r="A405" t="s">
        <v>7945</v>
      </c>
      <c r="B405" s="2549" t="s">
        <v>8544</v>
      </c>
    </row>
    <row r="406" spans="1:2" x14ac:dyDescent="0.25">
      <c r="A406" t="s">
        <v>7946</v>
      </c>
      <c r="B406" s="2549" t="s">
        <v>8545</v>
      </c>
    </row>
    <row r="407" spans="1:2" x14ac:dyDescent="0.25">
      <c r="A407" t="s">
        <v>7947</v>
      </c>
      <c r="B407" s="2549" t="s">
        <v>8546</v>
      </c>
    </row>
    <row r="408" spans="1:2" x14ac:dyDescent="0.25">
      <c r="A408" t="s">
        <v>7948</v>
      </c>
      <c r="B408" s="2549" t="s">
        <v>8547</v>
      </c>
    </row>
    <row r="409" spans="1:2" x14ac:dyDescent="0.25">
      <c r="A409" t="s">
        <v>7949</v>
      </c>
      <c r="B409" s="2549" t="s">
        <v>8548</v>
      </c>
    </row>
    <row r="410" spans="1:2" x14ac:dyDescent="0.25">
      <c r="A410" t="s">
        <v>7950</v>
      </c>
      <c r="B410" s="2549" t="s">
        <v>8549</v>
      </c>
    </row>
    <row r="411" spans="1:2" x14ac:dyDescent="0.25">
      <c r="A411" t="s">
        <v>7951</v>
      </c>
      <c r="B411" s="2549" t="s">
        <v>8550</v>
      </c>
    </row>
    <row r="412" spans="1:2" x14ac:dyDescent="0.25">
      <c r="A412" t="s">
        <v>7952</v>
      </c>
      <c r="B412" s="2549" t="s">
        <v>8551</v>
      </c>
    </row>
    <row r="413" spans="1:2" x14ac:dyDescent="0.25">
      <c r="A413" t="s">
        <v>7953</v>
      </c>
      <c r="B413" s="2549" t="s">
        <v>8552</v>
      </c>
    </row>
    <row r="414" spans="1:2" x14ac:dyDescent="0.25">
      <c r="A414" t="s">
        <v>7954</v>
      </c>
      <c r="B414" s="2549" t="s">
        <v>8553</v>
      </c>
    </row>
    <row r="415" spans="1:2" x14ac:dyDescent="0.25">
      <c r="A415" t="s">
        <v>7955</v>
      </c>
      <c r="B415" s="2549" t="s">
        <v>8554</v>
      </c>
    </row>
    <row r="416" spans="1:2" x14ac:dyDescent="0.25">
      <c r="A416" t="s">
        <v>7956</v>
      </c>
      <c r="B416" s="2549" t="s">
        <v>8555</v>
      </c>
    </row>
    <row r="417" spans="1:2" x14ac:dyDescent="0.25">
      <c r="A417" t="s">
        <v>7957</v>
      </c>
      <c r="B417" s="2549" t="s">
        <v>8556</v>
      </c>
    </row>
    <row r="418" spans="1:2" x14ac:dyDescent="0.25">
      <c r="A418" t="s">
        <v>7958</v>
      </c>
      <c r="B418" s="2549" t="s">
        <v>8557</v>
      </c>
    </row>
    <row r="419" spans="1:2" x14ac:dyDescent="0.25">
      <c r="A419" s="2550" t="s">
        <v>7959</v>
      </c>
      <c r="B419" s="2549" t="s">
        <v>8503</v>
      </c>
    </row>
    <row r="420" spans="1:2" x14ac:dyDescent="0.25">
      <c r="A420" t="s">
        <v>7961</v>
      </c>
      <c r="B420" s="2549" t="s">
        <v>8505</v>
      </c>
    </row>
    <row r="421" spans="1:2" x14ac:dyDescent="0.25">
      <c r="A421" t="s">
        <v>7962</v>
      </c>
      <c r="B421" s="2549" t="s">
        <v>8506</v>
      </c>
    </row>
    <row r="422" spans="1:2" x14ac:dyDescent="0.25">
      <c r="A422" t="s">
        <v>7963</v>
      </c>
      <c r="B422" s="2549" t="s">
        <v>8507</v>
      </c>
    </row>
    <row r="423" spans="1:2" x14ac:dyDescent="0.25">
      <c r="A423" t="s">
        <v>7964</v>
      </c>
      <c r="B423" s="2549" t="s">
        <v>8508</v>
      </c>
    </row>
    <row r="424" spans="1:2" x14ac:dyDescent="0.25">
      <c r="A424" t="s">
        <v>7965</v>
      </c>
      <c r="B424" s="2549" t="s">
        <v>8509</v>
      </c>
    </row>
    <row r="425" spans="1:2" x14ac:dyDescent="0.25">
      <c r="A425" t="s">
        <v>7966</v>
      </c>
      <c r="B425" s="2549" t="s">
        <v>8510</v>
      </c>
    </row>
    <row r="426" spans="1:2" x14ac:dyDescent="0.25">
      <c r="A426" t="s">
        <v>7967</v>
      </c>
      <c r="B426" s="2549" t="s">
        <v>8511</v>
      </c>
    </row>
    <row r="427" spans="1:2" x14ac:dyDescent="0.25">
      <c r="A427" t="s">
        <v>7968</v>
      </c>
      <c r="B427" s="2549" t="s">
        <v>8512</v>
      </c>
    </row>
    <row r="428" spans="1:2" x14ac:dyDescent="0.25">
      <c r="A428" t="s">
        <v>7969</v>
      </c>
      <c r="B428" s="2549" t="s">
        <v>8513</v>
      </c>
    </row>
    <row r="429" spans="1:2" x14ac:dyDescent="0.25">
      <c r="A429" t="s">
        <v>7970</v>
      </c>
      <c r="B429" s="2549" t="s">
        <v>8514</v>
      </c>
    </row>
    <row r="430" spans="1:2" x14ac:dyDescent="0.25">
      <c r="A430" t="s">
        <v>7971</v>
      </c>
      <c r="B430" s="2549" t="s">
        <v>8515</v>
      </c>
    </row>
    <row r="431" spans="1:2" x14ac:dyDescent="0.25">
      <c r="A431" t="s">
        <v>7972</v>
      </c>
      <c r="B431" s="2549" t="s">
        <v>8516</v>
      </c>
    </row>
    <row r="432" spans="1:2" x14ac:dyDescent="0.25">
      <c r="A432" t="s">
        <v>7973</v>
      </c>
      <c r="B432" s="2549" t="s">
        <v>8517</v>
      </c>
    </row>
    <row r="433" spans="1:2" x14ac:dyDescent="0.25">
      <c r="A433" t="s">
        <v>7974</v>
      </c>
      <c r="B433" s="2549" t="s">
        <v>8518</v>
      </c>
    </row>
    <row r="434" spans="1:2" x14ac:dyDescent="0.25">
      <c r="A434" t="s">
        <v>7975</v>
      </c>
      <c r="B434" s="2549" t="s">
        <v>8519</v>
      </c>
    </row>
    <row r="435" spans="1:2" x14ac:dyDescent="0.25">
      <c r="A435" t="s">
        <v>7976</v>
      </c>
      <c r="B435" s="2549" t="s">
        <v>8520</v>
      </c>
    </row>
    <row r="436" spans="1:2" x14ac:dyDescent="0.25">
      <c r="A436" t="s">
        <v>7977</v>
      </c>
      <c r="B436" s="2549" t="s">
        <v>8521</v>
      </c>
    </row>
    <row r="437" spans="1:2" x14ac:dyDescent="0.25">
      <c r="A437" t="s">
        <v>7978</v>
      </c>
      <c r="B437" s="2549" t="s">
        <v>8522</v>
      </c>
    </row>
    <row r="438" spans="1:2" x14ac:dyDescent="0.25">
      <c r="A438" t="s">
        <v>7979</v>
      </c>
      <c r="B438" s="2549" t="s">
        <v>8523</v>
      </c>
    </row>
    <row r="439" spans="1:2" x14ac:dyDescent="0.25">
      <c r="A439" t="s">
        <v>7980</v>
      </c>
      <c r="B439" s="2549" t="s">
        <v>8524</v>
      </c>
    </row>
    <row r="440" spans="1:2" x14ac:dyDescent="0.25">
      <c r="A440" t="s">
        <v>7981</v>
      </c>
      <c r="B440" s="2549" t="s">
        <v>8525</v>
      </c>
    </row>
    <row r="441" spans="1:2" x14ac:dyDescent="0.25">
      <c r="A441" t="s">
        <v>7982</v>
      </c>
      <c r="B441" s="2549" t="s">
        <v>8526</v>
      </c>
    </row>
    <row r="442" spans="1:2" x14ac:dyDescent="0.25">
      <c r="A442" t="s">
        <v>7983</v>
      </c>
      <c r="B442" s="2549" t="s">
        <v>8527</v>
      </c>
    </row>
    <row r="443" spans="1:2" x14ac:dyDescent="0.25">
      <c r="A443" t="s">
        <v>7984</v>
      </c>
      <c r="B443" s="2549" t="s">
        <v>8528</v>
      </c>
    </row>
    <row r="444" spans="1:2" x14ac:dyDescent="0.25">
      <c r="A444" t="s">
        <v>7985</v>
      </c>
      <c r="B444" s="2549" t="s">
        <v>8529</v>
      </c>
    </row>
    <row r="445" spans="1:2" x14ac:dyDescent="0.25">
      <c r="A445" t="s">
        <v>7986</v>
      </c>
      <c r="B445" s="2549" t="s">
        <v>8530</v>
      </c>
    </row>
    <row r="446" spans="1:2" x14ac:dyDescent="0.25">
      <c r="A446" t="s">
        <v>7987</v>
      </c>
      <c r="B446" s="2549" t="s">
        <v>8531</v>
      </c>
    </row>
    <row r="447" spans="1:2" x14ac:dyDescent="0.25">
      <c r="A447" t="s">
        <v>7988</v>
      </c>
      <c r="B447" s="2549" t="s">
        <v>8532</v>
      </c>
    </row>
    <row r="448" spans="1:2" x14ac:dyDescent="0.25">
      <c r="A448" t="s">
        <v>7989</v>
      </c>
      <c r="B448" s="2549" t="s">
        <v>8533</v>
      </c>
    </row>
    <row r="449" spans="1:2" x14ac:dyDescent="0.25">
      <c r="A449" t="s">
        <v>7990</v>
      </c>
      <c r="B449" s="2549" t="s">
        <v>8534</v>
      </c>
    </row>
    <row r="450" spans="1:2" x14ac:dyDescent="0.25">
      <c r="A450" t="s">
        <v>7991</v>
      </c>
      <c r="B450" s="2549" t="s">
        <v>8535</v>
      </c>
    </row>
    <row r="451" spans="1:2" x14ac:dyDescent="0.25">
      <c r="A451" t="s">
        <v>7992</v>
      </c>
      <c r="B451" s="2549" t="s">
        <v>8536</v>
      </c>
    </row>
    <row r="452" spans="1:2" x14ac:dyDescent="0.25">
      <c r="A452" t="s">
        <v>7993</v>
      </c>
      <c r="B452" s="2549" t="s">
        <v>8537</v>
      </c>
    </row>
    <row r="453" spans="1:2" x14ac:dyDescent="0.25">
      <c r="A453" t="s">
        <v>7994</v>
      </c>
      <c r="B453" s="2549" t="s">
        <v>8538</v>
      </c>
    </row>
    <row r="454" spans="1:2" x14ac:dyDescent="0.25">
      <c r="A454" t="s">
        <v>7995</v>
      </c>
      <c r="B454" s="2549" t="s">
        <v>8539</v>
      </c>
    </row>
    <row r="455" spans="1:2" x14ac:dyDescent="0.25">
      <c r="A455" t="s">
        <v>7996</v>
      </c>
      <c r="B455" s="2549" t="s">
        <v>8540</v>
      </c>
    </row>
    <row r="456" spans="1:2" x14ac:dyDescent="0.25">
      <c r="A456" t="s">
        <v>7997</v>
      </c>
      <c r="B456" s="2549" t="s">
        <v>8541</v>
      </c>
    </row>
    <row r="457" spans="1:2" x14ac:dyDescent="0.25">
      <c r="A457" t="s">
        <v>7998</v>
      </c>
      <c r="B457" s="2549" t="s">
        <v>8542</v>
      </c>
    </row>
    <row r="458" spans="1:2" x14ac:dyDescent="0.25">
      <c r="A458" t="s">
        <v>7999</v>
      </c>
      <c r="B458" s="2549" t="s">
        <v>8543</v>
      </c>
    </row>
    <row r="459" spans="1:2" x14ac:dyDescent="0.25">
      <c r="A459" t="s">
        <v>8000</v>
      </c>
      <c r="B459" s="2549" t="s">
        <v>8544</v>
      </c>
    </row>
    <row r="460" spans="1:2" x14ac:dyDescent="0.25">
      <c r="A460" t="s">
        <v>8001</v>
      </c>
      <c r="B460" s="2549" t="s">
        <v>8545</v>
      </c>
    </row>
    <row r="461" spans="1:2" x14ac:dyDescent="0.25">
      <c r="A461" t="s">
        <v>8002</v>
      </c>
      <c r="B461" s="2549" t="s">
        <v>8546</v>
      </c>
    </row>
    <row r="462" spans="1:2" x14ac:dyDescent="0.25">
      <c r="A462" t="s">
        <v>8003</v>
      </c>
      <c r="B462" s="2549" t="s">
        <v>8547</v>
      </c>
    </row>
    <row r="463" spans="1:2" x14ac:dyDescent="0.25">
      <c r="A463" t="s">
        <v>8004</v>
      </c>
      <c r="B463" s="2549" t="s">
        <v>8548</v>
      </c>
    </row>
    <row r="464" spans="1:2" x14ac:dyDescent="0.25">
      <c r="A464" t="s">
        <v>8005</v>
      </c>
      <c r="B464" s="2549" t="s">
        <v>8549</v>
      </c>
    </row>
    <row r="465" spans="1:2" x14ac:dyDescent="0.25">
      <c r="A465" t="s">
        <v>8006</v>
      </c>
      <c r="B465" s="2549" t="s">
        <v>8550</v>
      </c>
    </row>
    <row r="466" spans="1:2" x14ac:dyDescent="0.25">
      <c r="A466" t="s">
        <v>8007</v>
      </c>
      <c r="B466" s="2549" t="s">
        <v>8551</v>
      </c>
    </row>
    <row r="467" spans="1:2" x14ac:dyDescent="0.25">
      <c r="A467" t="s">
        <v>8008</v>
      </c>
      <c r="B467" s="2549" t="s">
        <v>8552</v>
      </c>
    </row>
    <row r="468" spans="1:2" x14ac:dyDescent="0.25">
      <c r="A468" t="s">
        <v>8009</v>
      </c>
      <c r="B468" s="2549" t="s">
        <v>8553</v>
      </c>
    </row>
    <row r="469" spans="1:2" x14ac:dyDescent="0.25">
      <c r="A469" s="2550" t="s">
        <v>7960</v>
      </c>
      <c r="B469" s="2549" t="s">
        <v>8503</v>
      </c>
    </row>
    <row r="470" spans="1:2" x14ac:dyDescent="0.25">
      <c r="A470" t="s">
        <v>8010</v>
      </c>
      <c r="B470" s="2549" t="s">
        <v>8505</v>
      </c>
    </row>
    <row r="471" spans="1:2" x14ac:dyDescent="0.25">
      <c r="A471" t="s">
        <v>8011</v>
      </c>
      <c r="B471" s="2549" t="s">
        <v>8506</v>
      </c>
    </row>
    <row r="472" spans="1:2" x14ac:dyDescent="0.25">
      <c r="A472" t="s">
        <v>8012</v>
      </c>
      <c r="B472" s="2549" t="s">
        <v>8507</v>
      </c>
    </row>
    <row r="473" spans="1:2" x14ac:dyDescent="0.25">
      <c r="A473" t="s">
        <v>8013</v>
      </c>
      <c r="B473" s="2549" t="s">
        <v>8508</v>
      </c>
    </row>
    <row r="474" spans="1:2" x14ac:dyDescent="0.25">
      <c r="A474" t="s">
        <v>8014</v>
      </c>
      <c r="B474" s="2549" t="s">
        <v>8509</v>
      </c>
    </row>
    <row r="475" spans="1:2" x14ac:dyDescent="0.25">
      <c r="A475" t="s">
        <v>8015</v>
      </c>
      <c r="B475" s="2549" t="s">
        <v>8510</v>
      </c>
    </row>
    <row r="476" spans="1:2" x14ac:dyDescent="0.25">
      <c r="A476" t="s">
        <v>8016</v>
      </c>
      <c r="B476" s="2549" t="s">
        <v>8511</v>
      </c>
    </row>
    <row r="477" spans="1:2" x14ac:dyDescent="0.25">
      <c r="A477" t="s">
        <v>8017</v>
      </c>
      <c r="B477" s="2549" t="s">
        <v>8512</v>
      </c>
    </row>
    <row r="478" spans="1:2" x14ac:dyDescent="0.25">
      <c r="A478" t="s">
        <v>8018</v>
      </c>
      <c r="B478" s="2549" t="s">
        <v>8513</v>
      </c>
    </row>
    <row r="479" spans="1:2" x14ac:dyDescent="0.25">
      <c r="A479" t="s">
        <v>8019</v>
      </c>
      <c r="B479" s="2549" t="s">
        <v>8514</v>
      </c>
    </row>
    <row r="480" spans="1:2" x14ac:dyDescent="0.25">
      <c r="A480" t="s">
        <v>8020</v>
      </c>
      <c r="B480" s="2549" t="s">
        <v>8515</v>
      </c>
    </row>
    <row r="481" spans="1:2" x14ac:dyDescent="0.25">
      <c r="A481" t="s">
        <v>8021</v>
      </c>
      <c r="B481" s="2549" t="s">
        <v>8516</v>
      </c>
    </row>
    <row r="482" spans="1:2" x14ac:dyDescent="0.25">
      <c r="A482" t="s">
        <v>8022</v>
      </c>
      <c r="B482" s="2549" t="s">
        <v>8517</v>
      </c>
    </row>
    <row r="483" spans="1:2" x14ac:dyDescent="0.25">
      <c r="A483" t="s">
        <v>8023</v>
      </c>
      <c r="B483" s="2549" t="s">
        <v>8518</v>
      </c>
    </row>
    <row r="484" spans="1:2" x14ac:dyDescent="0.25">
      <c r="A484" t="s">
        <v>8024</v>
      </c>
      <c r="B484" s="2549" t="s">
        <v>8519</v>
      </c>
    </row>
    <row r="485" spans="1:2" x14ac:dyDescent="0.25">
      <c r="A485" t="s">
        <v>8025</v>
      </c>
      <c r="B485" s="2549" t="s">
        <v>8520</v>
      </c>
    </row>
    <row r="486" spans="1:2" x14ac:dyDescent="0.25">
      <c r="A486" t="s">
        <v>8026</v>
      </c>
      <c r="B486" s="2549" t="s">
        <v>8521</v>
      </c>
    </row>
    <row r="487" spans="1:2" x14ac:dyDescent="0.25">
      <c r="A487" t="s">
        <v>8027</v>
      </c>
      <c r="B487" s="2549" t="s">
        <v>8522</v>
      </c>
    </row>
    <row r="488" spans="1:2" x14ac:dyDescent="0.25">
      <c r="A488" t="s">
        <v>8028</v>
      </c>
      <c r="B488" s="2549" t="s">
        <v>8523</v>
      </c>
    </row>
    <row r="489" spans="1:2" x14ac:dyDescent="0.25">
      <c r="A489" t="s">
        <v>8029</v>
      </c>
      <c r="B489" s="2549" t="s">
        <v>8524</v>
      </c>
    </row>
    <row r="490" spans="1:2" x14ac:dyDescent="0.25">
      <c r="A490" t="s">
        <v>8030</v>
      </c>
      <c r="B490" s="2549" t="s">
        <v>8525</v>
      </c>
    </row>
    <row r="491" spans="1:2" x14ac:dyDescent="0.25">
      <c r="A491" t="s">
        <v>8031</v>
      </c>
      <c r="B491" s="2549" t="s">
        <v>8526</v>
      </c>
    </row>
    <row r="492" spans="1:2" x14ac:dyDescent="0.25">
      <c r="A492" t="s">
        <v>8032</v>
      </c>
      <c r="B492" s="2549" t="s">
        <v>8527</v>
      </c>
    </row>
    <row r="493" spans="1:2" x14ac:dyDescent="0.25">
      <c r="A493" t="s">
        <v>8033</v>
      </c>
      <c r="B493" s="2549" t="s">
        <v>8528</v>
      </c>
    </row>
    <row r="494" spans="1:2" x14ac:dyDescent="0.25">
      <c r="A494" t="s">
        <v>8034</v>
      </c>
      <c r="B494" s="2549" t="s">
        <v>8529</v>
      </c>
    </row>
    <row r="495" spans="1:2" x14ac:dyDescent="0.25">
      <c r="A495" t="s">
        <v>8035</v>
      </c>
      <c r="B495" s="2549" t="s">
        <v>8530</v>
      </c>
    </row>
    <row r="496" spans="1:2" x14ac:dyDescent="0.25">
      <c r="A496" t="s">
        <v>8036</v>
      </c>
      <c r="B496" s="2549" t="s">
        <v>8531</v>
      </c>
    </row>
    <row r="497" spans="1:2" x14ac:dyDescent="0.25">
      <c r="A497" t="s">
        <v>8037</v>
      </c>
      <c r="B497" s="2549" t="s">
        <v>8532</v>
      </c>
    </row>
    <row r="498" spans="1:2" x14ac:dyDescent="0.25">
      <c r="A498" t="s">
        <v>8038</v>
      </c>
      <c r="B498" s="2549" t="s">
        <v>8533</v>
      </c>
    </row>
    <row r="499" spans="1:2" x14ac:dyDescent="0.25">
      <c r="A499" t="s">
        <v>8039</v>
      </c>
      <c r="B499" s="2549" t="s">
        <v>8534</v>
      </c>
    </row>
    <row r="500" spans="1:2" x14ac:dyDescent="0.25">
      <c r="A500" t="s">
        <v>8040</v>
      </c>
      <c r="B500" s="2549" t="s">
        <v>8535</v>
      </c>
    </row>
    <row r="501" spans="1:2" x14ac:dyDescent="0.25">
      <c r="A501" t="s">
        <v>8041</v>
      </c>
      <c r="B501" s="2549" t="s">
        <v>8536</v>
      </c>
    </row>
    <row r="502" spans="1:2" x14ac:dyDescent="0.25">
      <c r="A502" t="s">
        <v>8042</v>
      </c>
      <c r="B502" s="2549" t="s">
        <v>8537</v>
      </c>
    </row>
    <row r="503" spans="1:2" x14ac:dyDescent="0.25">
      <c r="A503" t="s">
        <v>8043</v>
      </c>
      <c r="B503" s="2549" t="s">
        <v>8538</v>
      </c>
    </row>
    <row r="504" spans="1:2" x14ac:dyDescent="0.25">
      <c r="A504" t="s">
        <v>8044</v>
      </c>
      <c r="B504" s="2549" t="s">
        <v>8539</v>
      </c>
    </row>
    <row r="505" spans="1:2" x14ac:dyDescent="0.25">
      <c r="A505" t="s">
        <v>8045</v>
      </c>
      <c r="B505" s="2549" t="s">
        <v>8540</v>
      </c>
    </row>
    <row r="506" spans="1:2" x14ac:dyDescent="0.25">
      <c r="A506" t="s">
        <v>8046</v>
      </c>
      <c r="B506" s="2549" t="s">
        <v>8541</v>
      </c>
    </row>
    <row r="507" spans="1:2" x14ac:dyDescent="0.25">
      <c r="A507" t="s">
        <v>8047</v>
      </c>
      <c r="B507" s="2549" t="s">
        <v>8542</v>
      </c>
    </row>
    <row r="508" spans="1:2" x14ac:dyDescent="0.25">
      <c r="A508" t="s">
        <v>8048</v>
      </c>
      <c r="B508" s="2549" t="s">
        <v>8543</v>
      </c>
    </row>
    <row r="509" spans="1:2" x14ac:dyDescent="0.25">
      <c r="A509" t="s">
        <v>8049</v>
      </c>
      <c r="B509" s="2549" t="s">
        <v>8544</v>
      </c>
    </row>
    <row r="510" spans="1:2" x14ac:dyDescent="0.25">
      <c r="A510" t="s">
        <v>8050</v>
      </c>
      <c r="B510" s="2549" t="s">
        <v>8545</v>
      </c>
    </row>
    <row r="511" spans="1:2" x14ac:dyDescent="0.25">
      <c r="A511" t="s">
        <v>8051</v>
      </c>
      <c r="B511" s="2549" t="s">
        <v>8546</v>
      </c>
    </row>
    <row r="512" spans="1:2" x14ac:dyDescent="0.25">
      <c r="A512" t="s">
        <v>8052</v>
      </c>
      <c r="B512" s="2549" t="s">
        <v>8547</v>
      </c>
    </row>
    <row r="513" spans="1:2" x14ac:dyDescent="0.25">
      <c r="A513" t="s">
        <v>8053</v>
      </c>
      <c r="B513" s="2549" t="s">
        <v>8548</v>
      </c>
    </row>
    <row r="514" spans="1:2" x14ac:dyDescent="0.25">
      <c r="A514" t="s">
        <v>8054</v>
      </c>
      <c r="B514" s="2549" t="s">
        <v>8549</v>
      </c>
    </row>
    <row r="515" spans="1:2" x14ac:dyDescent="0.25">
      <c r="A515" t="s">
        <v>8055</v>
      </c>
      <c r="B515" s="2549" t="s">
        <v>8550</v>
      </c>
    </row>
    <row r="516" spans="1:2" x14ac:dyDescent="0.25">
      <c r="A516" t="s">
        <v>8056</v>
      </c>
      <c r="B516" s="2549" t="s">
        <v>8551</v>
      </c>
    </row>
    <row r="517" spans="1:2" x14ac:dyDescent="0.25">
      <c r="A517" t="s">
        <v>8057</v>
      </c>
      <c r="B517" s="2549" t="s">
        <v>8552</v>
      </c>
    </row>
    <row r="518" spans="1:2" x14ac:dyDescent="0.25">
      <c r="A518" t="s">
        <v>8058</v>
      </c>
      <c r="B518" s="2549" t="s">
        <v>8553</v>
      </c>
    </row>
    <row r="519" spans="1:2" x14ac:dyDescent="0.25">
      <c r="A519" s="2550" t="s">
        <v>8059</v>
      </c>
      <c r="B519" s="2549" t="s">
        <v>8503</v>
      </c>
    </row>
    <row r="520" spans="1:2" x14ac:dyDescent="0.25">
      <c r="A520" t="s">
        <v>8060</v>
      </c>
      <c r="B520" s="2549" t="s">
        <v>8505</v>
      </c>
    </row>
    <row r="521" spans="1:2" x14ac:dyDescent="0.25">
      <c r="A521" t="s">
        <v>8061</v>
      </c>
      <c r="B521" s="2549" t="s">
        <v>8506</v>
      </c>
    </row>
    <row r="522" spans="1:2" x14ac:dyDescent="0.25">
      <c r="A522" t="s">
        <v>8062</v>
      </c>
      <c r="B522" s="2549" t="s">
        <v>8507</v>
      </c>
    </row>
    <row r="523" spans="1:2" x14ac:dyDescent="0.25">
      <c r="A523" t="s">
        <v>8063</v>
      </c>
      <c r="B523" s="2549" t="s">
        <v>8508</v>
      </c>
    </row>
    <row r="524" spans="1:2" x14ac:dyDescent="0.25">
      <c r="A524" t="s">
        <v>8064</v>
      </c>
      <c r="B524" s="2549" t="s">
        <v>8509</v>
      </c>
    </row>
    <row r="525" spans="1:2" x14ac:dyDescent="0.25">
      <c r="A525" t="s">
        <v>8065</v>
      </c>
      <c r="B525" s="2549" t="s">
        <v>8510</v>
      </c>
    </row>
    <row r="526" spans="1:2" x14ac:dyDescent="0.25">
      <c r="A526" t="s">
        <v>8066</v>
      </c>
      <c r="B526" s="2549" t="s">
        <v>8511</v>
      </c>
    </row>
    <row r="527" spans="1:2" x14ac:dyDescent="0.25">
      <c r="A527" t="s">
        <v>8067</v>
      </c>
      <c r="B527" s="2549" t="s">
        <v>8512</v>
      </c>
    </row>
    <row r="528" spans="1:2" x14ac:dyDescent="0.25">
      <c r="A528" t="s">
        <v>8068</v>
      </c>
      <c r="B528" s="2549" t="s">
        <v>8513</v>
      </c>
    </row>
    <row r="529" spans="1:2" x14ac:dyDescent="0.25">
      <c r="A529" t="s">
        <v>8069</v>
      </c>
      <c r="B529" s="2549" t="s">
        <v>8514</v>
      </c>
    </row>
    <row r="530" spans="1:2" x14ac:dyDescent="0.25">
      <c r="A530" t="s">
        <v>8070</v>
      </c>
      <c r="B530" s="2549" t="s">
        <v>8515</v>
      </c>
    </row>
    <row r="531" spans="1:2" x14ac:dyDescent="0.25">
      <c r="A531" t="s">
        <v>8071</v>
      </c>
      <c r="B531" s="2549" t="s">
        <v>8516</v>
      </c>
    </row>
    <row r="532" spans="1:2" x14ac:dyDescent="0.25">
      <c r="A532" t="s">
        <v>8072</v>
      </c>
      <c r="B532" s="2549" t="s">
        <v>8517</v>
      </c>
    </row>
    <row r="533" spans="1:2" x14ac:dyDescent="0.25">
      <c r="A533" t="s">
        <v>8073</v>
      </c>
      <c r="B533" s="2549" t="s">
        <v>8518</v>
      </c>
    </row>
    <row r="534" spans="1:2" x14ac:dyDescent="0.25">
      <c r="A534" t="s">
        <v>8074</v>
      </c>
      <c r="B534" s="2549" t="s">
        <v>8519</v>
      </c>
    </row>
    <row r="535" spans="1:2" x14ac:dyDescent="0.25">
      <c r="A535" t="s">
        <v>8075</v>
      </c>
      <c r="B535" s="2549" t="s">
        <v>8520</v>
      </c>
    </row>
    <row r="536" spans="1:2" x14ac:dyDescent="0.25">
      <c r="A536" t="s">
        <v>8076</v>
      </c>
      <c r="B536" s="2549" t="s">
        <v>8521</v>
      </c>
    </row>
    <row r="537" spans="1:2" x14ac:dyDescent="0.25">
      <c r="A537" t="s">
        <v>8077</v>
      </c>
      <c r="B537" s="2549" t="s">
        <v>8522</v>
      </c>
    </row>
    <row r="538" spans="1:2" x14ac:dyDescent="0.25">
      <c r="A538" t="s">
        <v>8078</v>
      </c>
      <c r="B538" s="2549" t="s">
        <v>8523</v>
      </c>
    </row>
    <row r="539" spans="1:2" x14ac:dyDescent="0.25">
      <c r="A539" t="s">
        <v>8079</v>
      </c>
      <c r="B539" s="2549" t="s">
        <v>8524</v>
      </c>
    </row>
    <row r="540" spans="1:2" x14ac:dyDescent="0.25">
      <c r="A540" t="s">
        <v>8080</v>
      </c>
      <c r="B540" s="2549" t="s">
        <v>8525</v>
      </c>
    </row>
    <row r="541" spans="1:2" x14ac:dyDescent="0.25">
      <c r="A541" t="s">
        <v>8081</v>
      </c>
      <c r="B541" s="2549" t="s">
        <v>8526</v>
      </c>
    </row>
    <row r="542" spans="1:2" x14ac:dyDescent="0.25">
      <c r="A542" t="s">
        <v>8082</v>
      </c>
      <c r="B542" s="2549" t="s">
        <v>8527</v>
      </c>
    </row>
    <row r="543" spans="1:2" x14ac:dyDescent="0.25">
      <c r="A543" t="s">
        <v>8083</v>
      </c>
      <c r="B543" s="2549" t="s">
        <v>8528</v>
      </c>
    </row>
    <row r="544" spans="1:2" x14ac:dyDescent="0.25">
      <c r="A544" t="s">
        <v>8084</v>
      </c>
      <c r="B544" s="2549" t="s">
        <v>8529</v>
      </c>
    </row>
    <row r="545" spans="1:2" x14ac:dyDescent="0.25">
      <c r="A545" t="s">
        <v>8085</v>
      </c>
      <c r="B545" s="2549" t="s">
        <v>8530</v>
      </c>
    </row>
    <row r="546" spans="1:2" x14ac:dyDescent="0.25">
      <c r="A546" t="s">
        <v>8086</v>
      </c>
      <c r="B546" s="2549" t="s">
        <v>8531</v>
      </c>
    </row>
    <row r="547" spans="1:2" x14ac:dyDescent="0.25">
      <c r="A547" t="s">
        <v>8087</v>
      </c>
      <c r="B547" s="2549" t="s">
        <v>8532</v>
      </c>
    </row>
    <row r="548" spans="1:2" x14ac:dyDescent="0.25">
      <c r="A548" t="s">
        <v>8088</v>
      </c>
      <c r="B548" s="2549" t="s">
        <v>8533</v>
      </c>
    </row>
    <row r="549" spans="1:2" x14ac:dyDescent="0.25">
      <c r="A549" t="s">
        <v>8089</v>
      </c>
      <c r="B549" s="2549" t="s">
        <v>8534</v>
      </c>
    </row>
    <row r="550" spans="1:2" x14ac:dyDescent="0.25">
      <c r="A550" t="s">
        <v>8090</v>
      </c>
      <c r="B550" s="2549" t="s">
        <v>8535</v>
      </c>
    </row>
    <row r="551" spans="1:2" x14ac:dyDescent="0.25">
      <c r="A551" t="s">
        <v>8091</v>
      </c>
      <c r="B551" s="2549" t="s">
        <v>8536</v>
      </c>
    </row>
    <row r="552" spans="1:2" x14ac:dyDescent="0.25">
      <c r="A552" t="s">
        <v>8092</v>
      </c>
      <c r="B552" s="2549" t="s">
        <v>8537</v>
      </c>
    </row>
    <row r="553" spans="1:2" x14ac:dyDescent="0.25">
      <c r="A553" t="s">
        <v>8093</v>
      </c>
      <c r="B553" s="2549" t="s">
        <v>8538</v>
      </c>
    </row>
    <row r="554" spans="1:2" x14ac:dyDescent="0.25">
      <c r="A554" t="s">
        <v>8094</v>
      </c>
      <c r="B554" s="2549" t="s">
        <v>8539</v>
      </c>
    </row>
    <row r="555" spans="1:2" x14ac:dyDescent="0.25">
      <c r="A555" t="s">
        <v>8095</v>
      </c>
      <c r="B555" s="2549" t="s">
        <v>8540</v>
      </c>
    </row>
    <row r="556" spans="1:2" x14ac:dyDescent="0.25">
      <c r="A556" t="s">
        <v>8096</v>
      </c>
      <c r="B556" s="2549" t="s">
        <v>8541</v>
      </c>
    </row>
    <row r="557" spans="1:2" x14ac:dyDescent="0.25">
      <c r="A557" t="s">
        <v>8097</v>
      </c>
      <c r="B557" s="2549" t="s">
        <v>8542</v>
      </c>
    </row>
    <row r="558" spans="1:2" x14ac:dyDescent="0.25">
      <c r="A558" t="s">
        <v>8098</v>
      </c>
      <c r="B558" s="2549" t="s">
        <v>8543</v>
      </c>
    </row>
    <row r="559" spans="1:2" x14ac:dyDescent="0.25">
      <c r="A559" t="s">
        <v>8099</v>
      </c>
      <c r="B559" s="2549" t="s">
        <v>8544</v>
      </c>
    </row>
    <row r="560" spans="1:2" x14ac:dyDescent="0.25">
      <c r="A560" t="s">
        <v>8100</v>
      </c>
      <c r="B560" s="2549" t="s">
        <v>8545</v>
      </c>
    </row>
    <row r="561" spans="1:2" x14ac:dyDescent="0.25">
      <c r="A561" t="s">
        <v>8101</v>
      </c>
      <c r="B561" s="2549" t="s">
        <v>8546</v>
      </c>
    </row>
    <row r="562" spans="1:2" x14ac:dyDescent="0.25">
      <c r="A562" t="s">
        <v>8102</v>
      </c>
      <c r="B562" s="2549" t="s">
        <v>8547</v>
      </c>
    </row>
    <row r="563" spans="1:2" x14ac:dyDescent="0.25">
      <c r="A563" t="s">
        <v>8103</v>
      </c>
      <c r="B563" s="2549" t="s">
        <v>8548</v>
      </c>
    </row>
    <row r="564" spans="1:2" x14ac:dyDescent="0.25">
      <c r="A564" t="s">
        <v>8104</v>
      </c>
      <c r="B564" s="2549" t="s">
        <v>8549</v>
      </c>
    </row>
    <row r="565" spans="1:2" x14ac:dyDescent="0.25">
      <c r="A565" t="s">
        <v>8105</v>
      </c>
      <c r="B565" s="2549" t="s">
        <v>8550</v>
      </c>
    </row>
    <row r="566" spans="1:2" x14ac:dyDescent="0.25">
      <c r="A566" t="s">
        <v>8106</v>
      </c>
      <c r="B566" s="2549" t="s">
        <v>8551</v>
      </c>
    </row>
    <row r="567" spans="1:2" x14ac:dyDescent="0.25">
      <c r="A567" t="s">
        <v>8107</v>
      </c>
      <c r="B567" s="2549" t="s">
        <v>8552</v>
      </c>
    </row>
    <row r="568" spans="1:2" x14ac:dyDescent="0.25">
      <c r="A568" t="s">
        <v>8108</v>
      </c>
      <c r="B568" s="2549" t="s">
        <v>8553</v>
      </c>
    </row>
    <row r="569" spans="1:2" x14ac:dyDescent="0.25">
      <c r="A569" s="2550" t="s">
        <v>8109</v>
      </c>
      <c r="B569" s="2549" t="s">
        <v>8503</v>
      </c>
    </row>
    <row r="570" spans="1:2" x14ac:dyDescent="0.25">
      <c r="A570" t="s">
        <v>8110</v>
      </c>
      <c r="B570" s="2549" t="s">
        <v>8505</v>
      </c>
    </row>
    <row r="571" spans="1:2" x14ac:dyDescent="0.25">
      <c r="A571" t="s">
        <v>8111</v>
      </c>
      <c r="B571" s="2549" t="s">
        <v>8506</v>
      </c>
    </row>
    <row r="572" spans="1:2" x14ac:dyDescent="0.25">
      <c r="A572" t="s">
        <v>8112</v>
      </c>
      <c r="B572" s="2549" t="s">
        <v>8507</v>
      </c>
    </row>
    <row r="573" spans="1:2" x14ac:dyDescent="0.25">
      <c r="A573" t="s">
        <v>8113</v>
      </c>
      <c r="B573" s="2549" t="s">
        <v>8508</v>
      </c>
    </row>
    <row r="574" spans="1:2" x14ac:dyDescent="0.25">
      <c r="A574" t="s">
        <v>8114</v>
      </c>
      <c r="B574" s="2549" t="s">
        <v>8509</v>
      </c>
    </row>
    <row r="575" spans="1:2" x14ac:dyDescent="0.25">
      <c r="A575" t="s">
        <v>8115</v>
      </c>
      <c r="B575" s="2549" t="s">
        <v>8510</v>
      </c>
    </row>
    <row r="576" spans="1:2" x14ac:dyDescent="0.25">
      <c r="A576" t="s">
        <v>8116</v>
      </c>
      <c r="B576" s="2549" t="s">
        <v>8511</v>
      </c>
    </row>
    <row r="577" spans="1:2" x14ac:dyDescent="0.25">
      <c r="A577" t="s">
        <v>8117</v>
      </c>
      <c r="B577" s="2549" t="s">
        <v>8512</v>
      </c>
    </row>
    <row r="578" spans="1:2" x14ac:dyDescent="0.25">
      <c r="A578" t="s">
        <v>8118</v>
      </c>
      <c r="B578" s="2549" t="s">
        <v>8513</v>
      </c>
    </row>
    <row r="579" spans="1:2" x14ac:dyDescent="0.25">
      <c r="A579" t="s">
        <v>8119</v>
      </c>
      <c r="B579" s="2549" t="s">
        <v>8514</v>
      </c>
    </row>
    <row r="580" spans="1:2" x14ac:dyDescent="0.25">
      <c r="A580" t="s">
        <v>8120</v>
      </c>
      <c r="B580" s="2549" t="s">
        <v>8515</v>
      </c>
    </row>
    <row r="581" spans="1:2" x14ac:dyDescent="0.25">
      <c r="A581" t="s">
        <v>8121</v>
      </c>
      <c r="B581" s="2549" t="s">
        <v>8516</v>
      </c>
    </row>
    <row r="582" spans="1:2" x14ac:dyDescent="0.25">
      <c r="A582" t="s">
        <v>8122</v>
      </c>
      <c r="B582" s="2549" t="s">
        <v>8517</v>
      </c>
    </row>
    <row r="583" spans="1:2" x14ac:dyDescent="0.25">
      <c r="A583" t="s">
        <v>8123</v>
      </c>
      <c r="B583" s="2549" t="s">
        <v>8518</v>
      </c>
    </row>
    <row r="584" spans="1:2" x14ac:dyDescent="0.25">
      <c r="A584" t="s">
        <v>8124</v>
      </c>
      <c r="B584" s="2549" t="s">
        <v>8519</v>
      </c>
    </row>
    <row r="585" spans="1:2" x14ac:dyDescent="0.25">
      <c r="A585" t="s">
        <v>8125</v>
      </c>
      <c r="B585" s="2549" t="s">
        <v>8520</v>
      </c>
    </row>
    <row r="586" spans="1:2" x14ac:dyDescent="0.25">
      <c r="A586" t="s">
        <v>8126</v>
      </c>
      <c r="B586" s="2549" t="s">
        <v>8521</v>
      </c>
    </row>
    <row r="587" spans="1:2" x14ac:dyDescent="0.25">
      <c r="A587" t="s">
        <v>8127</v>
      </c>
      <c r="B587" s="2549" t="s">
        <v>8522</v>
      </c>
    </row>
    <row r="588" spans="1:2" x14ac:dyDescent="0.25">
      <c r="A588" t="s">
        <v>8128</v>
      </c>
      <c r="B588" s="2549" t="s">
        <v>8523</v>
      </c>
    </row>
    <row r="589" spans="1:2" x14ac:dyDescent="0.25">
      <c r="A589" t="s">
        <v>8129</v>
      </c>
      <c r="B589" s="2549" t="s">
        <v>8524</v>
      </c>
    </row>
    <row r="590" spans="1:2" x14ac:dyDescent="0.25">
      <c r="A590" t="s">
        <v>8130</v>
      </c>
      <c r="B590" s="2549" t="s">
        <v>8525</v>
      </c>
    </row>
    <row r="591" spans="1:2" x14ac:dyDescent="0.25">
      <c r="A591" t="s">
        <v>8131</v>
      </c>
      <c r="B591" s="2549" t="s">
        <v>8526</v>
      </c>
    </row>
    <row r="592" spans="1:2" x14ac:dyDescent="0.25">
      <c r="A592" t="s">
        <v>8132</v>
      </c>
      <c r="B592" s="2549" t="s">
        <v>8527</v>
      </c>
    </row>
    <row r="593" spans="1:2" x14ac:dyDescent="0.25">
      <c r="A593" t="s">
        <v>8133</v>
      </c>
      <c r="B593" s="2549" t="s">
        <v>8528</v>
      </c>
    </row>
    <row r="594" spans="1:2" x14ac:dyDescent="0.25">
      <c r="A594" t="s">
        <v>8134</v>
      </c>
      <c r="B594" s="2549" t="s">
        <v>8529</v>
      </c>
    </row>
    <row r="595" spans="1:2" x14ac:dyDescent="0.25">
      <c r="A595" t="s">
        <v>8135</v>
      </c>
      <c r="B595" s="2549" t="s">
        <v>8530</v>
      </c>
    </row>
    <row r="596" spans="1:2" x14ac:dyDescent="0.25">
      <c r="A596" t="s">
        <v>8136</v>
      </c>
      <c r="B596" s="2549" t="s">
        <v>8531</v>
      </c>
    </row>
    <row r="597" spans="1:2" x14ac:dyDescent="0.25">
      <c r="A597" t="s">
        <v>8137</v>
      </c>
      <c r="B597" s="2549" t="s">
        <v>8532</v>
      </c>
    </row>
    <row r="598" spans="1:2" x14ac:dyDescent="0.25">
      <c r="A598" t="s">
        <v>8138</v>
      </c>
      <c r="B598" s="2549" t="s">
        <v>8533</v>
      </c>
    </row>
    <row r="599" spans="1:2" x14ac:dyDescent="0.25">
      <c r="A599" t="s">
        <v>8139</v>
      </c>
      <c r="B599" s="2549" t="s">
        <v>8534</v>
      </c>
    </row>
    <row r="600" spans="1:2" x14ac:dyDescent="0.25">
      <c r="A600" t="s">
        <v>8140</v>
      </c>
      <c r="B600" s="2549" t="s">
        <v>8535</v>
      </c>
    </row>
    <row r="601" spans="1:2" x14ac:dyDescent="0.25">
      <c r="A601" t="s">
        <v>8141</v>
      </c>
      <c r="B601" s="2549" t="s">
        <v>8536</v>
      </c>
    </row>
    <row r="602" spans="1:2" x14ac:dyDescent="0.25">
      <c r="A602" t="s">
        <v>8142</v>
      </c>
      <c r="B602" s="2549" t="s">
        <v>8537</v>
      </c>
    </row>
    <row r="603" spans="1:2" x14ac:dyDescent="0.25">
      <c r="A603" t="s">
        <v>8143</v>
      </c>
      <c r="B603" s="2549" t="s">
        <v>8538</v>
      </c>
    </row>
    <row r="604" spans="1:2" x14ac:dyDescent="0.25">
      <c r="A604" t="s">
        <v>8144</v>
      </c>
      <c r="B604" s="2549" t="s">
        <v>8539</v>
      </c>
    </row>
    <row r="605" spans="1:2" x14ac:dyDescent="0.25">
      <c r="A605" t="s">
        <v>8145</v>
      </c>
      <c r="B605" s="2549" t="s">
        <v>8540</v>
      </c>
    </row>
    <row r="606" spans="1:2" x14ac:dyDescent="0.25">
      <c r="A606" t="s">
        <v>8146</v>
      </c>
      <c r="B606" s="2549" t="s">
        <v>8541</v>
      </c>
    </row>
    <row r="607" spans="1:2" x14ac:dyDescent="0.25">
      <c r="A607" t="s">
        <v>8147</v>
      </c>
      <c r="B607" s="2549" t="s">
        <v>8542</v>
      </c>
    </row>
    <row r="608" spans="1:2" x14ac:dyDescent="0.25">
      <c r="A608" t="s">
        <v>8148</v>
      </c>
      <c r="B608" s="2549" t="s">
        <v>8543</v>
      </c>
    </row>
    <row r="609" spans="1:2" x14ac:dyDescent="0.25">
      <c r="A609" t="s">
        <v>8149</v>
      </c>
      <c r="B609" s="2549" t="s">
        <v>8544</v>
      </c>
    </row>
    <row r="610" spans="1:2" x14ac:dyDescent="0.25">
      <c r="A610" t="s">
        <v>8150</v>
      </c>
      <c r="B610" s="2549" t="s">
        <v>8545</v>
      </c>
    </row>
    <row r="611" spans="1:2" x14ac:dyDescent="0.25">
      <c r="A611" t="s">
        <v>8151</v>
      </c>
      <c r="B611" s="2549" t="s">
        <v>8546</v>
      </c>
    </row>
    <row r="612" spans="1:2" x14ac:dyDescent="0.25">
      <c r="A612" t="s">
        <v>8152</v>
      </c>
      <c r="B612" s="2549" t="s">
        <v>8547</v>
      </c>
    </row>
    <row r="613" spans="1:2" x14ac:dyDescent="0.25">
      <c r="A613" t="s">
        <v>8153</v>
      </c>
      <c r="B613" s="2549" t="s">
        <v>8548</v>
      </c>
    </row>
    <row r="614" spans="1:2" x14ac:dyDescent="0.25">
      <c r="A614" t="s">
        <v>8154</v>
      </c>
      <c r="B614" s="2549" t="s">
        <v>8549</v>
      </c>
    </row>
    <row r="615" spans="1:2" x14ac:dyDescent="0.25">
      <c r="A615" t="s">
        <v>8155</v>
      </c>
      <c r="B615" s="2549" t="s">
        <v>8550</v>
      </c>
    </row>
    <row r="616" spans="1:2" x14ac:dyDescent="0.25">
      <c r="A616" t="s">
        <v>8156</v>
      </c>
      <c r="B616" s="2549" t="s">
        <v>8551</v>
      </c>
    </row>
    <row r="617" spans="1:2" x14ac:dyDescent="0.25">
      <c r="A617" t="s">
        <v>8157</v>
      </c>
      <c r="B617" s="2549" t="s">
        <v>8552</v>
      </c>
    </row>
    <row r="618" spans="1:2" x14ac:dyDescent="0.25">
      <c r="A618" t="s">
        <v>8158</v>
      </c>
      <c r="B618" s="2549" t="s">
        <v>8553</v>
      </c>
    </row>
    <row r="619" spans="1:2" x14ac:dyDescent="0.25">
      <c r="A619" s="2550" t="s">
        <v>8159</v>
      </c>
      <c r="B619" s="2549" t="s">
        <v>8503</v>
      </c>
    </row>
    <row r="620" spans="1:2" x14ac:dyDescent="0.25">
      <c r="A620" t="s">
        <v>8160</v>
      </c>
      <c r="B620" s="2549" t="s">
        <v>8505</v>
      </c>
    </row>
    <row r="621" spans="1:2" x14ac:dyDescent="0.25">
      <c r="A621" t="s">
        <v>8161</v>
      </c>
      <c r="B621" s="2549" t="s">
        <v>8506</v>
      </c>
    </row>
    <row r="622" spans="1:2" x14ac:dyDescent="0.25">
      <c r="A622" t="s">
        <v>8162</v>
      </c>
      <c r="B622" s="2549" t="s">
        <v>8507</v>
      </c>
    </row>
    <row r="623" spans="1:2" x14ac:dyDescent="0.25">
      <c r="A623" t="s">
        <v>8163</v>
      </c>
      <c r="B623" s="2549" t="s">
        <v>8508</v>
      </c>
    </row>
    <row r="624" spans="1:2" x14ac:dyDescent="0.25">
      <c r="A624" t="s">
        <v>8164</v>
      </c>
      <c r="B624" s="2549" t="s">
        <v>8509</v>
      </c>
    </row>
    <row r="625" spans="1:2" x14ac:dyDescent="0.25">
      <c r="A625" t="s">
        <v>8165</v>
      </c>
      <c r="B625" s="2549" t="s">
        <v>8510</v>
      </c>
    </row>
    <row r="626" spans="1:2" x14ac:dyDescent="0.25">
      <c r="A626" t="s">
        <v>8166</v>
      </c>
      <c r="B626" s="2549" t="s">
        <v>8511</v>
      </c>
    </row>
    <row r="627" spans="1:2" x14ac:dyDescent="0.25">
      <c r="A627" t="s">
        <v>8167</v>
      </c>
      <c r="B627" s="2549" t="s">
        <v>8512</v>
      </c>
    </row>
    <row r="628" spans="1:2" x14ac:dyDescent="0.25">
      <c r="A628" t="s">
        <v>8168</v>
      </c>
      <c r="B628" s="2549" t="s">
        <v>8513</v>
      </c>
    </row>
    <row r="629" spans="1:2" x14ac:dyDescent="0.25">
      <c r="A629" t="s">
        <v>8169</v>
      </c>
      <c r="B629" s="2549" t="s">
        <v>8514</v>
      </c>
    </row>
    <row r="630" spans="1:2" x14ac:dyDescent="0.25">
      <c r="A630" t="s">
        <v>8170</v>
      </c>
      <c r="B630" s="2549" t="s">
        <v>8515</v>
      </c>
    </row>
    <row r="631" spans="1:2" x14ac:dyDescent="0.25">
      <c r="A631" t="s">
        <v>8171</v>
      </c>
      <c r="B631" s="2549" t="s">
        <v>8516</v>
      </c>
    </row>
    <row r="632" spans="1:2" x14ac:dyDescent="0.25">
      <c r="A632" t="s">
        <v>8172</v>
      </c>
      <c r="B632" s="2549" t="s">
        <v>8517</v>
      </c>
    </row>
    <row r="633" spans="1:2" x14ac:dyDescent="0.25">
      <c r="A633" t="s">
        <v>8173</v>
      </c>
      <c r="B633" s="2549" t="s">
        <v>8518</v>
      </c>
    </row>
    <row r="634" spans="1:2" x14ac:dyDescent="0.25">
      <c r="A634" t="s">
        <v>8174</v>
      </c>
      <c r="B634" s="2549" t="s">
        <v>8519</v>
      </c>
    </row>
    <row r="635" spans="1:2" x14ac:dyDescent="0.25">
      <c r="A635" t="s">
        <v>8175</v>
      </c>
      <c r="B635" s="2549" t="s">
        <v>8520</v>
      </c>
    </row>
    <row r="636" spans="1:2" x14ac:dyDescent="0.25">
      <c r="A636" t="s">
        <v>8176</v>
      </c>
      <c r="B636" s="2549" t="s">
        <v>8521</v>
      </c>
    </row>
    <row r="637" spans="1:2" x14ac:dyDescent="0.25">
      <c r="A637" t="s">
        <v>8177</v>
      </c>
      <c r="B637" s="2549" t="s">
        <v>8522</v>
      </c>
    </row>
    <row r="638" spans="1:2" x14ac:dyDescent="0.25">
      <c r="A638" t="s">
        <v>8178</v>
      </c>
      <c r="B638" s="2549" t="s">
        <v>8523</v>
      </c>
    </row>
    <row r="639" spans="1:2" x14ac:dyDescent="0.25">
      <c r="A639" t="s">
        <v>8179</v>
      </c>
      <c r="B639" s="2549" t="s">
        <v>8524</v>
      </c>
    </row>
    <row r="640" spans="1:2" x14ac:dyDescent="0.25">
      <c r="A640" t="s">
        <v>8180</v>
      </c>
      <c r="B640" s="2549" t="s">
        <v>8525</v>
      </c>
    </row>
    <row r="641" spans="1:2" x14ac:dyDescent="0.25">
      <c r="A641" t="s">
        <v>8181</v>
      </c>
      <c r="B641" s="2549" t="s">
        <v>8526</v>
      </c>
    </row>
    <row r="642" spans="1:2" x14ac:dyDescent="0.25">
      <c r="A642" t="s">
        <v>8182</v>
      </c>
      <c r="B642" s="2549" t="s">
        <v>8527</v>
      </c>
    </row>
    <row r="643" spans="1:2" x14ac:dyDescent="0.25">
      <c r="A643" t="s">
        <v>8183</v>
      </c>
      <c r="B643" s="2549" t="s">
        <v>8528</v>
      </c>
    </row>
    <row r="644" spans="1:2" x14ac:dyDescent="0.25">
      <c r="A644" t="s">
        <v>8184</v>
      </c>
      <c r="B644" s="2549" t="s">
        <v>8529</v>
      </c>
    </row>
    <row r="645" spans="1:2" x14ac:dyDescent="0.25">
      <c r="A645" t="s">
        <v>8185</v>
      </c>
      <c r="B645" s="2549" t="s">
        <v>8530</v>
      </c>
    </row>
    <row r="646" spans="1:2" x14ac:dyDescent="0.25">
      <c r="A646" t="s">
        <v>8186</v>
      </c>
      <c r="B646" s="2549" t="s">
        <v>8531</v>
      </c>
    </row>
    <row r="647" spans="1:2" x14ac:dyDescent="0.25">
      <c r="A647" t="s">
        <v>8187</v>
      </c>
      <c r="B647" s="2549" t="s">
        <v>8532</v>
      </c>
    </row>
    <row r="648" spans="1:2" x14ac:dyDescent="0.25">
      <c r="A648" t="s">
        <v>8188</v>
      </c>
      <c r="B648" s="2549" t="s">
        <v>8533</v>
      </c>
    </row>
    <row r="649" spans="1:2" x14ac:dyDescent="0.25">
      <c r="A649" t="s">
        <v>8189</v>
      </c>
      <c r="B649" s="2549" t="s">
        <v>8534</v>
      </c>
    </row>
    <row r="650" spans="1:2" x14ac:dyDescent="0.25">
      <c r="A650" t="s">
        <v>8190</v>
      </c>
      <c r="B650" s="2549" t="s">
        <v>8535</v>
      </c>
    </row>
    <row r="651" spans="1:2" x14ac:dyDescent="0.25">
      <c r="A651" t="s">
        <v>8191</v>
      </c>
      <c r="B651" s="2549" t="s">
        <v>8536</v>
      </c>
    </row>
    <row r="652" spans="1:2" x14ac:dyDescent="0.25">
      <c r="A652" t="s">
        <v>8192</v>
      </c>
      <c r="B652" s="2549" t="s">
        <v>8537</v>
      </c>
    </row>
    <row r="653" spans="1:2" x14ac:dyDescent="0.25">
      <c r="A653" t="s">
        <v>8193</v>
      </c>
      <c r="B653" s="2549" t="s">
        <v>8538</v>
      </c>
    </row>
    <row r="654" spans="1:2" x14ac:dyDescent="0.25">
      <c r="A654" t="s">
        <v>8194</v>
      </c>
      <c r="B654" s="2549" t="s">
        <v>8539</v>
      </c>
    </row>
    <row r="655" spans="1:2" x14ac:dyDescent="0.25">
      <c r="A655" t="s">
        <v>8195</v>
      </c>
      <c r="B655" s="2549" t="s">
        <v>8540</v>
      </c>
    </row>
    <row r="656" spans="1:2" x14ac:dyDescent="0.25">
      <c r="A656" t="s">
        <v>8196</v>
      </c>
      <c r="B656" s="2549" t="s">
        <v>8541</v>
      </c>
    </row>
    <row r="657" spans="1:2" x14ac:dyDescent="0.25">
      <c r="A657" t="s">
        <v>8197</v>
      </c>
      <c r="B657" s="2549" t="s">
        <v>8542</v>
      </c>
    </row>
    <row r="658" spans="1:2" x14ac:dyDescent="0.25">
      <c r="A658" t="s">
        <v>8198</v>
      </c>
      <c r="B658" s="2549" t="s">
        <v>8543</v>
      </c>
    </row>
    <row r="659" spans="1:2" x14ac:dyDescent="0.25">
      <c r="A659" t="s">
        <v>8199</v>
      </c>
      <c r="B659" s="2549" t="s">
        <v>8544</v>
      </c>
    </row>
    <row r="660" spans="1:2" x14ac:dyDescent="0.25">
      <c r="A660" t="s">
        <v>8200</v>
      </c>
      <c r="B660" s="2549" t="s">
        <v>8545</v>
      </c>
    </row>
    <row r="661" spans="1:2" x14ac:dyDescent="0.25">
      <c r="A661" t="s">
        <v>8201</v>
      </c>
      <c r="B661" s="2549" t="s">
        <v>8546</v>
      </c>
    </row>
    <row r="662" spans="1:2" x14ac:dyDescent="0.25">
      <c r="A662" t="s">
        <v>8202</v>
      </c>
      <c r="B662" s="2549" t="s">
        <v>8547</v>
      </c>
    </row>
    <row r="663" spans="1:2" x14ac:dyDescent="0.25">
      <c r="A663" t="s">
        <v>8203</v>
      </c>
      <c r="B663" s="2549" t="s">
        <v>8548</v>
      </c>
    </row>
    <row r="664" spans="1:2" x14ac:dyDescent="0.25">
      <c r="A664" t="s">
        <v>8204</v>
      </c>
      <c r="B664" s="2549" t="s">
        <v>8549</v>
      </c>
    </row>
    <row r="665" spans="1:2" x14ac:dyDescent="0.25">
      <c r="A665" t="s">
        <v>8205</v>
      </c>
      <c r="B665" s="2549" t="s">
        <v>8550</v>
      </c>
    </row>
    <row r="666" spans="1:2" x14ac:dyDescent="0.25">
      <c r="A666" t="s">
        <v>8206</v>
      </c>
      <c r="B666" s="2549" t="s">
        <v>8551</v>
      </c>
    </row>
    <row r="667" spans="1:2" x14ac:dyDescent="0.25">
      <c r="A667" t="s">
        <v>8207</v>
      </c>
      <c r="B667" s="2549" t="s">
        <v>8552</v>
      </c>
    </row>
    <row r="668" spans="1:2" x14ac:dyDescent="0.25">
      <c r="A668" t="s">
        <v>8208</v>
      </c>
      <c r="B668" s="2549" t="s">
        <v>8553</v>
      </c>
    </row>
    <row r="669" spans="1:2" x14ac:dyDescent="0.25">
      <c r="A669" t="s">
        <v>8209</v>
      </c>
      <c r="B669" s="2549" t="s">
        <v>8554</v>
      </c>
    </row>
    <row r="670" spans="1:2" x14ac:dyDescent="0.25">
      <c r="A670" t="s">
        <v>8210</v>
      </c>
      <c r="B670" s="2549" t="s">
        <v>8555</v>
      </c>
    </row>
    <row r="671" spans="1:2" x14ac:dyDescent="0.25">
      <c r="A671" t="s">
        <v>8211</v>
      </c>
      <c r="B671" s="2549" t="s">
        <v>8556</v>
      </c>
    </row>
    <row r="672" spans="1:2" x14ac:dyDescent="0.25">
      <c r="A672" t="s">
        <v>8212</v>
      </c>
      <c r="B672" s="2549" t="s">
        <v>8557</v>
      </c>
    </row>
    <row r="673" spans="1:2" x14ac:dyDescent="0.25">
      <c r="A673" s="2550" t="s">
        <v>8213</v>
      </c>
      <c r="B673" s="2549" t="s">
        <v>8503</v>
      </c>
    </row>
    <row r="674" spans="1:2" x14ac:dyDescent="0.25">
      <c r="A674" t="s">
        <v>8214</v>
      </c>
      <c r="B674" s="2549" t="s">
        <v>8505</v>
      </c>
    </row>
    <row r="675" spans="1:2" x14ac:dyDescent="0.25">
      <c r="A675" t="s">
        <v>8215</v>
      </c>
      <c r="B675" s="2549" t="s">
        <v>8506</v>
      </c>
    </row>
    <row r="676" spans="1:2" x14ac:dyDescent="0.25">
      <c r="A676" t="s">
        <v>8216</v>
      </c>
      <c r="B676" s="2549" t="s">
        <v>8507</v>
      </c>
    </row>
    <row r="677" spans="1:2" x14ac:dyDescent="0.25">
      <c r="A677" t="s">
        <v>8217</v>
      </c>
      <c r="B677" s="2549" t="s">
        <v>8508</v>
      </c>
    </row>
    <row r="678" spans="1:2" x14ac:dyDescent="0.25">
      <c r="A678" t="s">
        <v>8218</v>
      </c>
      <c r="B678" s="2549" t="s">
        <v>8509</v>
      </c>
    </row>
    <row r="679" spans="1:2" x14ac:dyDescent="0.25">
      <c r="A679" t="s">
        <v>8219</v>
      </c>
      <c r="B679" s="2549" t="s">
        <v>8510</v>
      </c>
    </row>
    <row r="680" spans="1:2" x14ac:dyDescent="0.25">
      <c r="A680" t="s">
        <v>8220</v>
      </c>
      <c r="B680" s="2549" t="s">
        <v>8511</v>
      </c>
    </row>
    <row r="681" spans="1:2" x14ac:dyDescent="0.25">
      <c r="A681" t="s">
        <v>8221</v>
      </c>
      <c r="B681" s="2549" t="s">
        <v>8512</v>
      </c>
    </row>
    <row r="682" spans="1:2" x14ac:dyDescent="0.25">
      <c r="A682" t="s">
        <v>8222</v>
      </c>
      <c r="B682" s="2549" t="s">
        <v>8513</v>
      </c>
    </row>
    <row r="683" spans="1:2" x14ac:dyDescent="0.25">
      <c r="A683" t="s">
        <v>8223</v>
      </c>
      <c r="B683" s="2549" t="s">
        <v>8514</v>
      </c>
    </row>
    <row r="684" spans="1:2" x14ac:dyDescent="0.25">
      <c r="A684" t="s">
        <v>8224</v>
      </c>
      <c r="B684" s="2549" t="s">
        <v>8515</v>
      </c>
    </row>
    <row r="685" spans="1:2" x14ac:dyDescent="0.25">
      <c r="A685" t="s">
        <v>8225</v>
      </c>
      <c r="B685" s="2549" t="s">
        <v>8516</v>
      </c>
    </row>
    <row r="686" spans="1:2" x14ac:dyDescent="0.25">
      <c r="A686" t="s">
        <v>8226</v>
      </c>
      <c r="B686" s="2549" t="s">
        <v>8517</v>
      </c>
    </row>
    <row r="687" spans="1:2" x14ac:dyDescent="0.25">
      <c r="A687" t="s">
        <v>8227</v>
      </c>
      <c r="B687" s="2549" t="s">
        <v>8518</v>
      </c>
    </row>
    <row r="688" spans="1:2" x14ac:dyDescent="0.25">
      <c r="A688" t="s">
        <v>8228</v>
      </c>
      <c r="B688" s="2549" t="s">
        <v>8519</v>
      </c>
    </row>
    <row r="689" spans="1:2" x14ac:dyDescent="0.25">
      <c r="A689" t="s">
        <v>8229</v>
      </c>
      <c r="B689" s="2549" t="s">
        <v>8520</v>
      </c>
    </row>
    <row r="690" spans="1:2" x14ac:dyDescent="0.25">
      <c r="A690" t="s">
        <v>8230</v>
      </c>
      <c r="B690" s="2549" t="s">
        <v>8521</v>
      </c>
    </row>
    <row r="691" spans="1:2" x14ac:dyDescent="0.25">
      <c r="A691" t="s">
        <v>8231</v>
      </c>
      <c r="B691" s="2549" t="s">
        <v>8522</v>
      </c>
    </row>
    <row r="692" spans="1:2" x14ac:dyDescent="0.25">
      <c r="A692" t="s">
        <v>8232</v>
      </c>
      <c r="B692" s="2549" t="s">
        <v>8523</v>
      </c>
    </row>
    <row r="693" spans="1:2" x14ac:dyDescent="0.25">
      <c r="A693" t="s">
        <v>8233</v>
      </c>
      <c r="B693" s="2549" t="s">
        <v>8524</v>
      </c>
    </row>
    <row r="694" spans="1:2" x14ac:dyDescent="0.25">
      <c r="A694" t="s">
        <v>8234</v>
      </c>
      <c r="B694" s="2549" t="s">
        <v>8525</v>
      </c>
    </row>
    <row r="695" spans="1:2" x14ac:dyDescent="0.25">
      <c r="A695" t="s">
        <v>8235</v>
      </c>
      <c r="B695" s="2549" t="s">
        <v>8526</v>
      </c>
    </row>
    <row r="696" spans="1:2" x14ac:dyDescent="0.25">
      <c r="A696" t="s">
        <v>8236</v>
      </c>
      <c r="B696" s="2549" t="s">
        <v>8527</v>
      </c>
    </row>
    <row r="697" spans="1:2" x14ac:dyDescent="0.25">
      <c r="A697" t="s">
        <v>8237</v>
      </c>
      <c r="B697" s="2549" t="s">
        <v>8528</v>
      </c>
    </row>
    <row r="698" spans="1:2" x14ac:dyDescent="0.25">
      <c r="A698" t="s">
        <v>8238</v>
      </c>
      <c r="B698" s="2549" t="s">
        <v>8529</v>
      </c>
    </row>
    <row r="699" spans="1:2" x14ac:dyDescent="0.25">
      <c r="A699" t="s">
        <v>8239</v>
      </c>
      <c r="B699" s="2549" t="s">
        <v>8530</v>
      </c>
    </row>
    <row r="700" spans="1:2" x14ac:dyDescent="0.25">
      <c r="A700" t="s">
        <v>8240</v>
      </c>
      <c r="B700" s="2549" t="s">
        <v>8531</v>
      </c>
    </row>
    <row r="701" spans="1:2" x14ac:dyDescent="0.25">
      <c r="A701" t="s">
        <v>8241</v>
      </c>
      <c r="B701" s="2549" t="s">
        <v>8532</v>
      </c>
    </row>
    <row r="702" spans="1:2" x14ac:dyDescent="0.25">
      <c r="A702" t="s">
        <v>8242</v>
      </c>
      <c r="B702" s="2549" t="s">
        <v>8533</v>
      </c>
    </row>
    <row r="703" spans="1:2" x14ac:dyDescent="0.25">
      <c r="A703" t="s">
        <v>8243</v>
      </c>
      <c r="B703" s="2549" t="s">
        <v>8534</v>
      </c>
    </row>
    <row r="704" spans="1:2" x14ac:dyDescent="0.25">
      <c r="A704" t="s">
        <v>8244</v>
      </c>
      <c r="B704" s="2549" t="s">
        <v>8535</v>
      </c>
    </row>
    <row r="705" spans="1:2" x14ac:dyDescent="0.25">
      <c r="A705" t="s">
        <v>8245</v>
      </c>
      <c r="B705" s="2549" t="s">
        <v>8536</v>
      </c>
    </row>
    <row r="706" spans="1:2" x14ac:dyDescent="0.25">
      <c r="A706" t="s">
        <v>8246</v>
      </c>
      <c r="B706" s="2549" t="s">
        <v>8537</v>
      </c>
    </row>
    <row r="707" spans="1:2" x14ac:dyDescent="0.25">
      <c r="A707" t="s">
        <v>8247</v>
      </c>
      <c r="B707" s="2549" t="s">
        <v>8538</v>
      </c>
    </row>
    <row r="708" spans="1:2" x14ac:dyDescent="0.25">
      <c r="A708" t="s">
        <v>8248</v>
      </c>
      <c r="B708" s="2549" t="s">
        <v>8539</v>
      </c>
    </row>
    <row r="709" spans="1:2" x14ac:dyDescent="0.25">
      <c r="A709" t="s">
        <v>8249</v>
      </c>
      <c r="B709" s="2549" t="s">
        <v>8540</v>
      </c>
    </row>
    <row r="710" spans="1:2" x14ac:dyDescent="0.25">
      <c r="A710" t="s">
        <v>8250</v>
      </c>
      <c r="B710" s="2549" t="s">
        <v>8541</v>
      </c>
    </row>
    <row r="711" spans="1:2" x14ac:dyDescent="0.25">
      <c r="A711" t="s">
        <v>8251</v>
      </c>
      <c r="B711" s="2549" t="s">
        <v>8542</v>
      </c>
    </row>
    <row r="712" spans="1:2" x14ac:dyDescent="0.25">
      <c r="A712" t="s">
        <v>8252</v>
      </c>
      <c r="B712" s="2549" t="s">
        <v>8543</v>
      </c>
    </row>
    <row r="713" spans="1:2" x14ac:dyDescent="0.25">
      <c r="A713" t="s">
        <v>8253</v>
      </c>
      <c r="B713" s="2549" t="s">
        <v>8544</v>
      </c>
    </row>
    <row r="714" spans="1:2" x14ac:dyDescent="0.25">
      <c r="A714" t="s">
        <v>8254</v>
      </c>
      <c r="B714" s="2549" t="s">
        <v>8545</v>
      </c>
    </row>
    <row r="715" spans="1:2" x14ac:dyDescent="0.25">
      <c r="A715" t="s">
        <v>8255</v>
      </c>
      <c r="B715" s="2549" t="s">
        <v>8546</v>
      </c>
    </row>
    <row r="716" spans="1:2" x14ac:dyDescent="0.25">
      <c r="A716" t="s">
        <v>8256</v>
      </c>
      <c r="B716" s="2549" t="s">
        <v>8547</v>
      </c>
    </row>
    <row r="717" spans="1:2" x14ac:dyDescent="0.25">
      <c r="A717" t="s">
        <v>8257</v>
      </c>
      <c r="B717" s="2549" t="s">
        <v>8548</v>
      </c>
    </row>
    <row r="718" spans="1:2" x14ac:dyDescent="0.25">
      <c r="A718" t="s">
        <v>8258</v>
      </c>
      <c r="B718" s="2549" t="s">
        <v>8549</v>
      </c>
    </row>
    <row r="719" spans="1:2" x14ac:dyDescent="0.25">
      <c r="A719" t="s">
        <v>8259</v>
      </c>
      <c r="B719" s="2549" t="s">
        <v>8550</v>
      </c>
    </row>
    <row r="720" spans="1:2" x14ac:dyDescent="0.25">
      <c r="A720" t="s">
        <v>8260</v>
      </c>
      <c r="B720" s="2549" t="s">
        <v>8551</v>
      </c>
    </row>
    <row r="721" spans="1:4" x14ac:dyDescent="0.25">
      <c r="A721" t="s">
        <v>8261</v>
      </c>
      <c r="B721" s="2549" t="s">
        <v>8552</v>
      </c>
    </row>
    <row r="722" spans="1:4" x14ac:dyDescent="0.25">
      <c r="A722" t="s">
        <v>8262</v>
      </c>
      <c r="B722" s="2549" t="s">
        <v>8553</v>
      </c>
    </row>
    <row r="723" spans="1:4" x14ac:dyDescent="0.25">
      <c r="A723" t="s">
        <v>8263</v>
      </c>
      <c r="B723" s="2549" t="s">
        <v>8554</v>
      </c>
    </row>
    <row r="724" spans="1:4" x14ac:dyDescent="0.25">
      <c r="A724" t="s">
        <v>8264</v>
      </c>
      <c r="B724" s="2549" t="s">
        <v>8555</v>
      </c>
    </row>
    <row r="725" spans="1:4" x14ac:dyDescent="0.25">
      <c r="A725" t="s">
        <v>8265</v>
      </c>
      <c r="B725" s="2549" t="s">
        <v>8556</v>
      </c>
    </row>
    <row r="726" spans="1:4" x14ac:dyDescent="0.25">
      <c r="A726" t="s">
        <v>8266</v>
      </c>
      <c r="B726" s="2574" t="s">
        <v>8557</v>
      </c>
    </row>
    <row r="727" spans="1:4" x14ac:dyDescent="0.25">
      <c r="A727" t="s">
        <v>8662</v>
      </c>
      <c r="B727" s="2549" t="s">
        <v>8627</v>
      </c>
      <c r="C727" s="2575" t="s">
        <v>8629</v>
      </c>
      <c r="D727" s="2575" t="s">
        <v>8631</v>
      </c>
    </row>
    <row r="728" spans="1:4" x14ac:dyDescent="0.25">
      <c r="A728" t="s">
        <v>8663</v>
      </c>
      <c r="B728" s="2549" t="s">
        <v>8632</v>
      </c>
      <c r="C728" s="2549" t="s">
        <v>8641</v>
      </c>
      <c r="D728" s="2549" t="s">
        <v>8650</v>
      </c>
    </row>
    <row r="729" spans="1:4" x14ac:dyDescent="0.25">
      <c r="A729" t="s">
        <v>8664</v>
      </c>
      <c r="B729" s="2549" t="s">
        <v>8633</v>
      </c>
      <c r="C729" s="2549" t="s">
        <v>8642</v>
      </c>
      <c r="D729" s="2549" t="s">
        <v>8651</v>
      </c>
    </row>
    <row r="730" spans="1:4" x14ac:dyDescent="0.25">
      <c r="A730" t="s">
        <v>8665</v>
      </c>
      <c r="B730" s="2549" t="s">
        <v>8634</v>
      </c>
      <c r="C730" s="2549" t="s">
        <v>8643</v>
      </c>
      <c r="D730" s="2549" t="s">
        <v>8652</v>
      </c>
    </row>
    <row r="731" spans="1:4" x14ac:dyDescent="0.25">
      <c r="A731" t="s">
        <v>8666</v>
      </c>
      <c r="B731" s="2549" t="s">
        <v>8635</v>
      </c>
      <c r="C731" s="2549" t="s">
        <v>8644</v>
      </c>
      <c r="D731" s="2549" t="s">
        <v>8653</v>
      </c>
    </row>
    <row r="732" spans="1:4" x14ac:dyDescent="0.25">
      <c r="A732" t="s">
        <v>8667</v>
      </c>
      <c r="B732" s="2549" t="s">
        <v>8636</v>
      </c>
      <c r="C732" s="2549" t="s">
        <v>8645</v>
      </c>
      <c r="D732" s="2549" t="s">
        <v>8654</v>
      </c>
    </row>
    <row r="733" spans="1:4" x14ac:dyDescent="0.25">
      <c r="A733" t="s">
        <v>8668</v>
      </c>
      <c r="B733" s="2549" t="s">
        <v>8637</v>
      </c>
      <c r="C733" s="2549" t="s">
        <v>8646</v>
      </c>
      <c r="D733" s="2549" t="s">
        <v>8655</v>
      </c>
    </row>
    <row r="734" spans="1:4" x14ac:dyDescent="0.25">
      <c r="A734" t="s">
        <v>8669</v>
      </c>
      <c r="B734" s="2549" t="s">
        <v>8638</v>
      </c>
      <c r="C734" s="2549" t="s">
        <v>8647</v>
      </c>
      <c r="D734" s="2549" t="s">
        <v>8656</v>
      </c>
    </row>
    <row r="735" spans="1:4" x14ac:dyDescent="0.25">
      <c r="A735" t="s">
        <v>8670</v>
      </c>
      <c r="B735" s="2549" t="s">
        <v>8639</v>
      </c>
      <c r="C735" s="2549" t="s">
        <v>8648</v>
      </c>
      <c r="D735" s="2549" t="s">
        <v>8657</v>
      </c>
    </row>
    <row r="736" spans="1:4" x14ac:dyDescent="0.25">
      <c r="A736" t="s">
        <v>8671</v>
      </c>
      <c r="B736" s="2549" t="s">
        <v>8640</v>
      </c>
      <c r="C736" s="2549" t="s">
        <v>8649</v>
      </c>
      <c r="D736" s="2549" t="s">
        <v>8658</v>
      </c>
    </row>
    <row r="737" spans="1:4" x14ac:dyDescent="0.25">
      <c r="A737" t="s">
        <v>8672</v>
      </c>
      <c r="B737" s="2549" t="s">
        <v>8661</v>
      </c>
      <c r="C737" s="2549" t="s">
        <v>8660</v>
      </c>
      <c r="D737" s="2549" t="s">
        <v>8659</v>
      </c>
    </row>
    <row r="738" spans="1:4" x14ac:dyDescent="0.25">
      <c r="A738" t="s">
        <v>8673</v>
      </c>
      <c r="B738" s="2549" t="s">
        <v>8515</v>
      </c>
    </row>
    <row r="739" spans="1:4" x14ac:dyDescent="0.25">
      <c r="A739" t="s">
        <v>8674</v>
      </c>
      <c r="B739" s="2549" t="s">
        <v>8516</v>
      </c>
    </row>
    <row r="740" spans="1:4" x14ac:dyDescent="0.25">
      <c r="A740" t="s">
        <v>8675</v>
      </c>
      <c r="B740" s="2549" t="s">
        <v>8517</v>
      </c>
    </row>
    <row r="741" spans="1:4" x14ac:dyDescent="0.25">
      <c r="A741" t="s">
        <v>8676</v>
      </c>
      <c r="B741" s="2549" t="s">
        <v>8518</v>
      </c>
    </row>
    <row r="742" spans="1:4" x14ac:dyDescent="0.25">
      <c r="A742" t="s">
        <v>8677</v>
      </c>
      <c r="B742" s="2549" t="s">
        <v>8519</v>
      </c>
    </row>
    <row r="743" spans="1:4" x14ac:dyDescent="0.25">
      <c r="A743" t="s">
        <v>8678</v>
      </c>
      <c r="B743" s="2549" t="s">
        <v>8520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INDEX('6층_부하량'!F3:F3000,MATCH(1,("6-DaHall 1-CEP-05"='6층_부하량'!A3:A3000)*(1='6층_부하량'!B3:B3000),0))</f>
        <v>59.42</v>
      </c>
      <c r="E6" s="2552" cm="1">
        <f t="array" ref="E6">INDEX('6층_부하량'!G3:G3000,MATCH(1,("6-DaHall 1-CEP-05"='6층_부하량'!A3:A3000)*(1='6층_부하량'!B3:B3000),0))</f>
        <v>60.51</v>
      </c>
      <c r="F6" s="2552" cm="1">
        <f t="array" ref="F6">INDEX('6층_부하량'!H3:H3000,MATCH(1,("6-DaHall 1-CEP-05"='6층_부하량'!A3:A3000)*(1='6층_부하량'!B3:B3000),0))</f>
        <v>58.78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INDEX('6층_부하량'!F3:F3000,MATCH(1,("6-DaHall 1-CEP-05"='6층_부하량'!A3:A3000)*(3='6층_부하량'!B3:B3000),0))</f>
        <v>0</v>
      </c>
      <c r="M7" s="2553" cm="1">
        <f t="array" ref="M7">INDEX('6층_부하량'!G3:G3000,MATCH(1,("6-DaHall 1-CEP-05"='6층_부하량'!A3:A3000)*(3='6층_부하량'!B3:B3000),0))</f>
        <v>0</v>
      </c>
      <c r="N7" s="255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INDEX('6층_부하량'!F3:F3000,MATCH(1,("6-DaHall 1-CEP-05"='6층_부하량'!A3:A3000)*(4='6층_부하량'!B3:B3000),0))</f>
        <v>0</v>
      </c>
      <c r="E8" s="2554" cm="1">
        <f t="array" ref="E8">INDEX('6층_부하량'!G3:G3000,MATCH(1,("6-DaHall 1-CEP-05"='6층_부하량'!A3:A3000)*(4='6층_부하량'!B3:B3000),0))</f>
        <v>0</v>
      </c>
      <c r="F8" s="2554" cm="1">
        <f t="array" ref="F8">INDEX('6층_부하량'!H3:H3000,MATCH(1,("6-DaHall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INDEX('6층_부하량'!F3:F3000,MATCH(1,("6-DaHall 1-CEP-05"='6층_부하량'!A3:A3000)*(5='6층_부하량'!B3:B3000),0))</f>
        <v>0</v>
      </c>
      <c r="M8" s="2554" cm="1">
        <f t="array" ref="M8">INDEX('6층_부하량'!G3:G3000,MATCH(1,("6-DaHall 1-CEP-05"='6층_부하량'!A3:A3000)*(5='6층_부하량'!B3:B3000),0))</f>
        <v>0</v>
      </c>
      <c r="N8" s="255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INDEX('6층_부하량'!F3:F3000,MATCH(1,("6-DaHall 1-CEP-05"='6층_부하량'!A3:A3000)*(6='6층_부하량'!B3:B3000),0))</f>
        <v>0</v>
      </c>
      <c r="E9" s="2554" cm="1">
        <f t="array" ref="E9">INDEX('6층_부하량'!G3:G3000,MATCH(1,("6-DaHall 1-CEP-05"='6층_부하량'!A3:A3000)*(6='6층_부하량'!B3:B3000),0))</f>
        <v>0</v>
      </c>
      <c r="F9" s="2554" cm="1">
        <f t="array" ref="F9">INDEX('6층_부하량'!H3:H3000,MATCH(1,("6-DaHall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INDEX('6층_부하량'!F3:F3000,MATCH(1,("6-DaHall 1-CEP-05"='6층_부하량'!A3:A3000)*(7='6층_부하량'!B3:B3000),0))</f>
        <v>0</v>
      </c>
      <c r="M9" s="2554" cm="1">
        <f t="array" ref="M9">INDEX('6층_부하량'!G3:G3000,MATCH(1,("6-DaHall 1-CEP-05"='6층_부하량'!A3:A3000)*(7='6층_부하량'!B3:B3000),0))</f>
        <v>0</v>
      </c>
      <c r="N9" s="2554" cm="1">
        <f t="array" ref="N9">INDEX('6층_부하량'!H3:H3000,MATCH(1,("6-DaHall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INDEX('6층_부하량'!F3:F3000,MATCH(1,("6-DaHall 1-CEP-05"='6층_부하량'!A3:A3000)*(8='6층_부하량'!B3:B3000),0))</f>
        <v>0</v>
      </c>
      <c r="E10" s="2554" cm="1">
        <f t="array" ref="E10">INDEX('6층_부하량'!G3:G3000,MATCH(1,("6-DaHall 1-CEP-05"='6층_부하량'!A3:A3000)*(8='6층_부하량'!B3:B3000),0))</f>
        <v>0</v>
      </c>
      <c r="F10" s="2554" cm="1">
        <f t="array" ref="F10">INDEX('6층_부하량'!H3:H3000,MATCH(1,("6-DaHall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INDEX('6층_부하량'!F3:F3000,MATCH(1,("6-DaHall 1-CEP-05"='6층_부하량'!A3:A3000)*(9='6층_부하량'!B3:B3000),0))</f>
        <v>0</v>
      </c>
      <c r="M10" s="2554" cm="1">
        <f t="array" ref="M10">INDEX('6층_부하량'!G3:G3000,MATCH(1,("6-DaHall 1-CEP-05"='6층_부하량'!A3:A3000)*(9='6층_부하량'!B3:B3000),0))</f>
        <v>0</v>
      </c>
      <c r="N10" s="255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INDEX('6층_부하량'!F3:F3000,MATCH(1,("6-DaHall 1-CEP-05"='6층_부하량'!A3:A3000)*(10='6층_부하량'!B3:B3000),0))</f>
        <v>0</v>
      </c>
      <c r="E11" s="2563" cm="1">
        <f t="array" ref="E11">INDEX('6층_부하량'!G3:G3000,MATCH(1,("6-DaHall 1-CEP-05"='6층_부하량'!A3:A3000)*(10='6층_부하량'!B3:B3000),0))</f>
        <v>0</v>
      </c>
      <c r="F11" s="2563" cm="1">
        <f t="array" ref="F11">INDEX('6층_부하량'!H3:H3000,MATCH(1,("6-DaHall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INDEX('6층_부하량'!F3:F3000,MATCH(1,("6-DaHall 1-CEP-05"='6층_부하량'!A3:A3000)*(11='6층_부하량'!B3:B3000),0))</f>
        <v>53.54</v>
      </c>
      <c r="M11" s="2564" cm="1">
        <f t="array" ref="M11">INDEX('6층_부하량'!G3:G3000,MATCH(1,("6-DaHall 1-CEP-05"='6층_부하량'!A3:A3000)*(11='6층_부하량'!B3:B3000),0))</f>
        <v>53.5</v>
      </c>
      <c r="N11" s="2564" cm="1">
        <f t="array" ref="N11">INDEX('6층_부하량'!H3:H3000,MATCH(1,("6-DaHall 1-CEP-05"='6층_부하량'!A3:A3000)*(11='6층_부하량'!B3:B3000),0))</f>
        <v>66.13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INDEX('6층_부하량'!G3:G3000,MATCH(1,("6-DaHall 1-CEP-05"='6층_부하량'!A3:A3000)*(14='6층_부하량'!B3:B3000),0))</f>
        <v>48.86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INDEX('6층_부하량'!G3:G3000,MATCH(1,("6-DaHall 1-CEP-05"='6층_부하량'!A3:A3000)*(15='6층_부하량'!B3:B3000),0))</f>
        <v>15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INDEX('6층_부하량'!H3:H3000,MATCH(1,("6-DaHall 1-CEP-05"='6층_부하량'!A3:A3000)*(16='6층_부하량'!B3:B3000),0))</f>
        <v>8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INDEX('6층_부하량'!H3:H3000,MATCH(1,("6-DaHall 1-CEP-05"='6층_부하량'!A3:A3000)*(17='6층_부하량'!B3:B3000),0))</f>
        <v>13.74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85.6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112.96000000000001</v>
      </c>
      <c r="M15" s="130">
        <f>SUM(E6:E14,M6:M14)</f>
        <v>177.87</v>
      </c>
      <c r="N15" s="130">
        <f>SUM(F6:F14,N6:N14)</f>
        <v>146.65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437.48</v>
      </c>
      <c r="M16" s="130">
        <f>SUM(D12:O14)</f>
        <v>85.6</v>
      </c>
      <c r="N16" s="986">
        <f>M16/L16</f>
        <v>0.19566608759257564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INDEX('6층_부하량'!H3:H3000,MATCH(1,("6-DaHall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INDEX('6층_부하량'!H3:H3000,MATCH(1,("6-DaHall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INDEX('6층_부하량'!H3:H3000,MATCH(1,("6-DaHall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INDEX('6층_부하량'!H3:H3000,MATCH(1,("6-DaHall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INDEX('6층_부하량'!H3:H3000,MATCH(1,("6-DaHall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INDEX('6층_부하량'!H3:H3000,MATCH(1,("6-DaHall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INDEX('6층_부하량'!H3:H3000,MATCH(1,("6-DaHall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INDEX('6층_부하량'!H3:H3000,MATCH(1,("6-DaHall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INDEX('6층_부하량'!H3:H3000,MATCH(1,("6-DaHall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INDEX('6층_부하량'!H3:H3000,MATCH(1,("6-DaHall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INDEX('6층_부하량'!H3:H3000,MATCH(1,("6-DaHall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INDEX('6층_부하량'!H3:H3000,MATCH(1,("6-DaHall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INDEX('6층_부하량'!H3:H3000,MATCH(1,("6-DaHall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INDEX('6층_부하량'!H3:H3000,MATCH(1,("6-DaHall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INDEX('6층_부하량'!H3:H3000,MATCH(1,("6-DaHall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INDEX('6층_부하량'!H3:H3000,MATCH(1,("6-DaHall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INDEX('6층_부하량'!H3:H3000,MATCH(1,("6-DaHall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INDEX('6층_부하량'!H3:H3000,MATCH(1,("6-DaHall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INDEX('6층_부하량'!H3:H3000,MATCH(1,("6-DaHall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INDEX('6층_부하량'!H3:H3000,MATCH(1,("6-DaHall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INDEX('6층_부하량'!H3:H3000,MATCH(1,("6-DaHall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INDEX('6층_부하량'!H3:H3000,MATCH(1,("6-DaHall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INDEX('6층_부하량'!H3:H3000,MATCH(1,("6-DaHall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INDEX('6층_부하량'!H3:H3000,MATCH(1,("6-DaHall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INDEX('6층_부하량'!H3:H3000,MATCH(1,("6-DaHall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INDEX('6층_부하량'!H3:H3000,MATCH(1,("6-DaHall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INDEX('6층_부하량'!H3:H3000,MATCH(1,("6-DaHall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INDEX('6층_부하량'!H3:H3000,MATCH(1,("6-DaHall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INDEX('6층_부하량'!H3:H3000,MATCH(1,("6-DaHall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INDEX('6층_부하량'!H3:H3000,MATCH(1,("6-DaHall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INDEX('6층_부하량'!H3:H3000,MATCH(1,("6-DaHall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INDEX('6층_부하량'!H3:H3000,MATCH(1,("6-DaHall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INDEX('6층_부하량'!H3:H3000,MATCH(1,("6-DaHall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INDEX('6층_부하량'!H3:H3000,MATCH(1,("6-DaHall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INDEX('6층_부하량'!H3:H3000,MATCH(1,("6-DaHall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INDEX('6층_부하량'!H3:H3000,MATCH(1,("6-DaHall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INDEX('6층_부하량'!H3:H3000,MATCH(1,("6-DaHall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INDEX('6층_부하량'!H3:H3000,MATCH(1,("6-DaHall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INDEX('6층_부하량'!H3:H3000,MATCH(1,("6-DaHall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INDEX('6층_부하량'!H3:H3000,MATCH(1,("6-DaHall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INDEX('6층_부하량'!H3:H3000,MATCH(1,("6-DaHall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INDEX('6층_부하량'!H3:H3000,MATCH(1,("6-DaHall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INDEX('6층_부하량'!H3:H3000,MATCH(1,("6-DaHall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INDEX('6층_부하량'!H3:H3000,MATCH(1,("6-DaHall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INDEX('6층_부하량'!H3:H3000,MATCH(1,("6-DaHall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INDEX('6층_부하량'!H3:H3000,MATCH(1,("6-DaHall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INDEX('6층_부하량'!H3:H3000,MATCH(1,("6-DaHall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INDEX('6층_부하량'!H3:H3000,MATCH(1,("6-DaHall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INDEX('6층_부하량'!H3:H3000,MATCH(1,("6-DaHall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INDEX('6층_부하량'!H3:H3000,MATCH(1,("6-DaHall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INDEX('6층_부하량'!H3:H3000,MATCH(1,("6-DaHall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INDEX('6층_부하량'!H3:H3000,MATCH(1,("6-DaHall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INDEX('6층_부하량'!H3:H3000,MATCH(1,("6-DaHall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INDEX('6층_부하량'!H3:H3000,MATCH(1,("6-DaHall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INDEX('6층_부하량'!H3:H3000,MATCH(1,("6-DaHall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INDEX('6층_부하량'!H3:H3000,MATCH(1,("6-DaHall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INDEX('6층_부하량'!H3:H3000,MATCH(1,("6-DaHall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INDEX('6층_부하량'!H3:H3000,MATCH(1,("6-DaHall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INDEX('6층_부하량'!H3:H3000,MATCH(1,("6-DaHall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INDEX('6층_부하량'!H3:H3000,MATCH(1,("6-DaHall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INDEX('6층_부하량'!H3:H3000,MATCH(1,("6-DaHall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INDEX('6층_부하량'!H3:H3000,MATCH(1,("6-DaHall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INDEX('6층_부하량'!H3:H3000,MATCH(1,("6-DaHall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INDEX('6층_부하량'!H3:H3000,MATCH(1,("6-DaHall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INDEX('6층_부하량'!H3:H3000,MATCH(1,("6-DaHall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INDEX('6층_부하량'!H3:H3000,MATCH(1,("6-DaHall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INDEX('6층_부하량'!H3:H3000,MATCH(1,("6-DaHall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INDEX('6층_부하량'!H3:H3000,MATCH(1,("6-DaHall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INDEX('6층_부하량'!H3:H3000,MATCH(1,("6-DaHall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INDEX('6층_부하량'!H3:H3000,MATCH(1,("6-DaHall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INDEX('6층_부하량'!G3:G3000,MATCH(1,("6-DaHall 1-PDU-11"='6층_부하량'!A3:A3000)*(10='6층_부하량'!B3:B3000),0))</f>
        <v>6.01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INDEX('6층_부하량'!H3:H3000,MATCH(1,("6-DaHall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INDEX('6층_부하량'!H3:H3000,MATCH(1,("6-DaHall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INDEX('6층_부하량'!H3:H3000,MATCH(1,("6-DaHall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INDEX('6층_부하량'!H3:H3000,MATCH(1,("6-DaHall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INDEX('6층_부하량'!F3:F3000,MATCH(1,("6-DaHall 1-PDU-11"='6층_부하량'!A3:A3000)*(19='6층_부하량'!B3:B3000),0))</f>
        <v>6.52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INDEX('6층_부하량'!H3:H3000,MATCH(1,("6-DaHall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INDEX('6층_부하량'!H3:H3000,MATCH(1,("6-DaHall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INDEX('6층_부하량'!H3:H3000,MATCH(1,("6-DaHall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INDEX('6층_부하량'!H3:H3000,MATCH(1,("6-DaHall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INDEX('6층_부하량'!H3:H3000,MATCH(1,("6-DaHall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INDEX('6층_부하량'!H3:H3000,MATCH(1,("6-DaHall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INDEX('6층_부하량'!H3:H3000,MATCH(1,("6-DaHall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INDEX('6층_부하량'!H3:H3000,MATCH(1,("6-DaHall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INDEX('6층_부하량'!H3:H3000,MATCH(1,("6-DaHall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6.52</v>
      </c>
      <c r="M169" s="127">
        <f>SUM(E144:E168,M144:M168)</f>
        <v>6.01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INDEX('6층_부하량'!H3:H3000,MATCH(1,("6-DaHall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INDEX('6층_부하량'!H3:H3000,MATCH(1,("6-DaHall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INDEX('6층_부하량'!G3:G3000,MATCH(1,("6-DaHall 1-PDU-12"='6층_부하량'!A3:A3000)*(10='6층_부하량'!B3:B3000),0))</f>
        <v>6.02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INDEX('6층_부하량'!H3:H3000,MATCH(1,("6-DaHall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INDEX('6층_부하량'!H3:H3000,MATCH(1,("6-DaHall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INDEX('6층_부하량'!H3:H3000,MATCH(1,("6-DaHall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INDEX('6층_부하량'!H3:H3000,MATCH(1,("6-DaHall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INDEX('6층_부하량'!F3:F3000,MATCH(1,("6-DaHall 1-PDU-12"='6층_부하량'!A3:A3000)*(19='6층_부하량'!B3:B3000),0))</f>
        <v>6.54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INDEX('6층_부하량'!H3:H3000,MATCH(1,("6-DaHall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INDEX('6층_부하량'!H3:H3000,MATCH(1,("6-DaHall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INDEX('6층_부하량'!H3:H3000,MATCH(1,("6-DaHall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INDEX('6층_부하량'!H3:H3000,MATCH(1,("6-DaHall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INDEX('6층_부하량'!H3:H3000,MATCH(1,("6-DaHall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INDEX('6층_부하량'!H3:H3000,MATCH(1,("6-DaHall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INDEX('6층_부하량'!H3:H3000,MATCH(1,("6-DaHall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INDEX('6층_부하량'!H3:H3000,MATCH(1,("6-DaHall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INDEX('6층_부하량'!H3:H3000,MATCH(1,("6-DaHall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INDEX('6층_부하량'!H3:H3000,MATCH(1,("6-DaHall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6.54</v>
      </c>
      <c r="M198" s="127">
        <f>SUM(E173:E197,M173:M197)</f>
        <v>6.02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INDEX('6층_부하량'!G3:G3000,MATCH(1,("6-DaHall 1-PDU-01"='6층_부하량'!A3:A3000)*(4='6층_부하량'!B3:B3000),0))</f>
        <v>9.68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INDEX('6층_부하량'!H3:H3000,MATCH(1,("6-DaHall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INDEX('6층_부하량'!H3:H3000,MATCH(1,("6-DaHall 1-PDU-01"='6층_부하량'!A3:A3000)*(6='6층_부하량'!B3:B3000),0))</f>
        <v>3.19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INDEX('6층_부하량'!F3:F3000,MATCH(1,("6-DaHall 1-PDU-01"='6층_부하량'!A3:A3000)*(8='6층_부하량'!B3:B3000),0))</f>
        <v>4.8899999999999997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INDEX('6층_부하량'!G3:G3000,MATCH(1,("6-DaHall 1-PDU-01"='6층_부하량'!A3:A3000)*(10='6층_부하량'!B3:B3000),0))</f>
        <v>9.2100000000000009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INDEX('6층_부하량'!H3:H3000,MATCH(1,("6-DaHall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INDEX('6층_부하량'!H3:H3000,MATCH(1,("6-DaHall 1-PDU-01"='6층_부하량'!A3:A3000)*(12='6층_부하량'!B3:B3000),0))</f>
        <v>8.41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INDEX('6층_부하량'!F3:F3000,MATCH(1,("6-DaHall 1-PDU-01"='6층_부하량'!A3:A3000)*(13='6층_부하량'!B3:B3000),0))</f>
        <v>2.06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INDEX('6층_부하량'!F3:F3000,MATCH(1,("6-DaHall 1-PDU-01"='6층_부하량'!A3:A3000)*(14='6층_부하량'!B3:B3000),0))</f>
        <v>7.06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INDEX('6층_부하량'!G3:G3000,MATCH(1,("6-DaHall 1-PDU-01"='6층_부하량'!A3:A3000)*(16='6층_부하량'!B3:B3000),0))</f>
        <v>5.17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INDEX('6층_부하량'!H3:H3000,MATCH(1,("6-DaHall 1-PDU-01"='6층_부하량'!A3:A3000)*(17='6층_부하량'!B3:B3000),0))</f>
        <v>2.0499999999999998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INDEX('6층_부하량'!H3:H3000,MATCH(1,("6-DaHall 1-PDU-01"='6층_부하량'!A3:A3000)*(18='6층_부하량'!B3:B3000),0))</f>
        <v>0.69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INDEX('6층_부하량'!F3:F3000,MATCH(1,("6-DaHall 1-PDU-01"='6층_부하량'!A3:A3000)*(20='6층_부하량'!B3:B3000),0))</f>
        <v>0.34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INDEX('6층_부하량'!G3:G3000,MATCH(1,("6-DaHall 1-PDU-01"='6층_부하량'!A3:A3000)*(21='6층_부하량'!B3:B3000),0))</f>
        <v>0.99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INDEX('6층_부하량'!G3:G3000,MATCH(1,("6-DaHall 1-PDU-01"='6층_부하량'!A3:A3000)*(22='6층_부하량'!B3:B3000),0))</f>
        <v>5.78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INDEX('6층_부하량'!H3:H3000,MATCH(1,("6-DaHall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INDEX('6층_부하량'!H3:H3000,MATCH(1,("6-DaHall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INDEX('6층_부하량'!F3:F3000,MATCH(1,("6-DaHall 1-PDU-01"='6층_부하량'!A3:A3000)*(25='6층_부하량'!B3:B3000),0))</f>
        <v>2.06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INDEX('6층_부하량'!F3:F3000,MATCH(1,("6-DaHall 1-PDU-01"='6층_부하량'!A3:A3000)*(26='6층_부하량'!B3:B3000),0))</f>
        <v>2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INDEX('6층_부하량'!G3:G3000,MATCH(1,("6-DaHall 1-PDU-01"='6층_부하량'!A3:A3000)*(27='6층_부하량'!B3:B3000),0))</f>
        <v>5.28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INDEX('6층_부하량'!G3:G3000,MATCH(1,("6-DaHall 1-PDU-01"='6층_부하량'!A3:A3000)*(28='6층_부하량'!B3:B3000),0))</f>
        <v>3.08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INDEX('6층_부하량'!H3:H3000,MATCH(1,("6-DaHall 1-PDU-01"='6층_부하량'!A3:A3000)*(29='6층_부하량'!B3:B3000),0))</f>
        <v>4.91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INDEX('6층_부하량'!H3:H3000,MATCH(1,("6-DaHall 1-PDU-01"='6층_부하량'!A3:A3000)*(30='6층_부하량'!B3:B3000),0))</f>
        <v>9.1199999999999992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INDEX('6층_부하량'!F3:F3000,MATCH(1,("6-DaHall 1-PDU-01"='6층_부하량'!A3:A3000)*(31='6층_부하량'!B3:B3000),0))</f>
        <v>8.36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INDEX('6층_부하량'!F3:F3000,MATCH(1,("6-DaHall 1-PDU-01"='6층_부하량'!A3:A3000)*(32='6층_부하량'!B3:B3000),0))</f>
        <v>7.02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INDEX('6층_부하량'!G3:G3000,MATCH(1,("6-DaHall 1-PDU-01"='6층_부하량'!A3:A3000)*(33='6층_부하량'!B3:B3000),0))</f>
        <v>5.14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INDEX('6층_부하량'!H3:H3000,MATCH(1,("6-DaHall 1-PDU-01"='6층_부하량'!A3:A3000)*(35='6층_부하량'!B3:B3000),0))</f>
        <v>0.69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INDEX('6층_부하량'!G3:G3000,MATCH(1,("6-DaHall 1-PDU-01"='6층_부하량'!A3:A3000)*(39='6층_부하량'!B3:B3000),0))</f>
        <v>0.35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INDEX('6층_부하량'!H3:H3000,MATCH(1,("6-DaHall 1-PDU-01"='6층_부하량'!A3:A3000)*(41='6층_부하량'!B3:B3000),0))</f>
        <v>0.99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INDEX('6층_부하량'!H3:H3000,MATCH(1,("6-DaHall 1-PDU-01"='6층_부하량'!A3:A3000)*(42='6층_부하량'!B3:B3000),0))</f>
        <v>4.4800000000000004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INDEX('6층_부하량'!G3:G3000,MATCH(1,("6-DaHall 1-PDU-01"='6층_부하량'!A3:A3000)*(46='6층_부하량'!B3:B3000),0))</f>
        <v>4.38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INDEX('6층_부하량'!H3:H3000,MATCH(1,("6-DaHall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INDEX('6층_부하량'!H3:H3000,MATCH(1,("6-DaHall 1-PDU-01"='6층_부하량'!A3:A3000)*(48='6층_부하량'!B3:B3000),0))</f>
        <v>0.56999999999999995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INDEX('6층_부하량'!F3:F3000,MATCH(1,("6-DaHall 1-PDU-01"='6층_부하량'!A3:A3000)*(49='6층_부하량'!B3:B3000),0))</f>
        <v>9.67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51.06</v>
      </c>
      <c r="M227" s="127">
        <f>SUM(E202:E226,M202:M226)</f>
        <v>49.06</v>
      </c>
      <c r="N227" s="127">
        <f>SUM(F202:F226,N202:N226)</f>
        <v>36.21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INDEX('6층_부하량'!G3:G3000,MATCH(1,("6-DaHall 1-PDU-02"='6층_부하량'!A3:A3000)*(4='6층_부하량'!B3:B3000),0))</f>
        <v>7.46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INDEX('6층_부하량'!H3:H3000,MATCH(1,("6-DaHall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INDEX('6층_부하량'!H3:H3000,MATCH(1,("6-DaHall 1-PDU-02"='6층_부하량'!A3:A3000)*(6='6층_부하량'!B3:B3000),0))</f>
        <v>5.44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INDEX('6층_부하량'!F3:F3000,MATCH(1,("6-DaHall 1-PDU-02"='6층_부하량'!A3:A3000)*(8='6층_부하량'!B3:B3000),0))</f>
        <v>3.32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INDEX('6층_부하량'!G3:G3000,MATCH(1,("6-DaHall 1-PDU-02"='6층_부하량'!A3:A3000)*(10='6층_부하량'!B3:B3000),0))</f>
        <v>8.7799999999999994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INDEX('6층_부하량'!H3:H3000,MATCH(1,("6-DaHall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INDEX('6층_부하량'!H3:H3000,MATCH(1,("6-DaHall 1-PDU-02"='6층_부하량'!A3:A3000)*(12='6층_부하량'!B3:B3000),0))</f>
        <v>10.66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INDEX('6층_부하량'!F3:F3000,MATCH(1,("6-DaHall 1-PDU-02"='6층_부하량'!A3:A3000)*(13='6층_부하량'!B3:B3000),0))</f>
        <v>2.41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INDEX('6층_부하량'!F3:F3000,MATCH(1,("6-DaHall 1-PDU-02"='6층_부하량'!A3:A3000)*(14='6층_부하량'!B3:B3000),0))</f>
        <v>8.7200000000000006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INDEX('6층_부하량'!G3:G3000,MATCH(1,("6-DaHall 1-PDU-02"='6층_부하량'!A3:A3000)*(16='6층_부하량'!B3:B3000),0))</f>
        <v>5.16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INDEX('6층_부하량'!H3:H3000,MATCH(1,("6-DaHall 1-PDU-02"='6층_부하량'!A3:A3000)*(17='6층_부하량'!B3:B3000),0))</f>
        <v>2.2200000000000002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INDEX('6층_부하량'!H3:H3000,MATCH(1,("6-DaHall 1-PDU-02"='6층_부하량'!A3:A3000)*(18='6층_부하량'!B3:B3000),0))</f>
        <v>0.64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INDEX('6층_부하량'!F3:F3000,MATCH(1,("6-DaHall 1-PDU-02"='6층_부하량'!A3:A3000)*(20='6층_부하량'!B3:B3000),0))</f>
        <v>0.3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INDEX('6층_부하량'!G3:G3000,MATCH(1,("6-DaHall 1-PDU-02"='6층_부하량'!A3:A3000)*(21='6층_부하량'!B3:B3000),0))</f>
        <v>0.79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INDEX('6층_부하량'!G3:G3000,MATCH(1,("6-DaHall 1-PDU-02"='6층_부하량'!A3:A3000)*(22='6층_부하량'!B3:B3000),0))</f>
        <v>4.53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INDEX('6층_부하량'!H3:H3000,MATCH(1,("6-DaHall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INDEX('6층_부하량'!H3:H3000,MATCH(1,("6-DaHall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INDEX('6층_부하량'!F3:F3000,MATCH(1,("6-DaHall 1-PDU-02"='6층_부하량'!A3:A3000)*(25='6층_부하량'!B3:B3000),0))</f>
        <v>2.39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INDEX('6층_부하량'!F3:F3000,MATCH(1,("6-DaHall 1-PDU-02"='6층_부하량'!A3:A3000)*(26='6층_부하량'!B3:B3000),0))</f>
        <v>1.5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INDEX('6층_부하량'!G3:G3000,MATCH(1,("6-DaHall 1-PDU-02"='6층_부하량'!A3:A3000)*(27='6층_부하량'!B3:B3000),0))</f>
        <v>4.46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INDEX('6층_부하량'!G3:G3000,MATCH(1,("6-DaHall 1-PDU-02"='6층_부하량'!A3:A3000)*(28='6층_부하량'!B3:B3000),0))</f>
        <v>5.46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INDEX('6층_부하량'!H3:H3000,MATCH(1,("6-DaHall 1-PDU-02"='6층_부하량'!A3:A3000)*(29='6층_부하량'!B3:B3000),0))</f>
        <v>3.32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INDEX('6층_부하량'!H3:H3000,MATCH(1,("6-DaHall 1-PDU-02"='6층_부하량'!A3:A3000)*(30='6층_부하량'!B3:B3000),0))</f>
        <v>9.3800000000000008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INDEX('6층_부하량'!F3:F3000,MATCH(1,("6-DaHall 1-PDU-02"='6층_부하량'!A3:A3000)*(31='6층_부하량'!B3:B3000),0))</f>
        <v>10.37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INDEX('6층_부하량'!F3:F3000,MATCH(1,("6-DaHall 1-PDU-02"='6층_부하량'!A3:A3000)*(32='6층_부하량'!B3:B3000),0))</f>
        <v>8.9600000000000009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INDEX('6층_부하량'!G3:G3000,MATCH(1,("6-DaHall 1-PDU-02"='6층_부하량'!A3:A3000)*(33='6층_부하량'!B3:B3000),0))</f>
        <v>5.08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INDEX('6층_부하량'!H3:H3000,MATCH(1,("6-DaHall 1-PDU-02"='6층_부하량'!A3:A3000)*(35='6층_부하량'!B3:B3000),0))</f>
        <v>0.64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INDEX('6층_부하량'!H3:H3000,MATCH(1,("6-DaHall 1-PDU-02"='6층_부하량'!A3:A3000)*(36='6층_부하량'!B3:B3000),0))</f>
        <v>2.4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INDEX('6층_부하량'!H3:H3000,MATCH(1,("6-DaHall 1-PDU-02"='6층_부하량'!A3:A3000)*(41='6층_부하량'!B3:B3000),0))</f>
        <v>1.62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INDEX('6층_부하량'!H3:H3000,MATCH(1,("6-DaHall 1-PDU-02"='6층_부하량'!A3:A3000)*(42='6층_부하량'!B3:B3000),0))</f>
        <v>4.58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INDEX('6층_부하량'!F3:F3000,MATCH(1,("6-DaHall 1-PDU-02"='6층_부하량'!A3:A3000)*(43='6층_부하량'!B3:B3000),0))</f>
        <v>5.99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INDEX('6층_부하량'!G3:G3000,MATCH(1,("6-DaHall 1-PDU-02"='6층_부하량'!A3:A3000)*(46='6층_부하량'!B3:B3000),0))</f>
        <v>4.5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INDEX('6층_부하량'!H3:H3000,MATCH(1,("6-DaHall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INDEX('6층_부하량'!H3:H3000,MATCH(1,("6-DaHall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45.46</v>
      </c>
      <c r="M257" s="130">
        <f>SUM(E232:E256,M232:M256)</f>
        <v>46.550000000000004</v>
      </c>
      <c r="N257" s="130">
        <f>SUM(F232:F256,N232:N256)</f>
        <v>40.9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INDEX('6층_부하량'!F3:F3000,MATCH(1,("6-DaHall 1-PDU-03"='6층_부하량'!A3:A3000)*(1='6층_부하량'!B3:B3000),0))</f>
        <v>6.75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INDEX('6층_부하량'!F3:F3000,MATCH(1,("6-DaHall 1-PDU-03"='6층_부하량'!A3:A3000)*(2='6층_부하량'!B3:B3000),0))</f>
        <v>6.15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INDEX('6층_부하량'!G3:G3000,MATCH(1,("6-DaHall 1-PDU-03"='6층_부하량'!A3:A3000)*(3='6층_부하량'!B3:B3000),0))</f>
        <v>6.17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INDEX('6층_부하량'!G3:G3000,MATCH(1,("6-DaHall 1-PDU-03"='6층_부하량'!A3:A3000)*(4='6층_부하량'!B3:B3000),0))</f>
        <v>4.0999999999999996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INDEX('6층_부하량'!H3:H3000,MATCH(1,("6-DaHall 1-PDU-03"='6층_부하량'!A3:A3000)*(5='6층_부하량'!B3:B3000),0))</f>
        <v>5.77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INDEX('6층_부하량'!H3:H3000,MATCH(1,("6-DaHall 1-PDU-03"='6층_부하량'!A3:A3000)*(6='6층_부하량'!B3:B3000),0))</f>
        <v>3.52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INDEX('6층_부하량'!F3:F3000,MATCH(1,("6-DaHall 1-PDU-03"='6층_부하량'!A3:A3000)*(7='6층_부하량'!B3:B3000),0))</f>
        <v>6.77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INDEX('6층_부하량'!F3:F3000,MATCH(1,("6-DaHall 1-PDU-03"='6층_부하량'!A3:A3000)*(8='6층_부하량'!B3:B3000),0))</f>
        <v>4.2699999999999996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INDEX('6층_부하량'!G3:G3000,MATCH(1,("6-DaHall 1-PDU-03"='6층_부하량'!A3:A3000)*(9='6층_부하량'!B3:B3000),0))</f>
        <v>5.87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INDEX('6층_부하량'!H3:H3000,MATCH(1,("6-DaHall 1-PDU-03"='6층_부하량'!A3:A3000)*(11='6층_부하량'!B3:B3000),0))</f>
        <v>4.91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INDEX('6층_부하량'!F3:F3000,MATCH(1,("6-DaHall 1-PDU-03"='6층_부하량'!A3:A3000)*(13='6층_부하량'!B3:B3000),0))</f>
        <v>8.1199999999999992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INDEX('6층_부하량'!G3:G3000,MATCH(1,("6-DaHall 1-PDU-03"='6층_부하량'!A3:A3000)*(15='6층_부하량'!B3:B3000),0))</f>
        <v>4.25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INDEX('6층_부하량'!H3:H3000,MATCH(1,("6-DaHall 1-PDU-03"='6층_부하량'!A3:A3000)*(17='6층_부하량'!B3:B3000),0))</f>
        <v>2.14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INDEX('6층_부하량'!H3:H3000,MATCH(1,("6-DaHall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INDEX('6층_부하량'!H3:H3000,MATCH(1,("6-DaHall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INDEX('6층_부하량'!H3:H3000,MATCH(1,("6-DaHall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INDEX('6층_부하량'!H3:H3000,MATCH(1,("6-DaHall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INDEX('6층_부하량'!H3:H3000,MATCH(1,("6-DaHall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INDEX('6층_부하량'!H3:H3000,MATCH(1,("6-DaHall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INDEX('6층_부하량'!H3:H3000,MATCH(1,("6-DaHall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INDEX('6층_부하량'!H3:H3000,MATCH(1,("6-DaHall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INDEX('6층_부하량'!H3:H3000,MATCH(1,("6-DaHall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INDEX('6층_부하량'!H3:H3000,MATCH(1,("6-DaHall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INDEX('6층_부하량'!H3:H3000,MATCH(1,("6-DaHall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32.06</v>
      </c>
      <c r="M287" s="127">
        <f>SUM(E262:E286,M262:M286)</f>
        <v>20.39</v>
      </c>
      <c r="N287" s="127">
        <f>SUM(F262:F286,N262:N286)</f>
        <v>16.34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INDEX('6층_부하량'!F3:F3000,MATCH(1,("6-DaHall 1-PDU-04"='6층_부하량'!A3:A3000)*(1='6층_부하량'!B3:B3000),0))</f>
        <v>5.46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INDEX('6층_부하량'!F3:F3000,MATCH(1,("6-DaHall 1-PDU-04"='6층_부하량'!A3:A3000)*(2='6층_부하량'!B3:B3000),0))</f>
        <v>6.6899999999999995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INDEX('6층_부하량'!G3:G3000,MATCH(1,("6-DaHall 1-PDU-04"='6층_부하량'!A3:A3000)*(3='6층_부하량'!B3:B3000),0))</f>
        <v>6.39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INDEX('6층_부하량'!G3:G3000,MATCH(1,("6-DaHall 1-PDU-04"='6층_부하량'!A3:A3000)*(4='6층_부하량'!B3:B3000),0))</f>
        <v>4.28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INDEX('6층_부하량'!H3:H3000,MATCH(1,("6-DaHall 1-PDU-04"='6층_부하량'!A3:A3000)*(5='6층_부하량'!B3:B3000),0))</f>
        <v>6.22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INDEX('6층_부하량'!H3:H3000,MATCH(1,("6-DaHall 1-PDU-04"='6층_부하량'!A3:A3000)*(6='6층_부하량'!B3:B3000),0))</f>
        <v>5.68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INDEX('6층_부하량'!F3:F3000,MATCH(1,("6-DaHall 1-PDU-04"='6층_부하량'!A3:A3000)*(7='6층_부하량'!B3:B3000),0))</f>
        <v>4.4800000000000004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INDEX('6층_부하량'!F3:F3000,MATCH(1,("6-DaHall 1-PDU-04"='6층_부하량'!A3:A3000)*(8='6층_부하량'!B3:B3000),0))</f>
        <v>3.98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INDEX('6층_부하량'!G3:G3000,MATCH(1,("6-DaHall 1-PDU-04"='6층_부하량'!A3:A3000)*(9='6층_부하량'!B3:B3000),0))</f>
        <v>6.19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INDEX('6층_부하량'!H3:H3000,MATCH(1,("6-DaHall 1-PDU-04"='6층_부하량'!A3:A3000)*(11='6층_부하량'!B3:B3000),0))</f>
        <v>6.43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INDEX('6층_부하량'!F3:F3000,MATCH(1,("6-DaHall 1-PDU-04"='6층_부하량'!A3:A3000)*(13='6층_부하량'!B3:B3000),0))</f>
        <v>5.76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INDEX('6층_부하량'!G3:G3000,MATCH(1,("6-DaHall 1-PDU-04"='6층_부하량'!A3:A3000)*(15='6층_부하량'!B3:B3000),0))</f>
        <v>4.01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INDEX('6층_부하량'!H3:H3000,MATCH(1,("6-DaHall 1-PDU-04"='6층_부하량'!A3:A3000)*(17='6층_부하량'!B3:B3000),0))</f>
        <v>1.94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INDEX('6층_부하량'!H3:H3000,MATCH(1,("6-DaHall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INDEX('6층_부하량'!H3:H3000,MATCH(1,("6-DaHall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INDEX('6층_부하량'!H3:H3000,MATCH(1,("6-DaHall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INDEX('6층_부하량'!H3:H3000,MATCH(1,("6-DaHall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INDEX('6층_부하량'!H3:H3000,MATCH(1,("6-DaHall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INDEX('6층_부하량'!H3:H3000,MATCH(1,("6-DaHall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INDEX('6층_부하량'!H3:H3000,MATCH(1,("6-DaHall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INDEX('6층_부하량'!H3:H3000,MATCH(1,("6-DaHall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INDEX('6층_부하량'!H3:H3000,MATCH(1,("6-DaHall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INDEX('6층_부하량'!H3:H3000,MATCH(1,("6-DaHall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INDEX('6층_부하량'!H3:H3000,MATCH(1,("6-DaHall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26.37</v>
      </c>
      <c r="M317" s="127">
        <f>SUM(E292:E316,M292:M316)</f>
        <v>20.87</v>
      </c>
      <c r="N317" s="127">
        <f>SUM(F292:F316,N292:N316)</f>
        <v>20.269999999999996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INDEX('6층_부하량'!G3:G3000,MATCH(1,("6-DaHall 1-PDU-05"='6층_부하량'!A3:A3000)*(2='6층_부하량'!B3:B3000),0))</f>
        <v>13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INDEX('6층_부하량'!H3:H3000,MATCH(1,("6-DaHall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INDEX('6층_부하량'!H3:H3000,MATCH(1,("6-DaHall 1-PDU-05"='6층_부하량'!A3:A3000)*(4='6층_부하량'!B3:B3000),0))</f>
        <v>5.74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INDEX('6층_부하량'!F3:F3000,MATCH(1,("6-DaHall 1-PDU-05"='6층_부하량'!A3:A3000)*(6='6층_부하량'!B3:B3000),0))</f>
        <v>1.76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INDEX('6층_부하량'!G3:G3000,MATCH(1,("6-DaHall 1-PDU-05"='6층_부하량'!A3:A3000)*(7='6층_부하량'!B3:B3000),0))</f>
        <v>2.15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INDEX('6층_부하량'!G3:G3000,MATCH(1,("6-DaHall 1-PDU-05"='6층_부하량'!A3:A3000)*(8='6층_부하량'!B3:B3000),0))</f>
        <v>3.94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INDEX('6층_부하량'!H3:H3000,MATCH(1,("6-DaHall 1-PDU-05"='6층_부하량'!A3:A3000)*(9='6층_부하량'!B3:B3000),0))</f>
        <v>1.04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INDEX('6층_부하량'!H3:H3000,MATCH(1,("6-DaHall 1-PDU-05"='6층_부하량'!A3:A3000)*(10='6층_부하량'!B3:B3000),0))</f>
        <v>0.86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INDEX('6층_부하량'!F3:F3000,MATCH(1,("6-DaHall 1-PDU-05"='6층_부하량'!A3:A3000)*(11='6층_부하량'!B3:B3000),0))</f>
        <v>1.78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INDEX('6층_부하량'!F3:F3000,MATCH(1,("6-DaHall 1-PDU-05"='6층_부하량'!A3:A3000)*(12='6층_부하량'!B3:B3000),0))</f>
        <v>1.5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INDEX('6층_부하량'!G3:G3000,MATCH(1,("6-DaHall 1-PDU-05"='6층_부하량'!A3:A3000)*(13='6층_부하량'!B3:B3000),0))</f>
        <v>7.43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INDEX('6층_부하량'!G3:G3000,MATCH(1,("6-DaHall 1-PDU-05"='6층_부하량'!A3:A3000)*(14='6층_부하량'!B3:B3000),0))</f>
        <v>5.6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INDEX('6층_부하량'!H3:H3000,MATCH(1,("6-DaHall 1-PDU-05"='6층_부하량'!A3:A3000)*(15='6층_부하량'!B3:B3000),0))</f>
        <v>3.95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INDEX('6층_부하량'!H3:H3000,MATCH(1,("6-DaHall 1-PDU-05"='6층_부하량'!A3:A3000)*(16='6층_부하량'!B3:B3000),0))</f>
        <v>3.82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INDEX('6층_부하량'!F3:F3000,MATCH(1,("6-DaHall 1-PDU-05"='6층_부하량'!A3:A3000)*(18='6층_부하량'!B3:B3000),0))</f>
        <v>0.68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INDEX('6층_부하량'!G3:G3000,MATCH(1,("6-DaHall 1-PDU-05"='6층_부하량'!A3:A3000)*(19='6층_부하량'!B3:B3000),0))</f>
        <v>8.4700000000000006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INDEX('6층_부하량'!G3:G3000,MATCH(1,("6-DaHall 1-PDU-05"='6층_부하량'!A3:A3000)*(20='6층_부하량'!B3:B3000),0))</f>
        <v>2.21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INDEX('6층_부하량'!H3:H3000,MATCH(1,("6-DaHall 1-PDU-05"='6층_부하량'!A3:A3000)*(21='6층_부하량'!B3:B3000),0))</f>
        <v>2.08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INDEX('6층_부하량'!H3:H3000,MATCH(1,("6-DaHall 1-PDU-05"='6층_부하량'!A3:A3000)*(22='6층_부하량'!B3:B3000),0))</f>
        <v>6.08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INDEX('6층_부하량'!F3:F3000,MATCH(1,("6-DaHall 1-PDU-05"='6층_부하량'!A3:A3000)*(23='6층_부하량'!B3:B3000),0))</f>
        <v>5.29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INDEX('6층_부하량'!F3:F3000,MATCH(1,("6-DaHall 1-PDU-05"='6층_부하량'!A3:A3000)*(24='6층_부하량'!B3:B3000),0))</f>
        <v>7.33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INDEX('6층_부하량'!G3:G3000,MATCH(1,("6-DaHall 1-PDU-05"='6층_부하량'!A3:A3000)*(25='6층_부하량'!B3:B3000),0))</f>
        <v>9.25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INDEX('6층_부하량'!G3:G3000,MATCH(1,("6-DaHall 1-PDU-05"='6층_부하량'!A3:A3000)*(26='6층_부하량'!B3:B3000),0))</f>
        <v>4.97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INDEX('6층_부하량'!H3:H3000,MATCH(1,("6-DaHall 1-PDU-05"='6층_부하량'!A3:A3000)*(27='6층_부하량'!B3:B3000),0))</f>
        <v>6.68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INDEX('6층_부하량'!H3:H3000,MATCH(1,("6-DaHall 1-PDU-05"='6층_부하량'!A3:A3000)*(28='6층_부하량'!B3:B3000),0))</f>
        <v>13.31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INDEX('6층_부하량'!F3:F3000,MATCH(1,("6-DaHall 1-PDU-05"='6층_부하량'!A3:A3000)*(29='6층_부하량'!B3:B3000),0))</f>
        <v>5.59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INDEX('6층_부하량'!F3:F3000,MATCH(1,("6-DaHall 1-PDU-05"='6층_부하량'!A3:A3000)*(30='6층_부하량'!B3:B3000),0))</f>
        <v>0.72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INDEX('6층_부하량'!G3:G3000,MATCH(1,("6-DaHall 1-PDU-05"='6층_부하량'!A3:A3000)*(31='6층_부하량'!B3:B3000),0))</f>
        <v>3.68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INDEX('6층_부하량'!G3:G3000,MATCH(1,("6-DaHall 1-PDU-05"='6층_부하량'!A3:A3000)*(32='6층_부하량'!B3:B3000),0))</f>
        <v>0.86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INDEX('6층_부하량'!H3:H3000,MATCH(1,("6-DaHall 1-PDU-05"='6층_부하량'!A3:A3000)*(33='6층_부하량'!B3:B3000),0))</f>
        <v>1.49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INDEX('6층_부하량'!H3:H3000,MATCH(1,("6-DaHall 1-PDU-05"='6층_부하량'!A3:A3000)*(34='6층_부하량'!B3:B3000),0))</f>
        <v>5.38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INDEX('6층_부하량'!F3:F3000,MATCH(1,("6-DaHall 1-PDU-05"='6층_부하량'!A3:A3000)*(35='6층_부하량'!B3:B3000),0))</f>
        <v>3.7199999999999998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INDEX('6층_부하량'!G3:G3000,MATCH(1,("6-DaHall 1-PDU-05"='6층_부하량'!A3:A3000)*(37='6층_부하량'!B3:B3000),0))</f>
        <v>7.58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INDEX('6층_부하량'!H3:H3000,MATCH(1,("6-DaHall 1-PDU-05"='6층_부하량'!A3:A3000)*(39='6층_부하량'!B3:B3000),0))</f>
        <v>2.27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INDEX('6층_부하량'!H3:H3000,MATCH(1,("6-DaHall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INDEX('6층_부하량'!F3:F3000,MATCH(1,("6-DaHall 1-PDU-05"='6층_부하량'!A3:A3000)*(41='6층_부하량'!B3:B3000),0))</f>
        <v>2.17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INDEX('6층_부하량'!H3:H3000,MATCH(1,("6-DaHall 1-PDU-05"='6층_부하량'!A3:A3000)*(45='6층_부하량'!B3:B3000),0))</f>
        <v>5.46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INDEX('6층_부하량'!H3:H3000,MATCH(1,("6-DaHall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INDEX('6층_부하량'!F3:F3000,MATCH(1,("6-DaHall 1-PDU-05"='6층_부하량'!A3:A3000)*(47='6층_부하량'!B3:B3000),0))</f>
        <v>5.85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INDEX('6층_부하량'!G3:G3000,MATCH(1,("6-DaHall 1-PDU-05"='6층_부하량'!A3:A3000)*(49='6층_부하량'!B3:B3000),0))</f>
        <v>9.31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INDEX('6층_부하량'!H3:H3000,MATCH(1,("6-DaHall 1-PDU-05"='6층_부하량'!A3:A3000)*(51='6층_부하량'!B3:B3000),0))</f>
        <v>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INDEX('6층_부하량'!H3:H3000,MATCH(1,("6-DaHall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INDEX('6층_부하량'!F3:F3000,MATCH(1,("6-DaHall 1-PDU-05"='6층_부하량'!A3:A3000)*(53='6층_부하량'!B3:B3000),0))</f>
        <v>7.24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INDEX('6층_부하량'!F3:F3000,MATCH(1,("6-DaHall 1-PDU-05"='6층_부하량'!A3:A3000)*(54='6층_부하량'!B3:B3000),0))</f>
        <v>4.51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49.269999999999996</v>
      </c>
      <c r="M349" s="130">
        <f>SUM(E322:E348,M322:M348)</f>
        <v>84.859999999999985</v>
      </c>
      <c r="N349" s="130">
        <f>SUM(F322:F348,N322:N348)</f>
        <v>63.160000000000004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INDEX('6층_부하량'!H3:H3000,MATCH(1,("6-DaHall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INDEX('6층_부하량'!H3:H3000,MATCH(1,("6-DaHall 1-PDU-06"='6층_부하량'!A3:A3000)*(4='6층_부하량'!B3:B3000),0))</f>
        <v>4.53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INDEX('6층_부하량'!F3:F3000,MATCH(1,("6-DaHall 1-PDU-06"='6층_부하량'!A3:A3000)*(6='6층_부하량'!B3:B3000),0))</f>
        <v>1.9100000000000001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INDEX('6층_부하량'!G3:G3000,MATCH(1,("6-DaHall 1-PDU-06"='6층_부하량'!A3:A3000)*(7='6층_부하량'!B3:B3000),0))</f>
        <v>3.66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INDEX('6층_부하량'!G3:G3000,MATCH(1,("6-DaHall 1-PDU-06"='6층_부하량'!A3:A3000)*(8='6층_부하량'!B3:B3000),0))</f>
        <v>4.5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INDEX('6층_부하량'!H3:H3000,MATCH(1,("6-DaHall 1-PDU-06"='6층_부하량'!A3:A3000)*(9='6층_부하량'!B3:B3000),0))</f>
        <v>1.02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INDEX('6층_부하량'!F3:F3000,MATCH(1,("6-DaHall 1-PDU-06"='6층_부하량'!A3:A3000)*(11='6층_부하량'!B3:B3000),0))</f>
        <v>2.0099999999999998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INDEX('6층_부하량'!G3:G3000,MATCH(1,("6-DaHall 1-PDU-06"='6층_부하량'!A3:A3000)*(13='6층_부하량'!B3:B3000),0))</f>
        <v>6.67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INDEX('6층_부하량'!G3:G3000,MATCH(1,("6-DaHall 1-PDU-06"='6층_부하량'!A3:A3000)*(14='6층_부하량'!B3:B3000),0))</f>
        <v>4.28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INDEX('6층_부하량'!H3:H3000,MATCH(1,("6-DaHall 1-PDU-06"='6층_부하량'!A3:A3000)*(15='6층_부하량'!B3:B3000),0))</f>
        <v>3.49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INDEX('6층_부하량'!H3:H3000,MATCH(1,("6-DaHall 1-PDU-06"='6층_부하량'!A3:A3000)*(16='6층_부하량'!B3:B3000),0))</f>
        <v>4.7699999999999996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INDEX('6층_부하량'!F3:F3000,MATCH(1,("6-DaHall 1-PDU-06"='6층_부하량'!A3:A3000)*(17='6층_부하량'!B3:B3000),0))</f>
        <v>1.19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INDEX('6층_부하량'!F3:F3000,MATCH(1,("6-DaHall 1-PDU-06"='6층_부하량'!A3:A3000)*(18='6층_부하량'!B3:B3000),0))</f>
        <v>0.39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INDEX('6층_부하량'!G3:G3000,MATCH(1,("6-DaHall 1-PDU-06"='6층_부하량'!A3:A3000)*(19='6층_부하량'!B3:B3000),0))</f>
        <v>8.69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INDEX('6층_부하량'!G3:G3000,MATCH(1,("6-DaHall 1-PDU-06"='6층_부하량'!A3:A3000)*(20='6층_부하량'!B3:B3000),0))</f>
        <v>1.9300000000000002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INDEX('6층_부하량'!H3:H3000,MATCH(1,("6-DaHall 1-PDU-06"='6층_부하량'!A3:A3000)*(21='6층_부하량'!B3:B3000),0))</f>
        <v>0.45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INDEX('6층_부하량'!H3:H3000,MATCH(1,("6-DaHall 1-PDU-06"='6층_부하량'!A3:A3000)*(22='6층_부하량'!B3:B3000),0))</f>
        <v>5.29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INDEX('6층_부하량'!F3:F3000,MATCH(1,("6-DaHall 1-PDU-06"='6층_부하량'!A3:A3000)*(23='6층_부하량'!B3:B3000),0))</f>
        <v>5.39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INDEX('6층_부하량'!F3:F3000,MATCH(1,("6-DaHall 1-PDU-06"='6층_부하량'!A3:A3000)*(24='6층_부하량'!B3:B3000),0))</f>
        <v>5.46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INDEX('6층_부하량'!G3:G3000,MATCH(1,("6-DaHall 1-PDU-06"='6층_부하량'!A3:A3000)*(25='6층_부하량'!B3:B3000),0))</f>
        <v>6.73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INDEX('6층_부하량'!G3:G3000,MATCH(1,("6-DaHall 1-PDU-06"='6층_부하량'!A3:A3000)*(26='6층_부하량'!B3:B3000),0))</f>
        <v>6.29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INDEX('6층_부하량'!H3:H3000,MATCH(1,("6-DaHall 1-PDU-06"='6층_부하량'!A3:A3000)*(27='6층_부하량'!B3:B3000),0))</f>
        <v>5.13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INDEX('6층_부하량'!H3:H3000,MATCH(1,("6-DaHall 1-PDU-06"='6층_부하량'!A3:A3000)*(28='6층_부하량'!B3:B3000),0))</f>
        <v>12.07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INDEX('6층_부하량'!F3:F3000,MATCH(1,("6-DaHall 1-PDU-06"='6층_부하량'!A3:A3000)*(29='6층_부하량'!B3:B3000),0))</f>
        <v>4.54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INDEX('6층_부하량'!F3:F3000,MATCH(1,("6-DaHall 1-PDU-06"='6층_부하량'!A3:A3000)*(30='6층_부하량'!B3:B3000),0))</f>
        <v>0.72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INDEX('6층_부하량'!G3:G3000,MATCH(1,("6-DaHall 1-PDU-06"='6층_부하량'!A3:A3000)*(31='6층_부하량'!B3:B3000),0))</f>
        <v>4.47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INDEX('6층_부하량'!G3:G3000,MATCH(1,("6-DaHall 1-PDU-06"='6층_부하량'!A3:A3000)*(32='6층_부하량'!B3:B3000),0))</f>
        <v>0.55000000000000004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INDEX('6층_부하량'!H3:H3000,MATCH(1,("6-DaHall 1-PDU-06"='6층_부하량'!A3:A3000)*(33='6층_부하량'!B3:B3000),0))</f>
        <v>1.19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INDEX('6층_부하량'!H3:H3000,MATCH(1,("6-DaHall 1-PDU-06"='6층_부하량'!A3:A3000)*(34='6층_부하량'!B3:B3000),0))</f>
        <v>3.45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INDEX('6층_부하량'!F3:F3000,MATCH(1,("6-DaHall 1-PDU-06"='6층_부하량'!A3:A3000)*(35='6층_부하량'!B3:B3000),0))</f>
        <v>4.7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INDEX('6층_부하량'!G3:G3000,MATCH(1,("6-DaHall 1-PDU-06"='6층_부하량'!A3:A3000)*(37='6층_부하량'!B3:B3000),0))</f>
        <v>7.8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INDEX('6층_부하량'!H3:H3000,MATCH(1,("6-DaHall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INDEX('6층_부하량'!F3:F3000,MATCH(1,("6-DaHall 1-PDU-06"='6층_부하량'!A3:A3000)*(41='6층_부하량'!B3:B3000),0))</f>
        <v>1.07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INDEX('6층_부하량'!G3:G3000,MATCH(1,("6-DaHall 1-PDU-06"='6층_부하량'!A3:A3000)*(43='6층_부하량'!B3:B3000),0))</f>
        <v>5.67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INDEX('6층_부하량'!H3:H3000,MATCH(1,("6-DaHall 1-PDU-06"='6층_부하량'!A3:A3000)*(45='6층_부하량'!B3:B3000),0))</f>
        <v>5.53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INDEX('6층_부하량'!H3:H3000,MATCH(1,("6-DaHall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INDEX('6층_부하량'!F3:F3000,MATCH(1,("6-DaHall 1-PDU-06"='6층_부하량'!A3:A3000)*(47='6층_부하량'!B3:B3000),0))</f>
        <v>5.44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INDEX('6층_부하량'!G3:G3000,MATCH(1,("6-DaHall 1-PDU-06"='6층_부하량'!A3:A3000)*(49='6층_부하량'!B3:B3000),0))</f>
        <v>1.49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INDEX('6층_부하량'!H3:H3000,MATCH(1,("6-DaHall 1-PDU-06"='6층_부하량'!A3:A3000)*(51='6층_부하량'!B3:B3000),0))</f>
        <v>5.77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INDEX('6층_부하량'!H3:H3000,MATCH(1,("6-DaHall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INDEX('6층_부하량'!F3:F3000,MATCH(1,("6-DaHall 1-PDU-06"='6층_부하량'!A3:A3000)*(53='6층_부하량'!B3:B3000),0))</f>
        <v>1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INDEX('6층_부하량'!F3:F3000,MATCH(1,("6-DaHall 1-PDU-06"='6층_부하량'!A3:A3000)*(54='6층_부하량'!B3:B3000),0))</f>
        <v>2.9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36.72</v>
      </c>
      <c r="M381" s="127">
        <f>SUM(E354:E380,M354:M380)</f>
        <v>74.680000000000007</v>
      </c>
      <c r="N381" s="127">
        <f>SUM(F354:F380,N354:N380)</f>
        <v>55.17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INDEX('6층_부하량'!H3:H3000,MATCH(1,("6-DaHall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INDEX('6층_부하량'!H3:H3000,MATCH(1,("6-DaHall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INDEX('6층_부하량'!H3:H3000,MATCH(1,("6-DaHall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INDEX('6층_부하량'!H3:H3000,MATCH(1,("6-DaHall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INDEX('6층_부하량'!H3:H3000,MATCH(1,("6-DaHall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INDEX('6층_부하량'!H3:H3000,MATCH(1,("6-DaHall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INDEX('6층_부하량'!H3:H3000,MATCH(1,("6-DaHall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INDEX('6층_부하량'!H3:H3000,MATCH(1,("6-DaHall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INDEX('6층_부하량'!H3:H3000,MATCH(1,("6-DaHall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INDEX('6층_부하량'!H3:H3000,MATCH(1,("6-DaHall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INDEX('6층_부하량'!H3:H3000,MATCH(1,("6-DaHall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INDEX('6층_부하량'!H3:H3000,MATCH(1,("6-DaHall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INDEX('6층_부하량'!H3:H3000,MATCH(1,("6-DaHall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INDEX('6층_부하량'!H3:H3000,MATCH(1,("6-DaHall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INDEX('6층_부하량'!H3:H3000,MATCH(1,("6-DaHall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INDEX('6층_부하량'!H3:H3000,MATCH(1,("6-DaHall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INDEX('6층_부하량'!H3:H3000,MATCH(1,("6-DaHall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INDEX('6층_부하량'!H3:H3000,MATCH(1,("6-DaHall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INDEX('6층_부하량'!H3:H3000,MATCH(1,("6-DaHall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INDEX('6층_부하량'!H3:H3000,MATCH(1,("6-DaHall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INDEX('6층_부하량'!H3:H3000,MATCH(1,("6-DaHall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INDEX('6층_부하량'!H3:H3000,MATCH(1,("6-DaHall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INDEX('6층_부하량'!H3:H3000,MATCH(1,("6-DaHall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INDEX('6층_부하량'!H3:H3000,MATCH(1,("6-DaHall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INDEX('6층_부하량'!H3:H3000,MATCH(1,("6-DaHall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INDEX('6층_부하량'!H3:H3000,MATCH(1,("6-DaHall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INDEX('6층_부하량'!H3:H3000,MATCH(1,("6-DaHall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INDEX('6층_부하량'!H3:H3000,MATCH(1,("6-DaHall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INDEX('6층_부하량'!H3:H3000,MATCH(1,("6-DaHall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INDEX('6층_부하량'!H3:H3000,MATCH(1,("6-DaHall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INDEX('6층_부하량'!H3:H3000,MATCH(1,("6-DaHall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INDEX('6층_부하량'!H3:H3000,MATCH(1,("6-DaHall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INDEX('6층_부하량'!H3:H3000,MATCH(1,("6-DaHall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INDEX('6층_부하량'!H3:H3000,MATCH(1,("6-DaHall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INDEX('6층_부하량'!H3:H3000,MATCH(1,("6-DaHall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INDEX('6층_부하량'!H3:H3000,MATCH(1,("6-DaHall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794.49000000000012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2" t="s">
        <v>9274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6557</v>
      </c>
      <c r="D3" s="125"/>
      <c r="E3" s="125"/>
      <c r="F3" s="125"/>
      <c r="G3" s="125"/>
      <c r="H3" s="123"/>
      <c r="I3" s="3700" t="s">
        <v>4568</v>
      </c>
      <c r="J3" s="370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 x14ac:dyDescent="0.3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 x14ac:dyDescent="0.25">
      <c r="A6" s="630" t="s">
        <v>6523</v>
      </c>
      <c r="B6" s="141" t="s">
        <v>4210</v>
      </c>
      <c r="C6" s="151" t="s">
        <v>4155</v>
      </c>
      <c r="D6" s="2552" cm="1">
        <f t="array" ref="D6">INDEX('6층_부하량'!I3:I3000,MATCH(1,("6-DaHall 1-CEP-05"='6층_부하량'!A3:A3000)*(1='6층_부하량'!B3:B3000),0))</f>
        <v>0.17477083333333338</v>
      </c>
      <c r="E6" s="2552" cm="1">
        <f t="array" ref="E6">INDEX('6층_부하량'!J3:J3000,MATCH(1,("6-DaHall 1-CEP-05"='6층_부하량'!A3:A3000)*(1='6층_부하량'!B3:B3000),0))</f>
        <v>0.78111551702206505</v>
      </c>
      <c r="F6" s="2552" cm="1">
        <f t="array" ref="F6">INDEX('6층_부하량'!K3:K3000,MATCH(1,("6-DaHall 1-CEP-05"='6층_부하량'!A3:A3000)*(1='6층_부하량'!B3:B3000),0))</f>
        <v>0.69840799670250975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INDEX('6층_부하량'!I3:I3000,MATCH(1,("6-DaHall 1-CEP-05"='6층_부하량'!A3:A3000)*(3='6층_부하량'!B3:B3000),0))</f>
        <v>0</v>
      </c>
      <c r="M7" s="2553" cm="1">
        <f t="array" ref="M7">INDEX('6층_부하량'!J3:J3000,MATCH(1,("6-DaHall 1-CEP-05"='6층_부하량'!A3:A3000)*(3='6층_부하량'!B3:B3000),0))</f>
        <v>0</v>
      </c>
      <c r="N7" s="255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 x14ac:dyDescent="0.25">
      <c r="A8" s="2441" t="s">
        <v>6558</v>
      </c>
      <c r="B8" s="142" t="s">
        <v>4210</v>
      </c>
      <c r="C8" s="188" t="s">
        <v>4155</v>
      </c>
      <c r="D8" s="2554" cm="1">
        <f t="array" ref="D8">INDEX('6층_부하량'!I3:I3000,MATCH(1,("6-DaHall 1-CEP-05"='6층_부하량'!A3:A3000)*(4='6층_부하량'!B3:B3000),0))</f>
        <v>0</v>
      </c>
      <c r="E8" s="2554" cm="1">
        <f t="array" ref="E8">INDEX('6층_부하량'!J3:J3000,MATCH(1,("6-DaHall 1-CEP-05"='6층_부하량'!A3:A3000)*(4='6층_부하량'!B3:B3000),0))</f>
        <v>0</v>
      </c>
      <c r="F8" s="2554" cm="1">
        <f t="array" ref="F8">INDEX('6층_부하량'!K3:K3000,MATCH(1,("6-DaHall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INDEX('6층_부하량'!I3:I3000,MATCH(1,("6-DaHall 1-CEP-05"='6층_부하량'!A3:A3000)*(5='6층_부하량'!B3:B3000),0))</f>
        <v>0</v>
      </c>
      <c r="M8" s="2554" cm="1">
        <f t="array" ref="M8">INDEX('6층_부하량'!J3:J3000,MATCH(1,("6-DaHall 1-CEP-05"='6층_부하량'!A3:A3000)*(5='6층_부하량'!B3:B3000),0))</f>
        <v>0</v>
      </c>
      <c r="N8" s="255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 x14ac:dyDescent="0.25">
      <c r="A9" s="255"/>
      <c r="B9" s="142" t="s">
        <v>535</v>
      </c>
      <c r="C9" s="142" t="s">
        <v>4221</v>
      </c>
      <c r="D9" s="2554" cm="1">
        <f t="array" ref="D9">INDEX('6층_부하량'!I3:I3000,MATCH(1,("6-DaHall 1-CEP-05"='6층_부하량'!A3:A3000)*(6='6층_부하량'!B3:B3000),0))</f>
        <v>0</v>
      </c>
      <c r="E9" s="2554" cm="1">
        <f t="array" ref="E9">INDEX('6층_부하량'!J3:J3000,MATCH(1,("6-DaHall 1-CEP-05"='6층_부하량'!A3:A3000)*(6='6층_부하량'!B3:B3000),0))</f>
        <v>0</v>
      </c>
      <c r="F9" s="2554" cm="1">
        <f t="array" ref="F9">INDEX('6층_부하량'!K3:K3000,MATCH(1,("6-DaHall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INDEX('6층_부하량'!I3:I3000,MATCH(1,("6-DaHall 1-CEP-05"='6층_부하량'!A3:A3000)*(7='6층_부하량'!B3:B3000),0))</f>
        <v>0</v>
      </c>
      <c r="M9" s="2554" cm="1">
        <f t="array" ref="M9">INDEX('6층_부하량'!J3:J3000,MATCH(1,("6-DaHall 1-CEP-05"='6층_부하량'!A3:A3000)*(7='6층_부하량'!B3:B3000),0))</f>
        <v>0</v>
      </c>
      <c r="N9" s="2554" cm="1">
        <f t="array" ref="N9">INDEX('6층_부하량'!K3:K3000,MATCH(1,("6-DaHall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 x14ac:dyDescent="0.25">
      <c r="A10" s="255"/>
      <c r="B10" s="142" t="s">
        <v>535</v>
      </c>
      <c r="C10" s="142" t="s">
        <v>4221</v>
      </c>
      <c r="D10" s="2554" cm="1">
        <f t="array" ref="D10">INDEX('6층_부하량'!I3:I3000,MATCH(1,("6-DaHall 1-CEP-05"='6층_부하량'!A3:A3000)*(8='6층_부하량'!B3:B3000),0))</f>
        <v>0</v>
      </c>
      <c r="E10" s="2554" cm="1">
        <f t="array" ref="E10">INDEX('6층_부하량'!J3:J3000,MATCH(1,("6-DaHall 1-CEP-05"='6층_부하량'!A3:A3000)*(8='6층_부하량'!B3:B3000),0))</f>
        <v>0</v>
      </c>
      <c r="F10" s="2554" cm="1">
        <f t="array" ref="F10">INDEX('6층_부하량'!K3:K3000,MATCH(1,("6-DaHall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INDEX('6층_부하량'!I3:I3000,MATCH(1,("6-DaHall 1-CEP-05"='6층_부하량'!A3:A3000)*(9='6층_부하량'!B3:B3000),0))</f>
        <v>0</v>
      </c>
      <c r="M10" s="2554" cm="1">
        <f t="array" ref="M10">INDEX('6층_부하량'!J3:J3000,MATCH(1,("6-DaHall 1-CEP-05"='6층_부하량'!A3:A3000)*(9='6층_부하량'!B3:B3000),0))</f>
        <v>0</v>
      </c>
      <c r="N10" s="255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 x14ac:dyDescent="0.3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INDEX('6층_부하량'!I3:I3000,MATCH(1,("6-DaHall 1-CEP-05"='6층_부하량'!A3:A3000)*(10='6층_부하량'!B3:B3000),0))</f>
        <v>0</v>
      </c>
      <c r="E11" s="2563" cm="1">
        <f t="array" ref="E11">INDEX('6층_부하량'!J3:J3000,MATCH(1,("6-DaHall 1-CEP-05"='6층_부하량'!A3:A3000)*(10='6층_부하량'!B3:B3000),0))</f>
        <v>0</v>
      </c>
      <c r="F11" s="2563" cm="1">
        <f t="array" ref="F11">INDEX('6층_부하량'!K3:K3000,MATCH(1,("6-DaHall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INDEX('6층_부하량'!I3:I3000,MATCH(1,("6-DaHall 1-CEP-05"='6층_부하량'!A3:A3000)*(11='6층_부하량'!B3:B3000),0))</f>
        <v>6.2945338476045052</v>
      </c>
      <c r="M11" s="2564" cm="1">
        <f t="array" ref="M11">INDEX('6층_부하량'!J3:J3000,MATCH(1,("6-DaHall 1-CEP-05"='6층_부하량'!A3:A3000)*(11='6층_부하량'!B3:B3000),0))</f>
        <v>6.4056238829275216</v>
      </c>
      <c r="N11" s="2564" cm="1">
        <f t="array" ref="N11">INDEX('6층_부하량'!K3:K3000,MATCH(1,("6-DaHall 1-CEP-05"='6층_부하량'!A3:A3000)*(11='6층_부하량'!B3:B3000),0))</f>
        <v>8.1713871554369959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 x14ac:dyDescent="0.25">
      <c r="A12" s="630"/>
      <c r="B12" s="141" t="s">
        <v>4159</v>
      </c>
      <c r="C12" s="2247" t="s">
        <v>4302</v>
      </c>
      <c r="D12" s="256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 x14ac:dyDescent="0.25">
      <c r="A13" s="1299"/>
      <c r="B13" s="142" t="s">
        <v>4159</v>
      </c>
      <c r="C13" s="142" t="s">
        <v>4164</v>
      </c>
      <c r="D13" s="156"/>
      <c r="E13" s="2554" cm="1">
        <f t="array" ref="E13">INDEX('6층_부하량'!J3:J3000,MATCH(1,("6-DaHall 1-CEP-05"='6층_부하량'!A3:A3000)*(14='6층_부하량'!B3:B3000),0))</f>
        <v>8.5117676998203038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INDEX('6층_부하량'!J3:J3000,MATCH(1,("6-DaHall 1-CEP-05"='6층_부하량'!A3:A3000)*(15='6층_부하량'!B3:B3000),0))</f>
        <v>10.319214346420846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 x14ac:dyDescent="0.3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INDEX('6층_부하량'!K3:K3000,MATCH(1,("6-DaHall 1-CEP-05"='6층_부하량'!A3:A3000)*(16='6층_부하량'!B3:B3000),0))</f>
        <v>7.4438132379147461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INDEX('6층_부하량'!K3:K3000,MATCH(1,("6-DaHall 1-CEP-05"='6층_부하량'!A3:A3000)*(17='6층_부하량'!B3:B3000),0))</f>
        <v>6.3162249813763456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32.591020265532244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6.4693046809378387</v>
      </c>
      <c r="M15" s="130">
        <f>SUM(E6:E14,M6:M14)</f>
        <v>26.017721446190738</v>
      </c>
      <c r="N15" s="130">
        <f>SUM(F6:F14,N6:N14)</f>
        <v>22.6298333714306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55.116859498559172</v>
      </c>
      <c r="M16" s="130">
        <f>SUM(D12:O14)</f>
        <v>32.591020265532244</v>
      </c>
      <c r="N16" s="986">
        <f>M16/L16</f>
        <v>0.59130764274376368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6576</v>
      </c>
      <c r="B17" s="127"/>
      <c r="C17" s="3699" t="s">
        <v>4581</v>
      </c>
      <c r="D17" s="3699"/>
      <c r="E17" s="3699"/>
      <c r="F17" s="172"/>
      <c r="G17" s="172"/>
      <c r="H17" s="132"/>
      <c r="I17" s="3704" t="s">
        <v>4582</v>
      </c>
      <c r="J17" s="370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 x14ac:dyDescent="0.3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 x14ac:dyDescent="0.25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 x14ac:dyDescent="0.25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INDEX('6층_부하량'!K3:K3000,MATCH(1,("6-DaHall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INDEX('6층_부하량'!K3:K3000,MATCH(1,("6-DaHall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 x14ac:dyDescent="0.25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 x14ac:dyDescent="0.25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 x14ac:dyDescent="0.25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INDEX('6층_부하량'!K3:K3000,MATCH(1,("6-DaHall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INDEX('6층_부하량'!K3:K3000,MATCH(1,("6-DaHall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INDEX('6층_부하량'!K3:K3000,MATCH(1,("6-DaHall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INDEX('6층_부하량'!K3:K3000,MATCH(1,("6-DaHall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 x14ac:dyDescent="0.25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INDEX('6층_부하량'!K3:K3000,MATCH(1,("6-DaHall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INDEX('6층_부하량'!K3:K3000,MATCH(1,("6-DaHall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 x14ac:dyDescent="0.25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 x14ac:dyDescent="0.25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 x14ac:dyDescent="0.3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INDEX('6층_부하량'!K3:K3000,MATCH(1,("6-DaHall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INDEX('6층_부하량'!K3:K3000,MATCH(1,("6-DaHall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 x14ac:dyDescent="0.25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 x14ac:dyDescent="0.25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 x14ac:dyDescent="0.25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INDEX('6층_부하량'!K3:K3000,MATCH(1,("6-DaHall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INDEX('6층_부하량'!K3:K3000,MATCH(1,("6-DaHall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 x14ac:dyDescent="0.25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 x14ac:dyDescent="0.25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 x14ac:dyDescent="0.25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INDEX('6층_부하량'!K3:K3000,MATCH(1,("6-DaHall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INDEX('6층_부하량'!K3:K3000,MATCH(1,("6-DaHall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 x14ac:dyDescent="0.25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 x14ac:dyDescent="0.25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 x14ac:dyDescent="0.25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INDEX('6층_부하량'!K3:K3000,MATCH(1,("6-DaHall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INDEX('6층_부하량'!K3:K3000,MATCH(1,("6-DaHall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 x14ac:dyDescent="0.25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 x14ac:dyDescent="0.25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 x14ac:dyDescent="0.25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INDEX('6층_부하량'!K3:K3000,MATCH(1,("6-DaHall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INDEX('6층_부하량'!K3:K3000,MATCH(1,("6-DaHall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 x14ac:dyDescent="0.3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6577</v>
      </c>
      <c r="B49" s="127"/>
      <c r="C49" s="3699" t="s">
        <v>4609</v>
      </c>
      <c r="D49" s="3699"/>
      <c r="E49" s="3699"/>
      <c r="F49" s="172"/>
      <c r="G49" s="172"/>
      <c r="H49" s="132"/>
      <c r="I49" s="3704" t="s">
        <v>4294</v>
      </c>
      <c r="J49" s="370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 x14ac:dyDescent="0.3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 x14ac:dyDescent="0.25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 x14ac:dyDescent="0.25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INDEX('6층_부하량'!K3:K3000,MATCH(1,("6-DaHall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INDEX('6층_부하량'!K3:K3000,MATCH(1,("6-DaHall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 x14ac:dyDescent="0.25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 x14ac:dyDescent="0.25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INDEX('6층_부하량'!K3:K3000,MATCH(1,("6-DaHall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INDEX('6층_부하량'!K3:K3000,MATCH(1,("6-DaHall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 x14ac:dyDescent="0.25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 x14ac:dyDescent="0.25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INDEX('6층_부하량'!K3:K3000,MATCH(1,("6-DaHall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INDEX('6층_부하량'!K3:K3000,MATCH(1,("6-DaHall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 x14ac:dyDescent="0.25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 x14ac:dyDescent="0.25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 x14ac:dyDescent="0.25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INDEX('6층_부하량'!K3:K3000,MATCH(1,("6-DaHall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INDEX('6층_부하량'!K3:K3000,MATCH(1,("6-DaHall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 x14ac:dyDescent="0.25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 x14ac:dyDescent="0.25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 x14ac:dyDescent="0.3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INDEX('6층_부하량'!K3:K3000,MATCH(1,("6-DaHall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INDEX('6층_부하량'!K3:K3000,MATCH(1,("6-DaHall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 x14ac:dyDescent="0.25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 x14ac:dyDescent="0.25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 x14ac:dyDescent="0.25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INDEX('6층_부하량'!K3:K3000,MATCH(1,("6-DaHall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INDEX('6층_부하량'!K3:K3000,MATCH(1,("6-DaHall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 x14ac:dyDescent="0.25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 x14ac:dyDescent="0.25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 x14ac:dyDescent="0.25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INDEX('6층_부하량'!K3:K3000,MATCH(1,("6-DaHall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INDEX('6층_부하량'!K3:K3000,MATCH(1,("6-DaHall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 x14ac:dyDescent="0.25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 x14ac:dyDescent="0.25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 x14ac:dyDescent="0.25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INDEX('6층_부하량'!K3:K3000,MATCH(1,("6-DaHall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INDEX('6층_부하량'!K3:K3000,MATCH(1,("6-DaHall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 x14ac:dyDescent="0.25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 x14ac:dyDescent="0.25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 x14ac:dyDescent="0.25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INDEX('6층_부하량'!K3:K3000,MATCH(1,("6-DaHall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INDEX('6층_부하량'!K3:K3000,MATCH(1,("6-DaHall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 x14ac:dyDescent="0.3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6578</v>
      </c>
      <c r="B81" s="127"/>
      <c r="C81" s="3699" t="s">
        <v>4641</v>
      </c>
      <c r="D81" s="3699"/>
      <c r="E81" s="3699"/>
      <c r="F81" s="172"/>
      <c r="G81" s="172"/>
      <c r="H81" s="132"/>
      <c r="I81" s="3704" t="s">
        <v>4642</v>
      </c>
      <c r="J81" s="370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 x14ac:dyDescent="0.3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 x14ac:dyDescent="0.25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 x14ac:dyDescent="0.25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 x14ac:dyDescent="0.25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INDEX('6층_부하량'!K3:K3000,MATCH(1,("6-DaHall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INDEX('6층_부하량'!K3:K3000,MATCH(1,("6-DaHall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 x14ac:dyDescent="0.25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 x14ac:dyDescent="0.25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 x14ac:dyDescent="0.25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INDEX('6층_부하량'!K3:K3000,MATCH(1,("6-DaHall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INDEX('6층_부하량'!K3:K3000,MATCH(1,("6-DaHall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 x14ac:dyDescent="0.25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 x14ac:dyDescent="0.25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 x14ac:dyDescent="0.3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INDEX('6층_부하량'!K3:K3000,MATCH(1,("6-DaHall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INDEX('6층_부하량'!K3:K3000,MATCH(1,("6-DaHall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 x14ac:dyDescent="0.25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 x14ac:dyDescent="0.25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 x14ac:dyDescent="0.25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INDEX('6층_부하량'!K3:K3000,MATCH(1,("6-DaHall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INDEX('6층_부하량'!K3:K3000,MATCH(1,("6-DaHall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 x14ac:dyDescent="0.25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 x14ac:dyDescent="0.25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 x14ac:dyDescent="0.25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INDEX('6층_부하량'!K3:K3000,MATCH(1,("6-DaHall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INDEX('6층_부하량'!K3:K3000,MATCH(1,("6-DaHall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 x14ac:dyDescent="0.25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 x14ac:dyDescent="0.25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 x14ac:dyDescent="0.25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INDEX('6층_부하량'!K3:K3000,MATCH(1,("6-DaHall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INDEX('6층_부하량'!K3:K3000,MATCH(1,("6-DaHall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 x14ac:dyDescent="0.25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 x14ac:dyDescent="0.25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 x14ac:dyDescent="0.25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INDEX('6층_부하량'!K3:K3000,MATCH(1,("6-DaHall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INDEX('6층_부하량'!K3:K3000,MATCH(1,("6-DaHall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 x14ac:dyDescent="0.25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 x14ac:dyDescent="0.25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 x14ac:dyDescent="0.25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INDEX('6층_부하량'!K3:K3000,MATCH(1,("6-DaHall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INDEX('6층_부하량'!K3:K3000,MATCH(1,("6-DaHall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 x14ac:dyDescent="0.3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6579</v>
      </c>
      <c r="B111" s="127"/>
      <c r="C111" s="3699" t="s">
        <v>4693</v>
      </c>
      <c r="D111" s="3699"/>
      <c r="E111" s="3699"/>
      <c r="F111" s="172"/>
      <c r="G111" s="172"/>
      <c r="H111" s="132"/>
      <c r="I111" s="3704" t="s">
        <v>4642</v>
      </c>
      <c r="J111" s="370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 x14ac:dyDescent="0.3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 x14ac:dyDescent="0.25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 x14ac:dyDescent="0.25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 x14ac:dyDescent="0.25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INDEX('6층_부하량'!K3:K3000,MATCH(1,("6-DaHall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INDEX('6층_부하량'!K3:K3000,MATCH(1,("6-DaHall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 x14ac:dyDescent="0.25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 x14ac:dyDescent="0.25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 x14ac:dyDescent="0.25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INDEX('6층_부하량'!K3:K3000,MATCH(1,("6-DaHall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INDEX('6층_부하량'!K3:K3000,MATCH(1,("6-DaHall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 x14ac:dyDescent="0.25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 x14ac:dyDescent="0.25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 x14ac:dyDescent="0.3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INDEX('6층_부하량'!K3:K3000,MATCH(1,("6-DaHall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INDEX('6층_부하량'!K3:K3000,MATCH(1,("6-DaHall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 x14ac:dyDescent="0.25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 x14ac:dyDescent="0.25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 x14ac:dyDescent="0.25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INDEX('6층_부하량'!K3:K3000,MATCH(1,("6-DaHall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INDEX('6층_부하량'!K3:K3000,MATCH(1,("6-DaHall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 x14ac:dyDescent="0.25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 x14ac:dyDescent="0.25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 x14ac:dyDescent="0.25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INDEX('6층_부하량'!K3:K3000,MATCH(1,("6-DaHall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INDEX('6층_부하량'!K3:K3000,MATCH(1,("6-DaHall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 x14ac:dyDescent="0.25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 x14ac:dyDescent="0.25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 x14ac:dyDescent="0.25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INDEX('6층_부하량'!K3:K3000,MATCH(1,("6-DaHall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INDEX('6층_부하량'!K3:K3000,MATCH(1,("6-DaHall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 x14ac:dyDescent="0.25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 x14ac:dyDescent="0.25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 x14ac:dyDescent="0.25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INDEX('6층_부하량'!K3:K3000,MATCH(1,("6-DaHall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INDEX('6층_부하량'!K3:K3000,MATCH(1,("6-DaHall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 x14ac:dyDescent="0.25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 x14ac:dyDescent="0.25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 x14ac:dyDescent="0.25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INDEX('6층_부하량'!K3:K3000,MATCH(1,("6-DaHall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INDEX('6층_부하량'!K3:K3000,MATCH(1,("6-DaHall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 x14ac:dyDescent="0.3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6580</v>
      </c>
      <c r="B141" s="127"/>
      <c r="C141" s="3699" t="s">
        <v>4742</v>
      </c>
      <c r="D141" s="3699"/>
      <c r="E141" s="3699"/>
      <c r="F141" s="172"/>
      <c r="G141" s="172"/>
      <c r="H141" s="132"/>
      <c r="I141" s="3704" t="s">
        <v>4642</v>
      </c>
      <c r="J141" s="370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 x14ac:dyDescent="0.3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 x14ac:dyDescent="0.25">
      <c r="A144" s="140"/>
      <c r="B144" s="141" t="s">
        <v>535</v>
      </c>
      <c r="C144" s="141" t="s">
        <v>4302</v>
      </c>
      <c r="D144" s="255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 x14ac:dyDescent="0.25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 x14ac:dyDescent="0.25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INDEX('6층_부하량'!K3:K3000,MATCH(1,("6-DaHall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INDEX('6층_부하량'!K3:K3000,MATCH(1,("6-DaHall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 x14ac:dyDescent="0.25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 x14ac:dyDescent="0.25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INDEX('6층_부하량'!J3:J3000,MATCH(1,("6-DaHall 1-PDU-11"='6층_부하량'!A3:A3000)*(10='6층_부하량'!B3:B3000),0))</f>
        <v>4.9703107072187853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 x14ac:dyDescent="0.25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INDEX('6층_부하량'!K3:K3000,MATCH(1,("6-DaHall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INDEX('6층_부하량'!K3:K3000,MATCH(1,("6-DaHall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 x14ac:dyDescent="0.25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 x14ac:dyDescent="0.25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 x14ac:dyDescent="0.3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INDEX('6층_부하량'!K3:K3000,MATCH(1,("6-DaHall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INDEX('6층_부하량'!K3:K3000,MATCH(1,("6-DaHall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 x14ac:dyDescent="0.25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INDEX('6층_부하량'!I3:I3000,MATCH(1,("6-DaHall 1-PDU-11"='6층_부하량'!A3:A3000)*(19='6층_부하량'!B3:B3000),0))</f>
        <v>5.1987570786322541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 x14ac:dyDescent="0.25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 x14ac:dyDescent="0.25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INDEX('6층_부하량'!K3:K3000,MATCH(1,("6-DaHall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INDEX('6층_부하량'!K3:K3000,MATCH(1,("6-DaHall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 x14ac:dyDescent="0.25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 x14ac:dyDescent="0.25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 x14ac:dyDescent="0.25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INDEX('6층_부하량'!K3:K3000,MATCH(1,("6-DaHall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INDEX('6층_부하량'!K3:K3000,MATCH(1,("6-DaHall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 x14ac:dyDescent="0.25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 x14ac:dyDescent="0.25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 x14ac:dyDescent="0.25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INDEX('6층_부하량'!K3:K3000,MATCH(1,("6-DaHall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INDEX('6층_부하량'!K3:K3000,MATCH(1,("6-DaHall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 x14ac:dyDescent="0.25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 x14ac:dyDescent="0.25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 x14ac:dyDescent="0.25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INDEX('6층_부하량'!K3:K3000,MATCH(1,("6-DaHall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INDEX('6층_부하량'!K3:K3000,MATCH(1,("6-DaHall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 x14ac:dyDescent="0.25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 x14ac:dyDescent="0.25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 x14ac:dyDescent="0.25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INDEX('6층_부하량'!K3:K3000,MATCH(1,("6-DaHall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 x14ac:dyDescent="0.3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5.1987570786322541</v>
      </c>
      <c r="M169" s="127">
        <f>SUM(E144:E168,M144:M168)</f>
        <v>4.9703107072187853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6581</v>
      </c>
      <c r="B170" s="127"/>
      <c r="C170" s="3699" t="s">
        <v>4789</v>
      </c>
      <c r="D170" s="3699"/>
      <c r="E170" s="3699"/>
      <c r="F170" s="172"/>
      <c r="G170" s="172"/>
      <c r="H170" s="132"/>
      <c r="I170" s="3704" t="s">
        <v>4642</v>
      </c>
      <c r="J170" s="370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 x14ac:dyDescent="0.3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 x14ac:dyDescent="0.25">
      <c r="A173" s="140"/>
      <c r="B173" s="141" t="s">
        <v>535</v>
      </c>
      <c r="C173" s="141" t="s">
        <v>4302</v>
      </c>
      <c r="D173" s="255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 x14ac:dyDescent="0.25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 x14ac:dyDescent="0.25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INDEX('6층_부하량'!K3:K3000,MATCH(1,("6-DaHall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INDEX('6층_부하량'!K3:K3000,MATCH(1,("6-DaHall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 x14ac:dyDescent="0.25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 x14ac:dyDescent="0.25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INDEX('6층_부하량'!J3:J3000,MATCH(1,("6-DaHall 1-PDU-12"='6층_부하량'!A3:A3000)*(10='6층_부하량'!B3:B3000),0))</f>
        <v>4.9402750962613329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 x14ac:dyDescent="0.25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INDEX('6층_부하량'!K3:K3000,MATCH(1,("6-DaHall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INDEX('6층_부하량'!K3:K3000,MATCH(1,("6-DaHall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 x14ac:dyDescent="0.25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 x14ac:dyDescent="0.25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 x14ac:dyDescent="0.3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INDEX('6층_부하량'!K3:K3000,MATCH(1,("6-DaHall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INDEX('6층_부하량'!K3:K3000,MATCH(1,("6-DaHall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 x14ac:dyDescent="0.25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INDEX('6층_부하량'!I3:I3000,MATCH(1,("6-DaHall 1-PDU-12"='6층_부하량'!A3:A3000)*(19='6층_부하량'!B3:B3000),0))</f>
        <v>5.1819486238272292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 x14ac:dyDescent="0.25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 x14ac:dyDescent="0.25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INDEX('6층_부하량'!K3:K3000,MATCH(1,("6-DaHall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INDEX('6층_부하량'!K3:K3000,MATCH(1,("6-DaHall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 x14ac:dyDescent="0.25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 x14ac:dyDescent="0.25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 x14ac:dyDescent="0.25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INDEX('6층_부하량'!K3:K3000,MATCH(1,("6-DaHall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INDEX('6층_부하량'!K3:K3000,MATCH(1,("6-DaHall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 x14ac:dyDescent="0.25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 x14ac:dyDescent="0.25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 x14ac:dyDescent="0.25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INDEX('6층_부하량'!K3:K3000,MATCH(1,("6-DaHall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INDEX('6층_부하량'!K3:K3000,MATCH(1,("6-DaHall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 x14ac:dyDescent="0.25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 x14ac:dyDescent="0.25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 x14ac:dyDescent="0.25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INDEX('6층_부하량'!K3:K3000,MATCH(1,("6-DaHall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INDEX('6층_부하량'!K3:K3000,MATCH(1,("6-DaHall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 x14ac:dyDescent="0.25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 x14ac:dyDescent="0.25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 x14ac:dyDescent="0.25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INDEX('6층_부하량'!K3:K3000,MATCH(1,("6-DaHall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INDEX('6층_부하량'!K3:K3000,MATCH(1,("6-DaHall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 x14ac:dyDescent="0.3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5.1819486238272292</v>
      </c>
      <c r="M198" s="127">
        <f>SUM(E173:E197,M173:M197)</f>
        <v>4.9402750962613329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6582</v>
      </c>
      <c r="B199" s="127"/>
      <c r="C199" s="3699" t="s">
        <v>4836</v>
      </c>
      <c r="D199" s="3699"/>
      <c r="E199" s="3699"/>
      <c r="F199" s="172"/>
      <c r="G199" s="172"/>
      <c r="H199" s="132"/>
      <c r="I199" s="3704" t="s">
        <v>4642</v>
      </c>
      <c r="J199" s="370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 x14ac:dyDescent="0.3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 x14ac:dyDescent="0.25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INDEX('6층_부하량'!I3:I3000,MATCH(1,("6-DaHall 1-PDU-01"='6층_부하량'!A3:A3000)*(2='6층_부하량'!B3:B3000),0))</f>
        <v>1.907298680444345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 x14ac:dyDescent="0.25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INDEX('6층_부하량'!J3:J3000,MATCH(1,("6-DaHall 1-PDU-01"='6층_부하량'!A3:A3000)*(4='6층_부하량'!B3:B3000),0))</f>
        <v>3.3293088239796162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 x14ac:dyDescent="0.25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INDEX('6층_부하량'!K3:K3000,MATCH(1,("6-DaHall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INDEX('6층_부하량'!K3:K3000,MATCH(1,("6-DaHall 1-PDU-01"='6층_부하량'!A3:A3000)*(6='6층_부하량'!B3:B3000),0))</f>
        <v>2.9358648142160551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 x14ac:dyDescent="0.25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INDEX('6층_부하량'!I3:I3000,MATCH(1,("6-DaHall 1-PDU-01"='6층_부하량'!A3:A3000)*(8='6층_부하량'!B3:B3000),0))</f>
        <v>4.6095625932976416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 x14ac:dyDescent="0.25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INDEX('6층_부하량'!J3:J3000,MATCH(1,("6-DaHall 1-PDU-01"='6층_부하량'!A3:A3000)*(10='6층_부하량'!B3:B3000),0))</f>
        <v>7.6266907262624706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 x14ac:dyDescent="0.25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INDEX('6층_부하량'!K3:K3000,MATCH(1,("6-DaHall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INDEX('6층_부하량'!K3:K3000,MATCH(1,("6-DaHall 1-PDU-01"='6층_부하량'!A3:A3000)*(12='6층_부하량'!B3:B3000),0))</f>
        <v>7.1786149600343618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 x14ac:dyDescent="0.25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INDEX('6층_부하량'!I3:I3000,MATCH(1,("6-DaHall 1-PDU-01"='6층_부하량'!A3:A3000)*(13='6층_부하량'!B3:B3000),0))</f>
        <v>1.8271965443603857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INDEX('6층_부하량'!I3:I3000,MATCH(1,("6-DaHall 1-PDU-01"='6층_부하량'!A3:A3000)*(14='6층_부하량'!B3:B3000),0))</f>
        <v>4.7420468905701325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 x14ac:dyDescent="0.25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INDEX('6층_부하량'!J3:J3000,MATCH(1,("6-DaHall 1-PDU-01"='6층_부하량'!A3:A3000)*(16='6층_부하량'!B3:B3000),0))</f>
        <v>4.3581945749479329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 x14ac:dyDescent="0.3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INDEX('6층_부하량'!K3:K3000,MATCH(1,("6-DaHall 1-PDU-01"='6층_부하량'!A3:A3000)*(17='6층_부하량'!B3:B3000),0))</f>
        <v>1.7174675826433727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INDEX('6층_부하량'!K3:K3000,MATCH(1,("6-DaHall 1-PDU-01"='6층_부하량'!A3:A3000)*(18='6층_부하량'!B3:B3000),0))</f>
        <v>0.65397638148905357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 x14ac:dyDescent="0.25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INDEX('6층_부하량'!I3:I3000,MATCH(1,("6-DaHall 1-PDU-01"='6층_부하량'!A3:A3000)*(20='6층_부하량'!B3:B3000),0))</f>
        <v>0.22619787119341453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 x14ac:dyDescent="0.25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INDEX('6층_부하량'!J3:J3000,MATCH(1,("6-DaHall 1-PDU-01"='6층_부하량'!A3:A3000)*(21='6층_부하량'!B3:B3000),0))</f>
        <v>0.77522223160294079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INDEX('6층_부하량'!J3:J3000,MATCH(1,("6-DaHall 1-PDU-01"='6층_부하량'!A3:A3000)*(22='6층_부하량'!B3:B3000),0))</f>
        <v>4.1863973114478377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 x14ac:dyDescent="0.25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INDEX('6층_부하량'!K3:K3000,MATCH(1,("6-DaHall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INDEX('6층_부하량'!K3:K3000,MATCH(1,("6-DaHall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 x14ac:dyDescent="0.25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INDEX('6층_부하량'!I3:I3000,MATCH(1,("6-DaHall 1-PDU-01"='6층_부하량'!A3:A3000)*(25='6층_부하량'!B3:B3000),0))</f>
        <v>1.8535513348292314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INDEX('6층_부하량'!I3:I3000,MATCH(1,("6-DaHall 1-PDU-01"='6층_부하량'!A3:A3000)*(26='6층_부하량'!B3:B3000),0))</f>
        <v>1.8658050467050913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 x14ac:dyDescent="0.25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INDEX('6층_부하량'!J3:J3000,MATCH(1,("6-DaHall 1-PDU-01"='6층_부하량'!A3:A3000)*(27='6층_부하량'!B3:B3000),0))</f>
        <v>2.481588846171157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INDEX('6층_부하량'!J3:J3000,MATCH(1,("6-DaHall 1-PDU-01"='6층_부하량'!A3:A3000)*(28='6층_부하량'!B3:B3000),0))</f>
        <v>2.8518648210089803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 x14ac:dyDescent="0.25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INDEX('6층_부하량'!K3:K3000,MATCH(1,("6-DaHall 1-PDU-01"='6층_부하량'!A3:A3000)*(29='6층_부하량'!B3:B3000),0))</f>
        <v>4.5167177932536093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INDEX('6층_부하량'!K3:K3000,MATCH(1,("6-DaHall 1-PDU-01"='6층_부하량'!A3:A3000)*(30='6층_부하량'!B3:B3000),0))</f>
        <v>7.4720517819499754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 x14ac:dyDescent="0.25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INDEX('6층_부하량'!I3:I3000,MATCH(1,("6-DaHall 1-PDU-01"='6층_부하량'!A3:A3000)*(31='6층_부하량'!B3:B3000),0))</f>
        <v>3.0448689145702543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INDEX('6층_부하량'!I3:I3000,MATCH(1,("6-DaHall 1-PDU-01"='6층_부하량'!A3:A3000)*(32='6층_부하량'!B3:B3000),0))</f>
        <v>5.0895217329160749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 x14ac:dyDescent="0.25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INDEX('6층_부하량'!J3:J3000,MATCH(1,("6-DaHall 1-PDU-01"='6층_부하량'!A3:A3000)*(33='6층_부하량'!B3:B3000),0))</f>
        <v>2.384645558458097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 x14ac:dyDescent="0.25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INDEX('6층_부하량'!K3:K3000,MATCH(1,("6-DaHall 1-PDU-01"='6층_부하량'!A3:A3000)*(35='6층_부하량'!B3:B3000),0))</f>
        <v>0.66836918032258863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INDEX('6층_부하량'!K3:K3000,MATCH(1,("6-DaHall 1-PDU-01"='6층_부하량'!A3:A3000)*(36='6층_부하량'!B3:B3000),0))</f>
        <v>1.005290877986426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 x14ac:dyDescent="0.25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 x14ac:dyDescent="0.25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INDEX('6층_부하량'!J3:J3000,MATCH(1,("6-DaHall 1-PDU-01"='6층_부하량'!A3:A3000)*(39='6층_부하량'!B3:B3000),0))</f>
        <v>0.23171396084498411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 x14ac:dyDescent="0.25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INDEX('6층_부하량'!K3:K3000,MATCH(1,("6-DaHall 1-PDU-01"='6층_부하량'!A3:A3000)*(41='6층_부하량'!B3:B3000),0))</f>
        <v>0.79308497732054495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INDEX('6층_부하량'!K3:K3000,MATCH(1,("6-DaHall 1-PDU-01"='6층_부하량'!A3:A3000)*(42='6층_부하량'!B3:B3000),0))</f>
        <v>3.799375694368051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 x14ac:dyDescent="0.25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INDEX('6층_부하량'!I3:I3000,MATCH(1,("6-DaHall 1-PDU-01"='6층_부하량'!A3:A3000)*(43='6층_부하량'!B3:B3000),0))</f>
        <v>3.2718574623441858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 x14ac:dyDescent="0.25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INDEX('6층_부하량'!J3:J3000,MATCH(1,("6-DaHall 1-PDU-01"='6층_부하량'!A3:A3000)*(46='6층_부하량'!B3:B3000),0))</f>
        <v>1.1849497888297433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 x14ac:dyDescent="0.25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INDEX('6층_부하량'!K3:K3000,MATCH(1,("6-DaHall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INDEX('6층_부하량'!K3:K3000,MATCH(1,("6-DaHall 1-PDU-01"='6층_부하량'!A3:A3000)*(48='6층_부하량'!B3:B3000),0))</f>
        <v>0.53760553714319748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 x14ac:dyDescent="0.3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INDEX('6층_부하량'!I3:I3000,MATCH(1,("6-DaHall 1-PDU-01"='6층_부하량'!A3:A3000)*(49='6층_부하량'!B3:B3000),0))</f>
        <v>7.7033884781818971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36.141295549412654</v>
      </c>
      <c r="M227" s="127">
        <f>SUM(E202:E226,M202:M226)</f>
        <v>29.410576643553764</v>
      </c>
      <c r="N227" s="127">
        <f>SUM(F202:F226,N202:N226)</f>
        <v>31.278419580727235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6583</v>
      </c>
      <c r="B229" s="127"/>
      <c r="C229" s="3699" t="s">
        <v>4885</v>
      </c>
      <c r="D229" s="3699"/>
      <c r="E229" s="3699"/>
      <c r="F229" s="172"/>
      <c r="G229" s="172"/>
      <c r="H229" s="132"/>
      <c r="I229" s="3704" t="s">
        <v>4642</v>
      </c>
      <c r="J229" s="370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 x14ac:dyDescent="0.3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 x14ac:dyDescent="0.25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INDEX('6층_부하량'!I3:I3000,MATCH(1,("6-DaHall 1-PDU-02"='6층_부하량'!A3:A3000)*(2='6층_부하량'!B3:B3000),0))</f>
        <v>1.4396973769962196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 x14ac:dyDescent="0.25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INDEX('6층_부하량'!J3:J3000,MATCH(1,("6-DaHall 1-PDU-02"='6층_부하량'!A3:A3000)*(4='6층_부하량'!B3:B3000),0))</f>
        <v>2.2967714008920455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 x14ac:dyDescent="0.25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INDEX('6층_부하량'!K3:K3000,MATCH(1,("6-DaHall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INDEX('6층_부하량'!K3:K3000,MATCH(1,("6-DaHall 1-PDU-02"='6층_부하량'!A3:A3000)*(6='6층_부하량'!B3:B3000),0))</f>
        <v>5.0404860064726611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 x14ac:dyDescent="0.25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INDEX('6층_부하량'!I3:I3000,MATCH(1,("6-DaHall 1-PDU-02"='6층_부하량'!A3:A3000)*(8='6층_부하량'!B3:B3000),0))</f>
        <v>3.1140513282483524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 x14ac:dyDescent="0.25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INDEX('6층_부하량'!J3:J3000,MATCH(1,("6-DaHall 1-PDU-02"='6층_부하량'!A3:A3000)*(10='6층_부하량'!B3:B3000),0))</f>
        <v>7.3765551791748383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 x14ac:dyDescent="0.25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INDEX('6층_부하량'!K3:K3000,MATCH(1,("6-DaHall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INDEX('6층_부하량'!K3:K3000,MATCH(1,("6-DaHall 1-PDU-02"='6층_부하량'!A3:A3000)*(12='6층_부하량'!B3:B3000),0))</f>
        <v>9.1769779842151404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 x14ac:dyDescent="0.25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INDEX('6층_부하량'!I3:I3000,MATCH(1,("6-DaHall 1-PDU-02"='6층_부하량'!A3:A3000)*(13='6층_부하량'!B3:B3000),0))</f>
        <v>2.1146760496982897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INDEX('6층_부하량'!I3:I3000,MATCH(1,("6-DaHall 1-PDU-02"='6층_부하량'!A3:A3000)*(14='6층_부하량'!B3:B3000),0))</f>
        <v>5.9325574433902402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 x14ac:dyDescent="0.25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INDEX('6층_부하량'!J3:J3000,MATCH(1,("6-DaHall 1-PDU-02"='6층_부하량'!A3:A3000)*(16='6층_부하량'!B3:B3000),0))</f>
        <v>4.3998679984519287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 x14ac:dyDescent="0.3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INDEX('6층_부하량'!K3:K3000,MATCH(1,("6-DaHall 1-PDU-02"='6층_부하량'!A3:A3000)*(17='6층_부하량'!B3:B3000),0))</f>
        <v>1.844218819185544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INDEX('6층_부하량'!K3:K3000,MATCH(1,("6-DaHall 1-PDU-02"='6층_부하량'!A3:A3000)*(18='6층_부하량'!B3:B3000),0))</f>
        <v>0.60147500891285743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 x14ac:dyDescent="0.25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INDEX('6층_부하량'!I3:I3000,MATCH(1,("6-DaHall 1-PDU-02"='6층_부하량'!A3:A3000)*(20='6층_부하량'!B3:B3000),0))</f>
        <v>0.20942276050046782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 x14ac:dyDescent="0.25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INDEX('6층_부하량'!J3:J3000,MATCH(1,("6-DaHall 1-PDU-02"='6층_부하량'!A3:A3000)*(21='6층_부하량'!B3:B3000),0))</f>
        <v>0.5953569941002278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INDEX('6층_부하량'!J3:J3000,MATCH(1,("6-DaHall 1-PDU-02"='6층_부하량'!A3:A3000)*(22='6층_부하량'!B3:B3000),0))</f>
        <v>3.4016137390411365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 x14ac:dyDescent="0.25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INDEX('6층_부하량'!K3:K3000,MATCH(1,("6-DaHall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INDEX('6층_부하량'!K3:K3000,MATCH(1,("6-DaHall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 x14ac:dyDescent="0.25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INDEX('6층_부하량'!I3:I3000,MATCH(1,("6-DaHall 1-PDU-02"='6층_부하량'!A3:A3000)*(25='6층_부하량'!B3:B3000),0))</f>
        <v>2.1427040920548497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INDEX('6층_부하량'!I3:I3000,MATCH(1,("6-DaHall 1-PDU-02"='6층_부하량'!A3:A3000)*(26='6층_부하량'!B3:B3000),0))</f>
        <v>1.403430419690342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 x14ac:dyDescent="0.25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INDEX('6층_부하량'!J3:J3000,MATCH(1,("6-DaHall 1-PDU-02"='6층_부하량'!A3:A3000)*(27='6층_부하량'!B3:B3000),0))</f>
        <v>1.4932047947950835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INDEX('6층_부하량'!J3:J3000,MATCH(1,("6-DaHall 1-PDU-02"='6층_부하량'!A3:A3000)*(28='6층_부하량'!B3:B3000),0))</f>
        <v>4.9424879403767035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 x14ac:dyDescent="0.25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INDEX('6층_부하량'!K3:K3000,MATCH(1,("6-DaHall 1-PDU-02"='6층_부하량'!A3:A3000)*(29='6층_부하량'!B3:B3000),0))</f>
        <v>3.0424578095485022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INDEX('6층_부하량'!K3:K3000,MATCH(1,("6-DaHall 1-PDU-02"='6층_부하량'!A3:A3000)*(30='6층_부하량'!B3:B3000),0))</f>
        <v>7.8247387883598067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 x14ac:dyDescent="0.25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INDEX('6층_부하량'!I3:I3000,MATCH(1,("6-DaHall 1-PDU-02"='6층_부하량'!A3:A3000)*(31='6층_부하량'!B3:B3000),0))</f>
        <v>3.3323179006452173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INDEX('6층_부하량'!I3:I3000,MATCH(1,("6-DaHall 1-PDU-02"='6층_부하량'!A3:A3000)*(32='6층_부하량'!B3:B3000),0))</f>
        <v>6.6958492213770056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 x14ac:dyDescent="0.25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INDEX('6층_부하량'!J3:J3000,MATCH(1,("6-DaHall 1-PDU-02"='6층_부하량'!A3:A3000)*(33='6층_부하량'!B3:B3000),0))</f>
        <v>2.5159052478693273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 x14ac:dyDescent="0.25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INDEX('6층_부하량'!K3:K3000,MATCH(1,("6-DaHall 1-PDU-02"='6층_부하량'!A3:A3000)*(35='6층_부하량'!B3:B3000),0))</f>
        <v>0.62025776706516933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INDEX('6층_부하량'!K3:K3000,MATCH(1,("6-DaHall 1-PDU-02"='6층_부하량'!A3:A3000)*(36='6층_부하량'!B3:B3000),0))</f>
        <v>1.5560287422390295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 x14ac:dyDescent="0.25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 x14ac:dyDescent="0.25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INDEX('6층_부하량'!J3:J3000,MATCH(1,("6-DaHall 1-PDU-02"='6층_부하량'!A3:A3000)*(39='6층_부하량'!B3:B3000),0))</f>
        <v>0.21443277244834508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 x14ac:dyDescent="0.25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INDEX('6층_부하량'!K3:K3000,MATCH(1,("6-DaHall 1-PDU-02"='6층_부하량'!A3:A3000)*(41='6층_부하량'!B3:B3000),0))</f>
        <v>0.61768797521551988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INDEX('6층_부하량'!K3:K3000,MATCH(1,("6-DaHall 1-PDU-02"='6층_부하량'!A3:A3000)*(42='6층_부하량'!B3:B3000),0))</f>
        <v>3.9560333699476762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 x14ac:dyDescent="0.25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INDEX('6층_부하량'!I3:I3000,MATCH(1,("6-DaHall 1-PDU-02"='6층_부하량'!A3:A3000)*(43='6층_부하량'!B3:B3000),0))</f>
        <v>3.592147862029142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 x14ac:dyDescent="0.25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INDEX('6층_부하량'!J3:J3000,MATCH(1,("6-DaHall 1-PDU-02"='6층_부하량'!A3:A3000)*(46='6층_부하량'!B3:B3000),0))</f>
        <v>3.8234643777581119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 x14ac:dyDescent="0.25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INDEX('6층_부하량'!K3:K3000,MATCH(1,("6-DaHall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INDEX('6층_부하량'!K3:K3000,MATCH(1,("6-DaHall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 x14ac:dyDescent="0.3">
      <c r="A256" s="164"/>
      <c r="B256" s="165" t="s">
        <v>535</v>
      </c>
      <c r="C256" s="165" t="s">
        <v>4302</v>
      </c>
      <c r="D256" s="255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29.976854454630125</v>
      </c>
      <c r="M257" s="130">
        <f>SUM(E232:E256,M232:M256)</f>
        <v>31.059660444907745</v>
      </c>
      <c r="N257" s="130">
        <f>SUM(F232:F256,N232:N256)</f>
        <v>34.280362271161906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6584</v>
      </c>
      <c r="B259" s="127"/>
      <c r="C259" s="3699" t="s">
        <v>4933</v>
      </c>
      <c r="D259" s="3699"/>
      <c r="E259" s="3699"/>
      <c r="F259" s="172"/>
      <c r="G259" s="172"/>
      <c r="H259" s="132"/>
      <c r="I259" s="3704" t="s">
        <v>4642</v>
      </c>
      <c r="J259" s="370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 x14ac:dyDescent="0.3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 x14ac:dyDescent="0.25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INDEX('6층_부하량'!I3:I3000,MATCH(1,("6-DaHall 1-PDU-03"='6층_부하량'!A3:A3000)*(1='6층_부하량'!B3:B3000),0))</f>
        <v>4.5855545099702892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INDEX('6층_부하량'!I3:I3000,MATCH(1,("6-DaHall 1-PDU-03"='6층_부하량'!A3:A3000)*(2='6층_부하량'!B3:B3000),0))</f>
        <v>4.1540376962077579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 x14ac:dyDescent="0.25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INDEX('6층_부하량'!J3:J3000,MATCH(1,("6-DaHall 1-PDU-03"='6층_부하량'!A3:A3000)*(3='6층_부하량'!B3:B3000),0))</f>
        <v>3.38199466840998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INDEX('6층_부하량'!J3:J3000,MATCH(1,("6-DaHall 1-PDU-03"='6층_부하량'!A3:A3000)*(4='6층_부하량'!B3:B3000),0))</f>
        <v>3.5319855744769413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 x14ac:dyDescent="0.25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INDEX('6층_부하량'!K3:K3000,MATCH(1,("6-DaHall 1-PDU-03"='6층_부하량'!A3:A3000)*(5='6층_부하량'!B3:B3000),0))</f>
        <v>1.2079645046393812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INDEX('6층_부하량'!K3:K3000,MATCH(1,("6-DaHall 1-PDU-03"='6층_부하량'!A3:A3000)*(6='6층_부하량'!B3:B3000),0))</f>
        <v>2.6374086945981405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 x14ac:dyDescent="0.25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INDEX('6층_부하량'!I3:I3000,MATCH(1,("6-DaHall 1-PDU-03"='6층_부하량'!A3:A3000)*(7='6층_부하량'!B3:B3000),0))</f>
        <v>4.0385095562821274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INDEX('6층_부하량'!I3:I3000,MATCH(1,("6-DaHall 1-PDU-03"='6층_부하량'!A3:A3000)*(8='6층_부하량'!B3:B3000),0))</f>
        <v>3.8164257573394083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 x14ac:dyDescent="0.25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INDEX('6층_부하량'!J3:J3000,MATCH(1,("6-DaHall 1-PDU-03"='6층_부하량'!A3:A3000)*(9='6층_부하량'!B3:B3000),0))</f>
        <v>3.4998799806360137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 x14ac:dyDescent="0.25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INDEX('6층_부하량'!K3:K3000,MATCH(1,("6-DaHall 1-PDU-03"='6층_부하량'!A3:A3000)*(11='6층_부하량'!B3:B3000),0))</f>
        <v>2.8968455462412526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 x14ac:dyDescent="0.25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INDEX('6층_부하량'!I3:I3000,MATCH(1,("6-DaHall 1-PDU-03"='6층_부하량'!A3:A3000)*(13='6층_부하량'!B3:B3000),0))</f>
        <v>5.0606469601323285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 x14ac:dyDescent="0.25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INDEX('6층_부하량'!J3:J3000,MATCH(1,("6-DaHall 1-PDU-03"='6층_부하량'!A3:A3000)*(15='6층_부하량'!B3:B3000),0))</f>
        <v>3.9056150648096279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 x14ac:dyDescent="0.3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INDEX('6층_부하량'!K3:K3000,MATCH(1,("6-DaHall 1-PDU-03"='6층_부하량'!A3:A3000)*(17='6층_부하량'!B3:B3000),0))</f>
        <v>1.9962047006365833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INDEX('6층_부하량'!K3:K3000,MATCH(1,("6-DaHall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 x14ac:dyDescent="0.25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 x14ac:dyDescent="0.25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 x14ac:dyDescent="0.25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INDEX('6층_부하량'!K3:K3000,MATCH(1,("6-DaHall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INDEX('6층_부하량'!K3:K3000,MATCH(1,("6-DaHall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 x14ac:dyDescent="0.25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 x14ac:dyDescent="0.25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 x14ac:dyDescent="0.25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INDEX('6층_부하량'!K3:K3000,MATCH(1,("6-DaHall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INDEX('6층_부하량'!K3:K3000,MATCH(1,("6-DaHall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 x14ac:dyDescent="0.25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 x14ac:dyDescent="0.25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 x14ac:dyDescent="0.25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INDEX('6층_부하량'!K3:K3000,MATCH(1,("6-DaHall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INDEX('6층_부하량'!K3:K3000,MATCH(1,("6-DaHall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 x14ac:dyDescent="0.25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 x14ac:dyDescent="0.25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 x14ac:dyDescent="0.25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INDEX('6층_부하량'!K3:K3000,MATCH(1,("6-DaHall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INDEX('6층_부하량'!K3:K3000,MATCH(1,("6-DaHall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 x14ac:dyDescent="0.25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 x14ac:dyDescent="0.25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 x14ac:dyDescent="0.25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INDEX('6층_부하량'!K3:K3000,MATCH(1,("6-DaHall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INDEX('6층_부하량'!K3:K3000,MATCH(1,("6-DaHall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 x14ac:dyDescent="0.3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21.655174479931912</v>
      </c>
      <c r="M287" s="127">
        <f>SUM(E262:E286,M262:M286)</f>
        <v>14.319475288332562</v>
      </c>
      <c r="N287" s="127">
        <f>SUM(F262:F286,N262:N286)</f>
        <v>8.7384234461153572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6585</v>
      </c>
      <c r="B289" s="127"/>
      <c r="C289" s="3699" t="s">
        <v>4976</v>
      </c>
      <c r="D289" s="3699"/>
      <c r="E289" s="3699"/>
      <c r="F289" s="172"/>
      <c r="G289" s="172"/>
      <c r="H289" s="132"/>
      <c r="I289" s="3704" t="s">
        <v>4642</v>
      </c>
      <c r="J289" s="370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 x14ac:dyDescent="0.3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 x14ac:dyDescent="0.25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INDEX('6층_부하량'!I3:I3000,MATCH(1,("6-DaHall 1-PDU-04"='6층_부하량'!A3:A3000)*(1='6층_부하량'!B3:B3000),0))</f>
        <v>3.4110275072707483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INDEX('6층_부하량'!I3:I3000,MATCH(1,("6-DaHall 1-PDU-04"='6층_부하량'!A3:A3000)*(2='6층_부하량'!B3:B3000),0))</f>
        <v>4.5517081260246268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 x14ac:dyDescent="0.25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INDEX('6층_부하량'!J3:J3000,MATCH(1,("6-DaHall 1-PDU-04"='6층_부하량'!A3:A3000)*(3='6층_부하량'!B3:B3000),0))</f>
        <v>3.6815322280629141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INDEX('6층_부하량'!J3:J3000,MATCH(1,("6-DaHall 1-PDU-04"='6층_부하량'!A3:A3000)*(4='6층_부하량'!B3:B3000),0))</f>
        <v>3.707268990197321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 x14ac:dyDescent="0.25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INDEX('6층_부하량'!K3:K3000,MATCH(1,("6-DaHall 1-PDU-04"='6층_부하량'!A3:A3000)*(5='6층_부하량'!B3:B3000),0))</f>
        <v>1.3534738941436142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INDEX('6층_부하량'!K3:K3000,MATCH(1,("6-DaHall 1-PDU-04"='6층_부하량'!A3:A3000)*(6='6층_부하량'!B3:B3000),0))</f>
        <v>4.3305211847282026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 x14ac:dyDescent="0.25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INDEX('6층_부하량'!I3:I3000,MATCH(1,("6-DaHall 1-PDU-04"='6층_부하량'!A3:A3000)*(7='6층_부하량'!B3:B3000),0))</f>
        <v>3.708118547281813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INDEX('6층_부하량'!I3:I3000,MATCH(1,("6-DaHall 1-PDU-04"='6층_부하량'!A3:A3000)*(8='6층_부하량'!B3:B3000),0))</f>
        <v>3.5495078640962792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 x14ac:dyDescent="0.25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INDEX('6층_부하량'!J3:J3000,MATCH(1,("6-DaHall 1-PDU-04"='6층_부하량'!A3:A3000)*(9='6층_부하량'!B3:B3000),0))</f>
        <v>3.7826846440147364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 x14ac:dyDescent="0.25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INDEX('6층_부하량'!K3:K3000,MATCH(1,("6-DaHall 1-PDU-04"='6층_부하량'!A3:A3000)*(11='6층_부하량'!B3:B3000),0))</f>
        <v>4.3490375026493915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 x14ac:dyDescent="0.25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INDEX('6층_부하량'!I3:I3000,MATCH(1,("6-DaHall 1-PDU-04"='6층_부하량'!A3:A3000)*(13='6층_부하량'!B3:B3000),0))</f>
        <v>2.7069253839166856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 x14ac:dyDescent="0.25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INDEX('6층_부하량'!J3:J3000,MATCH(1,("6-DaHall 1-PDU-04"='6층_부하량'!A3:A3000)*(15='6층_부하량'!B3:B3000),0))</f>
        <v>3.6240659118126932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 x14ac:dyDescent="0.3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INDEX('6층_부하량'!K3:K3000,MATCH(1,("6-DaHall 1-PDU-04"='6층_부하량'!A3:A3000)*(17='6층_부하량'!B3:B3000),0))</f>
        <v>1.7940122048195639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INDEX('6층_부하량'!K3:K3000,MATCH(1,("6-DaHall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 x14ac:dyDescent="0.25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 x14ac:dyDescent="0.25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 x14ac:dyDescent="0.25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INDEX('6층_부하량'!K3:K3000,MATCH(1,("6-DaHall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INDEX('6층_부하량'!K3:K3000,MATCH(1,("6-DaHall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 x14ac:dyDescent="0.25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 x14ac:dyDescent="0.25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 x14ac:dyDescent="0.25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INDEX('6층_부하량'!K3:K3000,MATCH(1,("6-DaHall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INDEX('6층_부하량'!K3:K3000,MATCH(1,("6-DaHall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 x14ac:dyDescent="0.25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 x14ac:dyDescent="0.25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 x14ac:dyDescent="0.25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INDEX('6층_부하량'!K3:K3000,MATCH(1,("6-DaHall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INDEX('6층_부하량'!K3:K3000,MATCH(1,("6-DaHall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 x14ac:dyDescent="0.25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 x14ac:dyDescent="0.25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 x14ac:dyDescent="0.25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INDEX('6층_부하량'!K3:K3000,MATCH(1,("6-DaHall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INDEX('6층_부하량'!K3:K3000,MATCH(1,("6-DaHall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 x14ac:dyDescent="0.25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 x14ac:dyDescent="0.25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 x14ac:dyDescent="0.25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INDEX('6층_부하량'!K3:K3000,MATCH(1,("6-DaHall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INDEX('6층_부하량'!K3:K3000,MATCH(1,("6-DaHall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 x14ac:dyDescent="0.3">
      <c r="A316" s="164"/>
      <c r="B316" s="165" t="s">
        <v>535</v>
      </c>
      <c r="C316" s="165" t="s">
        <v>4302</v>
      </c>
      <c r="D316" s="255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17.927287428590155</v>
      </c>
      <c r="M317" s="127">
        <f>SUM(E292:E316,M292:M316)</f>
        <v>14.795551774087665</v>
      </c>
      <c r="N317" s="127">
        <f>SUM(F292:F316,N292:N316)</f>
        <v>11.827044786340771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6586</v>
      </c>
      <c r="B319" s="127"/>
      <c r="C319" s="3699" t="s">
        <v>5017</v>
      </c>
      <c r="D319" s="3699"/>
      <c r="E319" s="3699"/>
      <c r="F319" s="172"/>
      <c r="G319" s="172"/>
      <c r="H319" s="132"/>
      <c r="I319" s="3704" t="s">
        <v>4294</v>
      </c>
      <c r="J319" s="370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 x14ac:dyDescent="0.3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 x14ac:dyDescent="0.25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INDEX('6층_부하량'!J3:J3000,MATCH(1,("6-DaHall 1-PDU-05"='6층_부하량'!A3:A3000)*(2='6층_부하량'!B3:B3000),0))</f>
        <v>11.23827724277424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 x14ac:dyDescent="0.25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INDEX('6층_부하량'!K3:K3000,MATCH(1,("6-DaHall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INDEX('6층_부하량'!K3:K3000,MATCH(1,("6-DaHall 1-PDU-05"='6층_부하량'!A3:A3000)*(4='6층_부하량'!B3:B3000),0))</f>
        <v>5.0572126975952134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 x14ac:dyDescent="0.25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INDEX('6층_부하량'!I3:I3000,MATCH(1,("6-DaHall 1-PDU-05"='6층_부하량'!A3:A3000)*(6='6층_부하량'!B3:B3000),0))</f>
        <v>0.90135453292253553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 x14ac:dyDescent="0.25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INDEX('6층_부하량'!J3:J3000,MATCH(1,("6-DaHall 1-PDU-05"='6층_부하량'!A3:A3000)*(7='6층_부하량'!B3:B3000),0))</f>
        <v>1.9102991508416194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INDEX('6층_부하량'!J3:J3000,MATCH(1,("6-DaHall 1-PDU-05"='6층_부하량'!A3:A3000)*(8='6층_부하량'!B3:B3000),0))</f>
        <v>2.8769069756813739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 x14ac:dyDescent="0.25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INDEX('6층_부하량'!K3:K3000,MATCH(1,("6-DaHall 1-PDU-05"='6층_부하량'!A3:A3000)*(9='6층_부하량'!B3:B3000),0))</f>
        <v>0.89207213434965238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INDEX('6층_부하량'!K3:K3000,MATCH(1,("6-DaHall 1-PDU-05"='6층_부하량'!A3:A3000)*(10='6층_부하량'!B3:B3000),0))</f>
        <v>0.81075946606050242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 x14ac:dyDescent="0.25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INDEX('6층_부하량'!I3:I3000,MATCH(1,("6-DaHall 1-PDU-05"='6층_부하량'!A3:A3000)*(11='6층_부하량'!B3:B3000),0))</f>
        <v>1.6789636521857429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INDEX('6층_부하량'!I3:I3000,MATCH(1,("6-DaHall 1-PDU-05"='6층_부하량'!A3:A3000)*(12='6층_부하량'!B3:B3000),0))</f>
        <v>1.3706399795982511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 x14ac:dyDescent="0.25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INDEX('6층_부하량'!J3:J3000,MATCH(1,("6-DaHall 1-PDU-05"='6층_부하량'!A3:A3000)*(13='6층_부하량'!B3:B3000),0))</f>
        <v>2.1577351098084718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INDEX('6층_부하량'!J3:J3000,MATCH(1,("6-DaHall 1-PDU-05"='6층_부하량'!A3:A3000)*(14='6층_부하량'!B3:B3000),0))</f>
        <v>4.642571869055514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 x14ac:dyDescent="0.25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INDEX('6층_부하량'!K3:K3000,MATCH(1,("6-DaHall 1-PDU-05"='6층_부하량'!A3:A3000)*(15='6층_부하량'!B3:B3000),0))</f>
        <v>3.4769115196668476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INDEX('6층_부하량'!K3:K3000,MATCH(1,("6-DaHall 1-PDU-05"='6층_부하량'!A3:A3000)*(16='6층_부하량'!B3:B3000),0))</f>
        <v>3.0141033377941526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 x14ac:dyDescent="0.25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INDEX('6층_부하량'!I3:I3000,MATCH(1,("6-DaHall 1-PDU-05"='6층_부하량'!A3:A3000)*(17='6층_부하량'!B3:B3000),0))</f>
        <v>0.98464911744106032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INDEX('6층_부하량'!I3:I3000,MATCH(1,("6-DaHall 1-PDU-05"='6층_부하량'!A3:A3000)*(18='6층_부하량'!B3:B3000),0))</f>
        <v>0.64265599628856407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 x14ac:dyDescent="0.25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INDEX('6층_부하량'!J3:J3000,MATCH(1,("6-DaHall 1-PDU-05"='6층_부하량'!A3:A3000)*(19='6층_부하량'!B3:B3000),0))</f>
        <v>6.0167572145961223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INDEX('6층_부하량'!J3:J3000,MATCH(1,("6-DaHall 1-PDU-05"='6층_부하량'!A3:A3000)*(20='6층_부하량'!B3:B3000),0))</f>
        <v>1.9901868998014143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 x14ac:dyDescent="0.25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INDEX('6층_부하량'!K3:K3000,MATCH(1,("6-DaHall 1-PDU-05"='6층_부하량'!A3:A3000)*(21='6층_부하량'!B3:B3000),0))</f>
        <v>1.7327360623943953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INDEX('6층_부하량'!K3:K3000,MATCH(1,("6-DaHall 1-PDU-05"='6층_부하량'!A3:A3000)*(22='6층_부하량'!B3:B3000),0))</f>
        <v>5.4581105404728989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 x14ac:dyDescent="0.25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INDEX('6층_부하량'!I3:I3000,MATCH(1,("6-DaHall 1-PDU-05"='6층_부하량'!A3:A3000)*(23='6층_부하량'!B3:B3000),0))</f>
        <v>4.6003040434109446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INDEX('6층_부하량'!I3:I3000,MATCH(1,("6-DaHall 1-PDU-05"='6층_부하량'!A3:A3000)*(24='6층_부하량'!B3:B3000),0))</f>
        <v>3.9811192020230481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 x14ac:dyDescent="0.25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INDEX('6층_부하량'!J3:J3000,MATCH(1,("6-DaHall 1-PDU-05"='6층_부하량'!A3:A3000)*(25='6층_부하량'!B3:B3000),0))</f>
        <v>4.0563612301752991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INDEX('6층_부하량'!J3:J3000,MATCH(1,("6-DaHall 1-PDU-05"='6층_부하량'!A3:A3000)*(26='6층_부하량'!B3:B3000),0))</f>
        <v>4.0684076382517285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 x14ac:dyDescent="0.3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INDEX('6층_부하량'!K3:K3000,MATCH(1,("6-DaHall 1-PDU-05"='6층_부하량'!A3:A3000)*(27='6층_부하량'!B3:B3000),0))</f>
        <v>3.8297947642080503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INDEX('6층_부하량'!K3:K3000,MATCH(1,("6-DaHall 1-PDU-05"='6층_부하량'!A3:A3000)*(28='6층_부하량'!B3:B3000),0))</f>
        <v>11.291059469104349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 x14ac:dyDescent="0.25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INDEX('6층_부하량'!I3:I3000,MATCH(1,("6-DaHall 1-PDU-05"='6층_부하량'!A3:A3000)*(29='6층_부하량'!B3:B3000),0))</f>
        <v>3.0855642270049155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INDEX('6층_부하량'!I3:I3000,MATCH(1,("6-DaHall 1-PDU-05"='6층_부하량'!A3:A3000)*(30='6층_부하량'!B3:B3000),0))</f>
        <v>0.67086662795811092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 x14ac:dyDescent="0.25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INDEX('6층_부하량'!J3:J3000,MATCH(1,("6-DaHall 1-PDU-05"='6층_부하량'!A3:A3000)*(31='6층_부하량'!B3:B3000),0))</f>
        <v>1.7471703335816771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INDEX('6층_부하량'!J3:J3000,MATCH(1,("6-DaHall 1-PDU-05"='6층_부하량'!A3:A3000)*(32='6층_부하량'!B3:B3000),0))</f>
        <v>0.80332463069096216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 x14ac:dyDescent="0.25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INDEX('6층_부하량'!K3:K3000,MATCH(1,("6-DaHall 1-PDU-05"='6층_부하량'!A3:A3000)*(33='6층_부하량'!B3:B3000),0))</f>
        <v>1.1757908615639248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INDEX('6층_부하량'!K3:K3000,MATCH(1,("6-DaHall 1-PDU-05"='6층_부하량'!A3:A3000)*(34='6층_부하량'!B3:B3000),0))</f>
        <v>4.6033193036688749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 x14ac:dyDescent="0.25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INDEX('6층_부하량'!I3:I3000,MATCH(1,("6-DaHall 1-PDU-05"='6층_부하량'!A3:A3000)*(35='6층_부하량'!B3:B3000),0))</f>
        <v>1.2188816967823872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 x14ac:dyDescent="0.25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INDEX('6층_부하량'!J3:J3000,MATCH(1,("6-DaHall 1-PDU-05"='6층_부하량'!A3:A3000)*(37='6층_부하량'!B3:B3000),0))</f>
        <v>2.8962997471400258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 x14ac:dyDescent="0.25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INDEX('6층_부하량'!K3:K3000,MATCH(1,("6-DaHall 1-PDU-05"='6층_부하량'!A3:A3000)*(39='6층_부하량'!B3:B3000),0))</f>
        <v>2.0484666717585509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INDEX('6층_부하량'!K3:K3000,MATCH(1,("6-DaHall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 x14ac:dyDescent="0.25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INDEX('6층_부하량'!I3:I3000,MATCH(1,("6-DaHall 1-PDU-05"='6층_부하량'!A3:A3000)*(41='6층_부하량'!B3:B3000),0))</f>
        <v>1.6433896386927698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 x14ac:dyDescent="0.25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INDEX('6층_부하량'!J3:J3000,MATCH(1,("6-DaHall 1-PDU-05"='6층_부하량'!A3:A3000)*(43='6층_부하량'!B3:B3000),0))</f>
        <v>5.6121085274497435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 x14ac:dyDescent="0.25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INDEX('6층_부하량'!K3:K3000,MATCH(1,("6-DaHall 1-PDU-05"='6층_부하량'!A3:A3000)*(45='6층_부하량'!B3:B3000),0))</f>
        <v>4.8327590285733217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INDEX('6층_부하량'!K3:K3000,MATCH(1,("6-DaHall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 x14ac:dyDescent="0.25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INDEX('6층_부하량'!I3:I3000,MATCH(1,("6-DaHall 1-PDU-05"='6층_부하량'!A3:A3000)*(47='6층_부하량'!B3:B3000),0))</f>
        <v>4.0581541385431157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 x14ac:dyDescent="0.25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INDEX('6층_부하량'!J3:J3000,MATCH(1,("6-DaHall 1-PDU-05"='6층_부하량'!A3:A3000)*(49='6층_부하량'!B3:B3000),0))</f>
        <v>8.0073206684889726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 x14ac:dyDescent="0.25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INDEX('6층_부하량'!K3:K3000,MATCH(1,("6-DaHall 1-PDU-05"='6층_부하량'!A3:A3000)*(51='6층_부하량'!B3:B3000),0))</f>
        <v>3.9896537291310765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INDEX('6층_부하량'!K3:K3000,MATCH(1,("6-DaHall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 x14ac:dyDescent="0.3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INDEX('6층_부하량'!I3:I3000,MATCH(1,("6-DaHall 1-PDU-05"='6층_부하량'!A3:A3000)*(53='6층_부하량'!B3:B3000),0))</f>
        <v>5.3933650324628521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INDEX('6층_부하량'!I3:I3000,MATCH(1,("6-DaHall 1-PDU-05"='6층_부하량'!A3:A3000)*(54='6층_부하량'!B3:B3000),0))</f>
        <v>4.2203773212726832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34.45028520658699</v>
      </c>
      <c r="M349" s="130">
        <f>SUM(E322:E348,M322:M348)</f>
        <v>58.023727238337159</v>
      </c>
      <c r="N349" s="130">
        <f>SUM(F322:F348,N322:N348)</f>
        <v>52.212749586341815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6587</v>
      </c>
      <c r="B351" s="127"/>
      <c r="C351" s="3699" t="s">
        <v>5072</v>
      </c>
      <c r="D351" s="3699"/>
      <c r="E351" s="3699"/>
      <c r="F351" s="172"/>
      <c r="G351" s="172"/>
      <c r="H351" s="132"/>
      <c r="I351" s="3704" t="s">
        <v>4294</v>
      </c>
      <c r="J351" s="370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 x14ac:dyDescent="0.3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 x14ac:dyDescent="0.25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INDEX('6층_부하량'!J3:J3000,MATCH(1,("6-DaHall 1-PDU-06"='6층_부하량'!A3:A3000)*(2='6층_부하량'!B3:B3000),0))</f>
        <v>10.169192931811594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 x14ac:dyDescent="0.25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INDEX('6층_부하량'!K3:K3000,MATCH(1,("6-DaHall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INDEX('6층_부하량'!K3:K3000,MATCH(1,("6-DaHall 1-PDU-06"='6층_부하량'!A3:A3000)*(4='6층_부하량'!B3:B3000),0))</f>
        <v>3.9770839679891967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 x14ac:dyDescent="0.25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INDEX('6층_부하량'!I3:I3000,MATCH(1,("6-DaHall 1-PDU-06"='6층_부하량'!A3:A3000)*(6='6층_부하량'!B3:B3000),0))</f>
        <v>0.91603646536538996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 x14ac:dyDescent="0.25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INDEX('6층_부하량'!J3:J3000,MATCH(1,("6-DaHall 1-PDU-06"='6층_부하량'!A3:A3000)*(7='6층_부하량'!B3:B3000),0))</f>
        <v>3.3355694378171914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INDEX('6층_부하량'!J3:J3000,MATCH(1,("6-DaHall 1-PDU-06"='6층_부하량'!A3:A3000)*(8='6층_부하량'!B3:B3000),0))</f>
        <v>3.3544909915932308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 x14ac:dyDescent="0.25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INDEX('6층_부하량'!K3:K3000,MATCH(1,("6-DaHall 1-PDU-06"='6층_부하량'!A3:A3000)*(9='6층_부하량'!B3:B3000),0))</f>
        <v>0.855618565758128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INDEX('6층_부하량'!K3:K3000,MATCH(1,("6-DaHall 1-PDU-06"='6층_부하량'!A3:A3000)*(10='6층_부하량'!B3:B3000),0))</f>
        <v>0.52555681134063403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 x14ac:dyDescent="0.25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INDEX('6층_부하량'!I3:I3000,MATCH(1,("6-DaHall 1-PDU-06"='6층_부하량'!A3:A3000)*(11='6층_부하량'!B3:B3000),0))</f>
        <v>1.8440450022318851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 x14ac:dyDescent="0.25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INDEX('6층_부하량'!J3:J3000,MATCH(1,("6-DaHall 1-PDU-06"='6층_부하량'!A3:A3000)*(13='6층_부하량'!B3:B3000),0))</f>
        <v>3.296479507291262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INDEX('6층_부하량'!J3:J3000,MATCH(1,("6-DaHall 1-PDU-06"='6층_부하량'!A3:A3000)*(14='6층_부하량'!B3:B3000),0))</f>
        <v>2.8993336335331379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 x14ac:dyDescent="0.25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INDEX('6층_부하량'!K3:K3000,MATCH(1,("6-DaHall 1-PDU-06"='6층_부하량'!A3:A3000)*(15='6층_부하량'!B3:B3000),0))</f>
        <v>2.8371860546714234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INDEX('6층_부하량'!K3:K3000,MATCH(1,("6-DaHall 1-PDU-06"='6층_부하량'!A3:A3000)*(16='6층_부하량'!B3:B3000),0))</f>
        <v>3.5159798181865822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 x14ac:dyDescent="0.25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INDEX('6층_부하량'!I3:I3000,MATCH(1,("6-DaHall 1-PDU-06"='6층_부하량'!A3:A3000)*(17='6층_부하량'!B3:B3000),0))</f>
        <v>0.96035815048043993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INDEX('6층_부하량'!I3:I3000,MATCH(1,("6-DaHall 1-PDU-06"='6층_부하량'!A3:A3000)*(18='6층_부하량'!B3:B3000),0))</f>
        <v>0.36841879350348045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 x14ac:dyDescent="0.25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INDEX('6층_부하량'!J3:J3000,MATCH(1,("6-DaHall 1-PDU-06"='6층_부하량'!A3:A3000)*(19='6층_부하량'!B3:B3000),0))</f>
        <v>6.2575572584029251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INDEX('6층_부하량'!J3:J3000,MATCH(1,("6-DaHall 1-PDU-06"='6층_부하량'!A3:A3000)*(20='6층_부하량'!B3:B3000),0))</f>
        <v>1.8102962200051149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 x14ac:dyDescent="0.25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INDEX('6층_부하량'!K3:K3000,MATCH(1,("6-DaHall 1-PDU-06"='6층_부하량'!A3:A3000)*(21='6층_부하량'!B3:B3000),0))</f>
        <v>0.35861347235211533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INDEX('6층_부하량'!K3:K3000,MATCH(1,("6-DaHall 1-PDU-06"='6층_부하량'!A3:A3000)*(22='6층_부하량'!B3:B3000),0))</f>
        <v>4.6349360958656165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 x14ac:dyDescent="0.25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INDEX('6층_부하량'!I3:I3000,MATCH(1,("6-DaHall 1-PDU-06"='6층_부하량'!A3:A3000)*(23='6층_부하량'!B3:B3000),0))</f>
        <v>4.6798947084614113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INDEX('6층_부하량'!I3:I3000,MATCH(1,("6-DaHall 1-PDU-06"='6층_부하량'!A3:A3000)*(24='6층_부하량'!B3:B3000),0))</f>
        <v>3.6619096394583202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 x14ac:dyDescent="0.25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INDEX('6층_부하량'!J3:J3000,MATCH(1,("6-DaHall 1-PDU-06"='6층_부하량'!A3:A3000)*(25='6층_부하량'!B3:B3000),0))</f>
        <v>2.3915937472663003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INDEX('6층_부하량'!J3:J3000,MATCH(1,("6-DaHall 1-PDU-06"='6층_부하량'!A3:A3000)*(26='6층_부하량'!B3:B3000),0))</f>
        <v>4.6272625288362716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 x14ac:dyDescent="0.3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INDEX('6층_부하량'!K3:K3000,MATCH(1,("6-DaHall 1-PDU-06"='6층_부하량'!A3:A3000)*(27='6층_부하량'!B3:B3000),0))</f>
        <v>1.7875910226850256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INDEX('6층_부하량'!K3:K3000,MATCH(1,("6-DaHall 1-PDU-06"='6층_부하량'!A3:A3000)*(28='6층_부하량'!B3:B3000),0))</f>
        <v>10.200220316751064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 x14ac:dyDescent="0.25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INDEX('6층_부하량'!I3:I3000,MATCH(1,("6-DaHall 1-PDU-06"='6층_부하량'!A3:A3000)*(29='6층_부하량'!B3:B3000),0))</f>
        <v>1.938283441148581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INDEX('6층_부하량'!I3:I3000,MATCH(1,("6-DaHall 1-PDU-06"='6층_부하량'!A3:A3000)*(30='6층_부하량'!B3:B3000),0))</f>
        <v>0.65334337388803243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 x14ac:dyDescent="0.25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INDEX('6층_부하량'!J3:J3000,MATCH(1,("6-DaHall 1-PDU-06"='6층_부하량'!A3:A3000)*(31='6층_부하량'!B3:B3000),0))</f>
        <v>0.94216660069679181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INDEX('6층_부하량'!J3:J3000,MATCH(1,("6-DaHall 1-PDU-06"='6층_부하량'!A3:A3000)*(32='6층_부하량'!B3:B3000),0))</f>
        <v>0.51022391343094886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 x14ac:dyDescent="0.25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INDEX('6층_부하량'!K3:K3000,MATCH(1,("6-DaHall 1-PDU-06"='6층_부하량'!A3:A3000)*(33='6층_부하량'!B3:B3000),0))</f>
        <v>1.1484818323195223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INDEX('6층_부하량'!K3:K3000,MATCH(1,("6-DaHall 1-PDU-06"='6층_부하량'!A3:A3000)*(34='6층_부하량'!B3:B3000),0))</f>
        <v>3.0602011475799671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 x14ac:dyDescent="0.25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INDEX('6층_부하량'!I3:I3000,MATCH(1,("6-DaHall 1-PDU-06"='6층_부하량'!A3:A3000)*(35='6층_부하량'!B3:B3000),0))</f>
        <v>1.0842325102955399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 x14ac:dyDescent="0.25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INDEX('6층_부하량'!J3:J3000,MATCH(1,("6-DaHall 1-PDU-06"='6층_부하량'!A3:A3000)*(37='6층_부하량'!B3:B3000),0))</f>
        <v>2.7648304260769123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 x14ac:dyDescent="0.25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INDEX('6층_부하량'!K3:K3000,MATCH(1,("6-DaHall 1-PDU-06"='6층_부하량'!A3:A3000)*(39='6층_부하량'!B3:B3000),0))</f>
        <v>1.860547461023661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INDEX('6층_부하량'!K3:K3000,MATCH(1,("6-DaHall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 x14ac:dyDescent="0.25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INDEX('6층_부하량'!I3:I3000,MATCH(1,("6-DaHall 1-PDU-06"='6층_부하량'!A3:A3000)*(41='6층_부하량'!B3:B3000),0))</f>
        <v>0.52802629125832012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 x14ac:dyDescent="0.25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INDEX('6층_부하량'!J3:J3000,MATCH(1,("6-DaHall 1-PDU-06"='6층_부하량'!A3:A3000)*(43='6층_부하량'!B3:B3000),0))</f>
        <v>4.7700040873720635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 x14ac:dyDescent="0.25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INDEX('6층_부하량'!K3:K3000,MATCH(1,("6-DaHall 1-PDU-06"='6층_부하량'!A3:A3000)*(45='6층_부하량'!B3:B3000),0))</f>
        <v>4.9243127805755478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INDEX('6층_부하량'!K3:K3000,MATCH(1,("6-DaHall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 x14ac:dyDescent="0.25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INDEX('6층_부하량'!I3:I3000,MATCH(1,("6-DaHall 1-PDU-06"='6층_부하량'!A3:A3000)*(47='6층_부하량'!B3:B3000),0))</f>
        <v>3.7378973240676587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 x14ac:dyDescent="0.25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INDEX('6층_부하량'!J3:J3000,MATCH(1,("6-DaHall 1-PDU-06"='6층_부하량'!A3:A3000)*(49='6층_부하량'!B3:B3000),0))</f>
        <v>1.3017880648648068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 x14ac:dyDescent="0.25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INDEX('6층_부하량'!K3:K3000,MATCH(1,("6-DaHall 1-PDU-06"='6층_부하량'!A3:A3000)*(51='6층_부하량'!B3:B3000),0))</f>
        <v>4.5522555129571849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INDEX('6층_부하량'!K3:K3000,MATCH(1,("6-DaHall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 x14ac:dyDescent="0.3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INDEX('6층_부하량'!I3:I3000,MATCH(1,("6-DaHall 1-PDU-06"='6층_부하량'!A3:A3000)*(53='6층_부하량'!B3:B3000),0))</f>
        <v>0.57475201597808523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INDEX('6층_부하량'!I3:I3000,MATCH(1,("6-DaHall 1-PDU-06"='6층_부하량'!A3:A3000)*(54='6층_부하량'!B3:B3000),0))</f>
        <v>2.4267372394180073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23.373934955555146</v>
      </c>
      <c r="M381" s="127">
        <f>SUM(E354:E380,M354:M380)</f>
        <v>48.430789348998545</v>
      </c>
      <c r="N381" s="127">
        <f>SUM(F354:F380,N354:N380)</f>
        <v>44.238584860055667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6588</v>
      </c>
      <c r="B383" s="127"/>
      <c r="C383" s="3699" t="s">
        <v>5120</v>
      </c>
      <c r="D383" s="3699"/>
      <c r="E383" s="3699"/>
      <c r="F383" s="172"/>
      <c r="G383" s="172"/>
      <c r="H383" s="132"/>
      <c r="I383" s="3704" t="s">
        <v>4294</v>
      </c>
      <c r="J383" s="370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 x14ac:dyDescent="0.3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 x14ac:dyDescent="0.25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 x14ac:dyDescent="0.25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INDEX('6층_부하량'!K3:K3000,MATCH(1,("6-DaHall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INDEX('6층_부하량'!K3:K3000,MATCH(1,("6-DaHall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 x14ac:dyDescent="0.25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 x14ac:dyDescent="0.25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 x14ac:dyDescent="0.25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INDEX('6층_부하량'!K3:K3000,MATCH(1,("6-DaHall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INDEX('6층_부하량'!K3:K3000,MATCH(1,("6-DaHall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 x14ac:dyDescent="0.25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 x14ac:dyDescent="0.25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 x14ac:dyDescent="0.25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INDEX('6층_부하량'!K3:K3000,MATCH(1,("6-DaHall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INDEX('6층_부하량'!K3:K3000,MATCH(1,("6-DaHall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 x14ac:dyDescent="0.25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 x14ac:dyDescent="0.25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 x14ac:dyDescent="0.25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INDEX('6층_부하량'!K3:K3000,MATCH(1,("6-DaHall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INDEX('6층_부하량'!K3:K3000,MATCH(1,("6-DaHall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 x14ac:dyDescent="0.25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 x14ac:dyDescent="0.25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 x14ac:dyDescent="0.3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INDEX('6층_부하량'!K3:K3000,MATCH(1,("6-DaHall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INDEX('6층_부하량'!K3:K3000,MATCH(1,("6-DaHall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 x14ac:dyDescent="0.25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 x14ac:dyDescent="0.25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 x14ac:dyDescent="0.25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INDEX('6층_부하량'!K3:K3000,MATCH(1,("6-DaHall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INDEX('6층_부하량'!K3:K3000,MATCH(1,("6-DaHall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 x14ac:dyDescent="0.25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 x14ac:dyDescent="0.25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 x14ac:dyDescent="0.25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INDEX('6층_부하량'!K3:K3000,MATCH(1,("6-DaHall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INDEX('6층_부하량'!K3:K3000,MATCH(1,("6-DaHall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 x14ac:dyDescent="0.25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 x14ac:dyDescent="0.25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 x14ac:dyDescent="0.25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INDEX('6층_부하량'!K3:K3000,MATCH(1,("6-DaHall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INDEX('6층_부하량'!K3:K3000,MATCH(1,("6-DaHall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 x14ac:dyDescent="0.25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 x14ac:dyDescent="0.25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 x14ac:dyDescent="0.25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INDEX('6층_부하량'!K3:K3000,MATCH(1,("6-DaHall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INDEX('6층_부하량'!K3:K3000,MATCH(1,("6-DaHall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 x14ac:dyDescent="0.3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6589</v>
      </c>
      <c r="B415" s="127"/>
      <c r="C415" s="3699" t="s">
        <v>5176</v>
      </c>
      <c r="D415" s="3699"/>
      <c r="E415" s="3699"/>
      <c r="F415" s="172"/>
      <c r="G415" s="172"/>
      <c r="H415" s="132"/>
      <c r="I415" s="3704" t="s">
        <v>4294</v>
      </c>
      <c r="J415" s="370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 x14ac:dyDescent="0.3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 x14ac:dyDescent="0.25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 x14ac:dyDescent="0.25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INDEX('6층_부하량'!K3:K3000,MATCH(1,("6-DaHall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INDEX('6층_부하량'!K3:K3000,MATCH(1,("6-DaHall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 x14ac:dyDescent="0.25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 x14ac:dyDescent="0.25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 x14ac:dyDescent="0.25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INDEX('6층_부하량'!K3:K3000,MATCH(1,("6-DaHall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INDEX('6층_부하량'!K3:K3000,MATCH(1,("6-DaHall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 x14ac:dyDescent="0.25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 x14ac:dyDescent="0.25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 x14ac:dyDescent="0.25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INDEX('6층_부하량'!K3:K3000,MATCH(1,("6-DaHall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INDEX('6층_부하량'!K3:K3000,MATCH(1,("6-DaHall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 x14ac:dyDescent="0.25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 x14ac:dyDescent="0.25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 x14ac:dyDescent="0.25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INDEX('6층_부하량'!K3:K3000,MATCH(1,("6-DaHall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INDEX('6층_부하량'!K3:K3000,MATCH(1,("6-DaHall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 x14ac:dyDescent="0.25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 x14ac:dyDescent="0.25">
      <c r="A430" s="147"/>
      <c r="B430" s="142" t="s">
        <v>535</v>
      </c>
      <c r="C430" s="142" t="s">
        <v>4302</v>
      </c>
      <c r="D430" s="156"/>
      <c r="E430" s="255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 x14ac:dyDescent="0.3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INDEX('6층_부하량'!K3:K3000,MATCH(1,("6-DaHall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INDEX('6층_부하량'!K3:K3000,MATCH(1,("6-DaHall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 x14ac:dyDescent="0.25">
      <c r="A432" s="173"/>
      <c r="B432" s="155" t="s">
        <v>535</v>
      </c>
      <c r="C432" s="155" t="s">
        <v>4302</v>
      </c>
      <c r="D432" s="255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 x14ac:dyDescent="0.25">
      <c r="A433" s="147"/>
      <c r="B433" s="142" t="s">
        <v>535</v>
      </c>
      <c r="C433" s="142" t="s">
        <v>4302</v>
      </c>
      <c r="D433" s="156"/>
      <c r="E433" s="255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 x14ac:dyDescent="0.25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INDEX('6층_부하량'!K3:K3000,MATCH(1,("6-DaHall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INDEX('6층_부하량'!K3:K3000,MATCH(1,("6-DaHall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 x14ac:dyDescent="0.25">
      <c r="A435" s="147"/>
      <c r="B435" s="142" t="s">
        <v>535</v>
      </c>
      <c r="C435" s="142" t="s">
        <v>4302</v>
      </c>
      <c r="D435" s="255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 x14ac:dyDescent="0.25">
      <c r="A436" s="147"/>
      <c r="B436" s="142" t="s">
        <v>535</v>
      </c>
      <c r="C436" s="142" t="s">
        <v>4302</v>
      </c>
      <c r="D436" s="156"/>
      <c r="E436" s="256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 x14ac:dyDescent="0.25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INDEX('6층_부하량'!K3:K3000,MATCH(1,("6-DaHall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INDEX('6층_부하량'!K3:K3000,MATCH(1,("6-DaHall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 x14ac:dyDescent="0.25">
      <c r="A438" s="147"/>
      <c r="B438" s="142" t="s">
        <v>535</v>
      </c>
      <c r="C438" s="142" t="s">
        <v>4302</v>
      </c>
      <c r="D438" s="255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 x14ac:dyDescent="0.25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 x14ac:dyDescent="0.25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INDEX('6층_부하량'!K3:K3000,MATCH(1,("6-DaHall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INDEX('6층_부하량'!K3:K3000,MATCH(1,("6-DaHall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 x14ac:dyDescent="0.25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 x14ac:dyDescent="0.25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 x14ac:dyDescent="0.25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INDEX('6층_부하량'!K3:K3000,MATCH(1,("6-DaHall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INDEX('6층_부하량'!K3:K3000,MATCH(1,("6-DaHall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 x14ac:dyDescent="0.3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562.43148884960681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INDEX('5층_부하량'!C3:C3000,MATCH(1,("5-DaHall 1-CEP-05"='5층_부하량'!A3:A3000)*(1='5층_부하량'!B3:B3000),0))</f>
        <v>0</v>
      </c>
      <c r="E6" s="2568" cm="1">
        <f t="array" ref="E6">INDEX('5층_부하량'!D3:D3000,MATCH(1,("5-DaHall 1-CEP-05"='5층_부하량'!A3:A3000)*(1='5층_부하량'!B3:B3000),0))</f>
        <v>0</v>
      </c>
      <c r="F6" s="2568" cm="1">
        <f t="array" ref="F6">INDEX('5층_부하량'!E3:E3000,MATCH(1,("5-DaHall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INDEX('5층_부하량'!C3:C3000,MATCH(1,("5-DaHall 1-CEP-05"='5층_부하량'!A3:A3000)*(2='5층_부하량'!B3:B3000),0))</f>
        <v>0</v>
      </c>
      <c r="O6" s="2567" cm="1">
        <f t="array" ref="O6">INDEX('5층_부하량'!D3:D3000,MATCH(1,("5-DaHall 1-CEP-05"='5층_부하량'!A3:A3000)*(2='5층_부하량'!B3:B3000),0))</f>
        <v>0</v>
      </c>
      <c r="P6" s="2567" cm="1">
        <f t="array" ref="P6">INDEX('5층_부하량'!E3:E3000,MATCH(1,("5-DaHall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INDEX('5층_부하량'!C3:C3000,MATCH(1,("5-DaHall 1-CEP-05"='5층_부하량'!A3:A3000)*(3='5층_부하량'!B3:B3000),0))</f>
        <v>0</v>
      </c>
      <c r="E7" s="2568" cm="1">
        <f t="array" ref="E7">INDEX('5층_부하량'!D3:D3000,MATCH(1,("5-DaHall 1-CEP-05"='5층_부하량'!A3:A3000)*(3='5층_부하량'!B3:B3000),0))</f>
        <v>0</v>
      </c>
      <c r="F7" s="2568" cm="1">
        <f t="array" ref="F7">INDEX('5층_부하량'!E3:E3000,MATCH(1,("5-DaHall 1-CEP-05"='5층_부하량'!A3:A3000)*(3='5층_부하량'!B3:B3000),0))</f>
        <v>0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INDEX('5층_부하량'!C3:C3000,MATCH(1,("5-DaHall 1-CEP-05"='5층_부하량'!A3:A3000)*(4='5층_부하량'!B3:B3000),0))</f>
        <v>0</v>
      </c>
      <c r="O7" s="2568" cm="1">
        <f t="array" ref="O7">INDEX('5층_부하량'!D3:D3000,MATCH(1,("5-DaHall 1-CEP-05"='5층_부하량'!A3:A3000)*(4='5층_부하량'!B3:B3000),0))</f>
        <v>0</v>
      </c>
      <c r="P7" s="2568" cm="1">
        <f t="array" ref="P7">INDEX('5층_부하량'!E3:E3000,MATCH(1,("5-DaHall 1-CEP-05"='5층_부하량'!A3:A3000)*(4='5층_부하량'!B3:B3000),0))</f>
        <v>0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INDEX('5층_부하량'!C3:C3000,MATCH(1,("5-DaHall 1-CEP-05"='5층_부하량'!A3:A3000)*(5='5층_부하량'!B3:B3000),0))</f>
        <v>0</v>
      </c>
      <c r="E8" s="2570" cm="1">
        <f t="array" ref="E8">INDEX('5층_부하량'!D3:D3000,MATCH(1,("5-DaHall 1-CEP-05"='5층_부하량'!A3:A3000)*(5='5층_부하량'!B3:B3000),0))</f>
        <v>0</v>
      </c>
      <c r="F8" s="2570" cm="1">
        <f t="array" ref="F8">INDEX('5층_부하량'!E3:E3000,MATCH(1,("5-DaHall 1-CEP-05"='5층_부하량'!A3:A3000)*(5='5층_부하량'!B3:B3000),0))</f>
        <v>0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INDEX('5층_부하량'!C3:C3000,MATCH(1,("5-DaHall 1-CEP-05"='5층_부하량'!A3:A3000)*(6='5층_부하량'!B3:B3000),0))</f>
        <v>0</v>
      </c>
      <c r="O8" s="2570" cm="1">
        <f t="array" ref="O8">INDEX('5층_부하량'!D3:D3000,MATCH(1,("5-DaHall 1-CEP-05"='5층_부하량'!A3:A3000)*(6='5층_부하량'!B3:B3000),0))</f>
        <v>0</v>
      </c>
      <c r="P8" s="2570" cm="1">
        <f t="array" ref="P8">INDEX('5층_부하량'!E3:E3000,MATCH(1,("5-DaHall 1-CEP-05"='5층_부하량'!A3:A3000)*(6='5층_부하량'!B3:B3000),0))</f>
        <v>0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INDEX('5층_부하량'!C3:C3000,MATCH(1,("5-DaHall 1-CEP-05"='5층_부하량'!A3:A3000)*(7='5층_부하량'!B3:B3000),0))</f>
        <v>0</v>
      </c>
      <c r="E9" s="2570" cm="1">
        <f t="array" ref="E9">INDEX('5층_부하량'!D3:D3000,MATCH(1,("5-DaHall 1-CEP-05"='5층_부하량'!A3:A3000)*(7='5층_부하량'!B3:B3000),0))</f>
        <v>0</v>
      </c>
      <c r="F9" s="2570" cm="1">
        <f t="array" ref="F9">INDEX('5층_부하량'!E3:E3000,MATCH(1,("5-DaHall 1-CEP-05"='5층_부하량'!A3:A3000)*(7='5층_부하량'!B3:B3000),0))</f>
        <v>0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INDEX('5층_부하량'!C3:C3000,MATCH(1,("5-DaHall 1-CEP-05"='5층_부하량'!A3:A3000)*(8='5층_부하량'!B3:B3000),0))</f>
        <v>0</v>
      </c>
      <c r="O9" s="2570" cm="1">
        <f t="array" ref="O9">INDEX('5층_부하량'!D3:D3000,MATCH(1,("5-DaHall 1-CEP-05"='5층_부하량'!A3:A3000)*(8='5층_부하량'!B3:B3000),0))</f>
        <v>0</v>
      </c>
      <c r="P9" s="2570" cm="1">
        <f t="array" ref="P9">INDEX('5층_부하량'!E3:E3000,MATCH(1,("5-DaHall 1-CEP-05"='5층_부하량'!A3:A3000)*(8='5층_부하량'!B3:B3000),0))</f>
        <v>0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INDEX('5층_부하량'!C3:C3000,MATCH(1,("5-DaHall 1-CEP-05"='5층_부하량'!A3:A3000)*(9='5층_부하량'!B3:B3000),0))</f>
        <v>0</v>
      </c>
      <c r="E10" s="2570" cm="1">
        <f t="array" ref="E10">INDEX('5층_부하량'!D3:D3000,MATCH(1,("5-DaHall 1-CEP-05"='5층_부하량'!A3:A3000)*(9='5층_부하량'!B3:B3000),0))</f>
        <v>0</v>
      </c>
      <c r="F10" s="2570" cm="1">
        <f t="array" ref="F10">INDEX('5층_부하량'!E3:E3000,MATCH(1,("5-DaHall 1-CEP-05"='5층_부하량'!A3:A3000)*(9='5층_부하량'!B3:B3000),0))</f>
        <v>0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INDEX('5층_부하량'!C3:C3000,MATCH(1,("5-DaHall 1-CEP-05"='5층_부하량'!A3:A3000)*(10='5층_부하량'!B3:B3000),0))</f>
        <v>0</v>
      </c>
      <c r="O10" s="2570" cm="1">
        <f t="array" ref="O10">INDEX('5층_부하량'!D3:D3000,MATCH(1,("5-DaHall 1-CEP-05"='5층_부하량'!A3:A3000)*(10='5층_부하량'!B3:B3000),0))</f>
        <v>0</v>
      </c>
      <c r="P10" s="2570" cm="1">
        <f t="array" ref="P10">INDEX('5층_부하량'!E3:E3000,MATCH(1,("5-DaHall 1-CEP-05"='5층_부하량'!A3:A3000)*(10='5층_부하량'!B3:B3000),0))</f>
        <v>0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INDEX('5층_부하량'!C3:C3000,MATCH(1,("5-DaHall 1-CEP-05"='5층_부하량'!A3:A3000)*(11='5층_부하량'!B3:B3000),0))</f>
        <v>0</v>
      </c>
      <c r="E11" s="2571" cm="1">
        <f t="array" ref="E11">INDEX('5층_부하량'!D3:D3000,MATCH(1,("5-DaHall 1-CEP-05"='5층_부하량'!A3:A3000)*(11='5층_부하량'!B3:B3000),0))</f>
        <v>0</v>
      </c>
      <c r="F11" s="2571" cm="1">
        <f t="array" ref="F11">INDEX('5층_부하량'!E3:E3000,MATCH(1,("5-DaHall 1-CEP-05"='5층_부하량'!A3:A3000)*(11='5층_부하량'!B3:B3000),0))</f>
        <v>0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INDEX('5층_부하량'!C3:C3000,MATCH(1,("5-DaHall 1-CEP-05"='5층_부하량'!A3:A3000)*(12='5층_부하량'!B3:B3000),0))</f>
        <v>0</v>
      </c>
      <c r="O11" s="2571" cm="1">
        <f t="array" ref="O11">INDEX('5층_부하량'!D3:D3000,MATCH(1,("5-DaHall 1-CEP-05"='5층_부하량'!A3:A3000)*(12='5층_부하량'!B3:B3000),0))</f>
        <v>0</v>
      </c>
      <c r="P11" s="2571" cm="1">
        <f t="array" ref="P11">INDEX('5층_부하량'!E3:E3000,MATCH(1,("5-DaHall 1-CEP-05"='5층_부하량'!A3:A3000)*(12='5층_부하량'!B3:B3000),0))</f>
        <v>0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INDEX('5층_부하량'!E3:E3000,MATCH(1,("5-DaHall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INDEX('5층_부하량'!E3:E3000,MATCH(1,("5-DaHall 1-CEP-05"='5층_부하량'!A3:A3000)*(18='5층_부하량'!B3:B3000),0))</f>
        <v>5.82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0</v>
      </c>
      <c r="O15" s="33">
        <f>SUM(E6:E14,O6:O14)</f>
        <v>0</v>
      </c>
      <c r="P15" s="33">
        <f>SUM(F6:F14,P6:P14)</f>
        <v>5.82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INDEX('5층_부하량'!C3:C3000,MATCH(1,("5-DaHall 1-CEP-06"='5층_부하량'!A3:A3000)*(1='5층_부하량'!B3:B3000),0))</f>
        <v>0.24</v>
      </c>
      <c r="O19" s="2567" cm="1">
        <f t="array" ref="O19">INDEX('5층_부하량'!D3:D3000,MATCH(1,("5-DaHall 1-CEP-06"='5층_부하량'!A3:A3000)*(1='5층_부하량'!B3:B3000),0))</f>
        <v>0</v>
      </c>
      <c r="P19" s="2567" cm="1">
        <f t="array" ref="P19">INDEX('5층_부하량'!E3:E3000,MATCH(1,("5-DaHall 1-CEP-06"='5층_부하량'!A3:A3000)*(1='5층_부하량'!B3:B3000),0))</f>
        <v>0.23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INDEX('5층_부하량'!C3:C3000,MATCH(1,("5-DaHall 1-CEP-06"='5층_부하량'!A3:A3000)*(2='5층_부하량'!B3:B3000),0))</f>
        <v>0.24</v>
      </c>
      <c r="O20" s="2568" cm="1">
        <f t="array" ref="O20">INDEX('5층_부하량'!D3:D3000,MATCH(1,("5-DaHall 1-CEP-06"='5층_부하량'!A3:A3000)*(2='5층_부하량'!B3:B3000),0))</f>
        <v>0</v>
      </c>
      <c r="P20" s="2568" cm="1">
        <f t="array" ref="P20">INDEX('5층_부하량'!E3:E3000,MATCH(1,("5-DaHall 1-CEP-06"='5층_부하량'!A3:A3000)*(2='5층_부하량'!B3:B3000),0))</f>
        <v>0.23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INDEX('5층_부하량'!C3:C3000,MATCH(1,("5-DaHall 1-CEP-06"='5층_부하량'!A3:A3000)*(3='5층_부하량'!B3:B3000),0))</f>
        <v>0.24</v>
      </c>
      <c r="O21" s="2570" cm="1">
        <f t="array" ref="O21">INDEX('5층_부하량'!D3:D3000,MATCH(1,("5-DaHall 1-CEP-06"='5층_부하량'!A3:A3000)*(3='5층_부하량'!B3:B3000),0))</f>
        <v>0</v>
      </c>
      <c r="P21" s="2570" cm="1">
        <f t="array" ref="P21">INDEX('5층_부하량'!E3:E3000,MATCH(1,("5-DaHall 1-CEP-06"='5층_부하량'!A3:A3000)*(3='5층_부하량'!B3:B3000),0))</f>
        <v>0.22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INDEX('5층_부하량'!C3:C3000,MATCH(1,("5-DaHall 1-CEP-06"='5층_부하량'!A3:A3000)*(4='5층_부하량'!B3:B3000),0))</f>
        <v>0</v>
      </c>
      <c r="O22" s="2569" cm="1">
        <f t="array" ref="O22">INDEX('5층_부하량'!D3:D3000,MATCH(1,("5-DaHall 1-CEP-06"='5층_부하량'!A3:A3000)*(4='5층_부하량'!B3:B3000),0))</f>
        <v>0</v>
      </c>
      <c r="P22" s="2569" cm="1">
        <f t="array" ref="P22">INDEX('5층_부하량'!E3:E3000,MATCH(1,("5-DaHall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0.72</v>
      </c>
      <c r="O23" s="33">
        <f>SUM(E19:E22,O19:O22)</f>
        <v>0</v>
      </c>
      <c r="P23" s="33">
        <f>SUM(F19:F22,P19:P22)</f>
        <v>0.68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INDEX('5층_부하량'!C3:C3000,MATCH(1,("5-DaHall 1-PDU-01"='5층_부하량'!A3:A3000)*(1='5층_부하량'!B3:B3000),0))</f>
        <v>0</v>
      </c>
      <c r="E27" s="2567" cm="1">
        <f t="array" ref="E27">INDEX('5층_부하량'!D3:D3000,MATCH(1,("5-DaHall 1-PDU-01"='5층_부하량'!A3:A3000)*(1='5층_부하량'!B3:B3000),0))</f>
        <v>0</v>
      </c>
      <c r="F27" s="2567" cm="1">
        <f t="array" ref="F27">INDEX('5층_부하량'!E3:E3000,MATCH(1,("5-DaHall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INDEX('5층_부하량'!C3:C3000,MATCH(1,("5-DaHall 1-PDU-01"='5층_부하량'!A3:A3000)*(55='5층_부하량'!B3:B3000),0))</f>
        <v>0</v>
      </c>
      <c r="O27" s="2567" cm="1">
        <f t="array" ref="O27">INDEX('5층_부하량'!D3:D3000,MATCH(1,("5-DaHall 1-PDU-01"='5층_부하량'!A3:A3000)*(55='5층_부하량'!B3:B3000),0))</f>
        <v>0.57999999999999996</v>
      </c>
      <c r="P27" s="2567" cm="1">
        <f t="array" ref="P27">INDEX('5층_부하량'!E3:E3000,MATCH(1,("5-DaHall 1-PDU-01"='5층_부하량'!A3:A3000)*(55='5층_부하량'!B3:B3000),0))</f>
        <v>0.73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INDEX('5층_부하량'!E3:E3000,MATCH(1,("5-DaHall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INDEX('5층_부하량'!E3:E3000,MATCH(1,("5-DaHall 1-PDU-01"='5층_부하량'!A3:A3000)*(58='5층_부하량'!B3:B3000),0))</f>
        <v>1.52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INDEX('5층_부하량'!D3:D3000,MATCH(1,("5-DaHall 1-PDU-01"='5층_부하량'!A3:A3000)*(6='5층_부하량'!B3:B3000),0))</f>
        <v>9.2899999999999991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INDEX('5층_부하량'!E3:E3000,MATCH(1,("5-DaHall 1-PDU-01"='5층_부하량'!A3:A3000)*(7='5층_부하량'!B3:B3000),0))</f>
        <v>8.18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INDEX('5층_부하량'!E3:E3000,MATCH(1,("5-DaHall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INDEX('5층_부하량'!C3:C3000,MATCH(1,("5-DaHall 1-PDU-01"='5층_부하량'!A3:A3000)*(8='5층_부하량'!B3:B3000),0))</f>
        <v>9.7899999999999991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INDEX('5층_부하량'!E3:E3000,MATCH(1,("5-DaHall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INDEX('5층_부하량'!E3:E3000,MATCH(1,("5-DaHall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INDEX('5층_부하량'!D3:D3000,MATCH(1,("5-DaHall 1-PDU-01"='5층_부하량'!A3:A3000)*(12='5층_부하량'!B3:B3000),0))</f>
        <v>1.3900000000000001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INDEX('5층_부하량'!E3:E3000,MATCH(1,("5-DaHall 1-PDU-01"='5층_부하량'!A3:A3000)*(13='5층_부하량'!B3:B3000),0))</f>
        <v>1.48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INDEX('5층_부하량'!E3:E3000,MATCH(1,("5-DaHall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INDEX('5층_부하량'!E3:E3000,MATCH(1,("5-DaHall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INDEX('5층_부하량'!E3:E3000,MATCH(1,("5-DaHall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INDEX('5층_부하량'!C3:C3000,MATCH(1,("5-DaHall 1-PDU-01"='5층_부하량'!A3:A3000)*(17='5층_부하량'!B3:B3000),0))</f>
        <v>8.84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INDEX('5층_부하량'!D3:D3000,MATCH(1,("5-DaHall 1-PDU-01"='5층_부하량'!A3:A3000)*(18='5층_부하량'!B3:B3000),0))</f>
        <v>6.91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INDEX('5층_부하량'!E3:E3000,MATCH(1,("5-DaHall 1-PDU-01"='5층_부하량'!A3:A3000)*(19='5층_부하량'!B3:B3000),0))</f>
        <v>7.84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INDEX('5층_부하량'!E3:E3000,MATCH(1,("5-DaHall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INDEX('5층_부하량'!C3:C3000,MATCH(1,("5-DaHall 1-PDU-01"='5층_부하량'!A3:A3000)*(20='5층_부하량'!B3:B3000),0))</f>
        <v>5.99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INDEX('5층_부하량'!D3:D3000,MATCH(1,("5-DaHall 1-PDU-01"='5층_부하량'!A3:A3000)*(21='5층_부하량'!B3:B3000),0))</f>
        <v>8.6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INDEX('5층_부하량'!E3:E3000,MATCH(1,("5-DaHall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INDEX('5층_부하량'!E3:E3000,MATCH(1,("5-DaHall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INDEX('5층_부하량'!D3:D3000,MATCH(1,("5-DaHall 1-PDU-01"='5층_부하량'!A3:A3000)*(78='5층_부하량'!B3:B3000),0))</f>
        <v>0.35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INDEX('5층_부하량'!E3:E3000,MATCH(1,("5-DaHall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INDEX('5층_부하량'!E3:E3000,MATCH(1,("5-DaHall 1-PDU-01"='5층_부하량'!A3:A3000)*(79='5층_부하량'!B3:B3000),0))</f>
        <v>1.72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25.65</v>
      </c>
      <c r="O53" s="33">
        <f>SUM(E27:E52,O27:O52)</f>
        <v>27.119999999999997</v>
      </c>
      <c r="P53" s="33">
        <f>SUM(F27:F52,P27:P52)</f>
        <v>21.47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INDEX('5층_부하량'!C3:C3000,MATCH(1,("5-DaHall 1-PDU-02"='5층_부하량'!A3:A3000)*(1='5층_부하량'!B3:B3000),0))</f>
        <v>0</v>
      </c>
      <c r="E57" s="2567" cm="1">
        <f t="array" ref="E57">INDEX('5층_부하량'!D3:D3000,MATCH(1,("5-DaHall 1-PDU-02"='5층_부하량'!A3:A3000)*(1='5층_부하량'!B3:B3000),0))</f>
        <v>0</v>
      </c>
      <c r="F57" s="2567" cm="1">
        <f t="array" ref="F57">INDEX('5층_부하량'!E3:E3000,MATCH(1,("5-DaHall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INDEX('5층_부하량'!C3:C3000,MATCH(1,("5-DaHall 1-PDU-02"='5층_부하량'!A3:A3000)*(55='5층_부하량'!B3:B3000),0))</f>
        <v>0</v>
      </c>
      <c r="O57" s="2567" cm="1">
        <f t="array" ref="O57">INDEX('5층_부하량'!D3:D3000,MATCH(1,("5-DaHall 1-PDU-02"='5층_부하량'!A3:A3000)*(55='5층_부하량'!B3:B3000),0))</f>
        <v>0.66</v>
      </c>
      <c r="P57" s="2567" cm="1">
        <f t="array" ref="P57">INDEX('5층_부하량'!E3:E3000,MATCH(1,("5-DaHall 1-PDU-02"='5층_부하량'!A3:A3000)*(55='5층_부하량'!B3:B3000),0))</f>
        <v>0.73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INDEX('5층_부하량'!E3:E3000,MATCH(1,("5-DaHall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INDEX('5층_부하량'!E3:E3000,MATCH(1,("5-DaHall 1-PDU-02"='5층_부하량'!A3:A3000)*(58='5층_부하량'!B3:B3000),0))</f>
        <v>1.24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INDEX('5층_부하량'!D3:D3000,MATCH(1,("5-DaHall 1-PDU-02"='5층_부하량'!A3:A3000)*(6='5층_부하량'!B3:B3000),0))</f>
        <v>7.6899999999999995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INDEX('5층_부하량'!E3:E3000,MATCH(1,("5-DaHall 1-PDU-02"='5층_부하량'!A3:A3000)*(7='5층_부하량'!B3:B3000),0))</f>
        <v>9.17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INDEX('5층_부하량'!E3:E3000,MATCH(1,("5-DaHall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INDEX('5층_부하량'!C3:C3000,MATCH(1,("5-DaHall 1-PDU-02"='5층_부하량'!A3:A3000)*(8='5층_부하량'!B3:B3000),0))</f>
        <v>8.23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INDEX('5층_부하량'!E3:E3000,MATCH(1,("5-DaHall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INDEX('5층_부하량'!E3:E3000,MATCH(1,("5-DaHall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INDEX('5층_부하량'!E3:E3000,MATCH(1,("5-DaHall 1-PDU-02"='5층_부하량'!A3:A3000)*(13='5층_부하량'!B3:B3000),0))</f>
        <v>1.26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INDEX('5층_부하량'!E3:E3000,MATCH(1,("5-DaHall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INDEX('5층_부하량'!E3:E3000,MATCH(1,("5-DaHall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INDEX('5층_부하량'!E3:E3000,MATCH(1,("5-DaHall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INDEX('5층_부하량'!C3:C3000,MATCH(1,("5-DaHall 1-PDU-02"='5층_부하량'!A3:A3000)*(17='5층_부하량'!B3:B3000),0))</f>
        <v>9.82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INDEX('5층_부하량'!D3:D3000,MATCH(1,("5-DaHall 1-PDU-02"='5층_부하량'!A3:A3000)*(18='5층_부하량'!B3:B3000),0))</f>
        <v>8.1199999999999992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INDEX('5층_부하량'!E3:E3000,MATCH(1,("5-DaHall 1-PDU-02"='5층_부하량'!A3:A3000)*(19='5층_부하량'!B3:B3000),0))</f>
        <v>6.21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INDEX('5층_부하량'!E3:E3000,MATCH(1,("5-DaHall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INDEX('5층_부하량'!C3:C3000,MATCH(1,("5-DaHall 1-PDU-02"='5층_부하량'!A3:A3000)*(20='5층_부하량'!B3:B3000),0))</f>
        <v>6.9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INDEX('5층_부하량'!D3:D3000,MATCH(1,("5-DaHall 1-PDU-02"='5층_부하량'!A3:A3000)*(21='5층_부하량'!B3:B3000),0))</f>
        <v>7.23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INDEX('5층_부하량'!E3:E3000,MATCH(1,("5-DaHall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INDEX('5층_부하량'!E3:E3000,MATCH(1,("5-DaHall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INDEX('5층_부하량'!D3:D3000,MATCH(1,("5-DaHall 1-PDU-02"='5층_부하량'!A3:A3000)*(78='5층_부하량'!B3:B3000),0))</f>
        <v>0.38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INDEX('5층_부하량'!E3:E3000,MATCH(1,("5-DaHall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24.950000000000003</v>
      </c>
      <c r="O83" s="33">
        <f>SUM(E57:E82,O57:O82)</f>
        <v>25.609999999999996</v>
      </c>
      <c r="P83" s="33">
        <f>SUM(F57:F82,P57:P82)</f>
        <v>19.7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INDEX('5층_부하량'!C3:C3000,MATCH(1,("5-DaHall 1-PDU-03"='5층_부하량'!A3:A3000)*(1='5층_부하량'!B3:B3000),0))</f>
        <v>0</v>
      </c>
      <c r="E87" s="2567" cm="1">
        <f t="array" ref="E87">INDEX('5층_부하량'!D3:D3000,MATCH(1,("5-DaHall 1-PDU-03"='5층_부하량'!A3:A3000)*(1='5층_부하량'!B3:B3000),0))</f>
        <v>0</v>
      </c>
      <c r="F87" s="2567" cm="1">
        <f t="array" ref="F87">INDEX('5층_부하량'!E3:E3000,MATCH(1,("5-DaHall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INDEX('5층_부하량'!C3:C3000,MATCH(1,("5-DaHall 1-PDU-03"='5층_부하량'!A3:A3000)*(55='5층_부하량'!B3:B3000),0))</f>
        <v>0</v>
      </c>
      <c r="O87" s="2567" cm="1">
        <f t="array" ref="O87">INDEX('5층_부하량'!D3:D3000,MATCH(1,("5-DaHall 1-PDU-03"='5층_부하량'!A3:A3000)*(55='5층_부하량'!B3:B3000),0))</f>
        <v>0</v>
      </c>
      <c r="P87" s="2567" cm="1">
        <f t="array" ref="P87">INDEX('5층_부하량'!E3:E3000,MATCH(1,("5-DaHall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INDEX('5층_부하량'!E3:E3000,MATCH(1,("5-DaHall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INDEX('5층_부하량'!E3:E3000,MATCH(1,("5-DaHall 1-PDU-03"='5층_부하량'!A3:A3000)*(58='5층_부하량'!B3:B3000),0))</f>
        <v>0.53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INDEX('5층_부하량'!E3:E3000,MATCH(1,("5-DaHall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INDEX('5층_부하량'!E3:E3000,MATCH(1,("5-DaHall 1-PDU-03"='5층_부하량'!A3:A3000)*(61='5층_부하량'!B3:B3000),0))</f>
        <v>1.74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INDEX('5층_부하량'!D3:D3000,MATCH(1,("5-DaHall 1-PDU-03"='5층_부하량'!A3:A3000)*(63='5층_부하량'!B3:B3000),0))</f>
        <v>3.69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INDEX('5층_부하량'!E3:E3000,MATCH(1,("5-DaHall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INDEX('5층_부하량'!E3:E3000,MATCH(1,("5-DaHall 1-PDU-03"='5층_부하량'!A3:A3000)*(64='5층_부하량'!B3:B3000),0))</f>
        <v>0.84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INDEX('5층_부하량'!C3:C3000,MATCH(1,("5-DaHall 1-PDU-03"='5층_부하량'!A3:A3000)*(65='5층_부하량'!B3:B3000),0))</f>
        <v>2.2400000000000002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INDEX('5층_부하량'!D3:D3000,MATCH(1,("5-DaHall 1-PDU-03"='5층_부하량'!A3:A3000)*(66='5층_부하량'!B3:B3000),0))</f>
        <v>2.81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INDEX('5층_부하량'!E3:E3000,MATCH(1,("5-DaHall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INDEX('5층_부하량'!E3:E3000,MATCH(1,("5-DaHall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INDEX('5층_부하량'!E3:E3000,MATCH(1,("5-DaHall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INDEX('5층_부하량'!E3:E3000,MATCH(1,("5-DaHall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INDEX('5층_부하량'!C3:C3000,MATCH(1,("5-DaHall 1-PDU-03"='5층_부하량'!A3:A3000)*(71='5층_부하량'!B3:B3000),0))</f>
        <v>2.41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INDEX('5층_부하량'!E3:E3000,MATCH(1,("5-DaHall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INDEX('5층_부하량'!E3:E3000,MATCH(1,("5-DaHall 1-PDU-03"='5층_부하량'!A3:A3000)*(73='5층_부하량'!B3:B3000),0))</f>
        <v>2.16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INDEX('5층_부하량'!E3:E3000,MATCH(1,("5-DaHall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INDEX('5층_부하량'!E3:E3000,MATCH(1,("5-DaHall 1-PDU-03"='5층_부하량'!A3:A3000)*(76='5층_부하량'!B3:B3000),0))</f>
        <v>1.77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INDEX('5층_부하량'!C3:C3000,MATCH(1,("5-DaHall 1-PDU-03"='5층_부하량'!A3:A3000)*(77='5층_부하량'!B3:B3000),0))</f>
        <v>2.85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INDEX('5층_부하량'!E3:E3000,MATCH(1,("5-DaHall 1-PDU-03"='5층_부하량'!A3:A3000)*(25='5층_부하량'!B3:B3000),0))</f>
        <v>3.58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INDEX('5층_부하량'!E3:E3000,MATCH(1,("5-DaHall 1-PDU-03"='5층_부하량'!A3:A3000)*(79='5층_부하량'!B3:B3000),0))</f>
        <v>3.42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INDEX('5층_부하량'!C3:C3000,MATCH(1,("5-DaHall 1-PDU-03"='5층_부하량'!A3:A3000)*(26='5층_부하량'!B3:B3000),0))</f>
        <v>5.58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25.56</v>
      </c>
      <c r="O113" s="33">
        <f>SUM(E87:E112,O87:O112)</f>
        <v>14.860000000000001</v>
      </c>
      <c r="P113" s="33">
        <f>SUM(F87:F112,P87:P112)</f>
        <v>14.040000000000001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INDEX('5층_부하량'!C3:C3000,MATCH(1,("5-DaHall 1-PDU-04"='5층_부하량'!A3:A3000)*(1='5층_부하량'!B3:B3000),0))</f>
        <v>0</v>
      </c>
      <c r="E117" s="2567" cm="1">
        <f t="array" ref="E117">INDEX('5층_부하량'!D3:D3000,MATCH(1,("5-DaHall 1-PDU-04"='5층_부하량'!A3:A3000)*(1='5층_부하량'!B3:B3000),0))</f>
        <v>0</v>
      </c>
      <c r="F117" s="2567" cm="1">
        <f t="array" ref="F117">INDEX('5층_부하량'!E3:E3000,MATCH(1,("5-DaHall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INDEX('5층_부하량'!C3:C3000,MATCH(1,("5-DaHall 1-PDU-04"='5층_부하량'!A3:A3000)*(55='5층_부하량'!B3:B3000),0))</f>
        <v>0</v>
      </c>
      <c r="O117" s="2567" cm="1">
        <f t="array" ref="O117">INDEX('5층_부하량'!D3:D3000,MATCH(1,("5-DaHall 1-PDU-04"='5층_부하량'!A3:A3000)*(55='5층_부하량'!B3:B3000),0))</f>
        <v>0</v>
      </c>
      <c r="P117" s="2567" cm="1">
        <f t="array" ref="P117">INDEX('5층_부하량'!E3:E3000,MATCH(1,("5-DaHall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INDEX('5층_부하량'!E3:E3000,MATCH(1,("5-DaHall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INDEX('5층_부하량'!E3:E3000,MATCH(1,("5-DaHall 1-PDU-04"='5층_부하량'!A3:A3000)*(58='5층_부하량'!B3:B3000),0))</f>
        <v>0.53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INDEX('5층_부하량'!D3:D3000,MATCH(1,("5-DaHall 1-PDU-04"='5층_부하량'!A3:A3000)*(60='5층_부하량'!B3:B3000),0))</f>
        <v>1.98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INDEX('5층_부하량'!E3:E3000,MATCH(1,("5-DaHall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INDEX('5층_부하량'!E3:E3000,MATCH(1,("5-DaHall 1-PDU-04"='5층_부하량'!A3:A3000)*(61='5층_부하량'!B3:B3000),0))</f>
        <v>1.78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INDEX('5층_부하량'!D3:D3000,MATCH(1,("5-DaHall 1-PDU-04"='5층_부하량'!A3:A3000)*(63='5층_부하량'!B3:B3000),0))</f>
        <v>3.7199999999999998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INDEX('5층_부하량'!E3:E3000,MATCH(1,("5-DaHall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INDEX('5층_부하량'!E3:E3000,MATCH(1,("5-DaHall 1-PDU-04"='5층_부하량'!A3:A3000)*(64='5층_부하량'!B3:B3000),0))</f>
        <v>0.85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INDEX('5층_부하량'!C3:C3000,MATCH(1,("5-DaHall 1-PDU-04"='5층_부하량'!A3:A3000)*(65='5층_부하량'!B3:B3000),0))</f>
        <v>1.3599999999999999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INDEX('5층_부하량'!D3:D3000,MATCH(1,("5-DaHall 1-PDU-04"='5층_부하량'!A3:A3000)*(66='5층_부하량'!B3:B3000),0))</f>
        <v>4.42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INDEX('5층_부하량'!E3:E3000,MATCH(1,("5-DaHall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INDEX('5층_부하량'!E3:E3000,MATCH(1,("5-DaHall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INDEX('5층_부하량'!E3:E3000,MATCH(1,("5-DaHall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INDEX('5층_부하량'!E3:E3000,MATCH(1,("5-DaHall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INDEX('5층_부하량'!E3:E3000,MATCH(1,("5-DaHall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INDEX('5층_부하량'!E3:E3000,MATCH(1,("5-DaHall 1-PDU-04"='5층_부하량'!A3:A3000)*(73='5층_부하량'!B3:B3000),0))</f>
        <v>2.27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INDEX('5층_부하량'!C3:C3000,MATCH(1,("5-DaHall 1-PDU-04"='5층_부하량'!A3:A3000)*(20='5층_부하량'!B3:B3000),0))</f>
        <v>3.22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INDEX('5층_부하량'!C3:C3000,MATCH(1,("5-DaHall 1-PDU-04"='5층_부하량'!A3:A3000)*(74='5층_부하량'!B3:B3000),0))</f>
        <v>2.4699999999999998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INDEX('5층_부하량'!D3:D3000,MATCH(1,("5-DaHall 1-PDU-04"='5층_부하량'!A3:A3000)*(75='5층_부하량'!B3:B3000),0))</f>
        <v>1.44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INDEX('5층_부하량'!E3:E3000,MATCH(1,("5-DaHall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INDEX('5층_부하량'!C3:C3000,MATCH(1,("5-DaHall 1-PDU-04"='5층_부하량'!A3:A3000)*(23='5층_부하량'!B3:B3000),0))</f>
        <v>2.2200000000000002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INDEX('5층_부하량'!C3:C3000,MATCH(1,("5-DaHall 1-PDU-04"='5층_부하량'!A3:A3000)*(77='5층_부하량'!B3:B3000),0))</f>
        <v>2.2599999999999998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INDEX('5층_부하량'!E3:E3000,MATCH(1,("5-DaHall 1-PDU-04"='5층_부하량'!A3:A3000)*(25='5층_부하량'!B3:B3000),0))</f>
        <v>3.94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INDEX('5층_부하량'!E3:E3000,MATCH(1,("5-DaHall 1-PDU-04"='5층_부하량'!A3:A3000)*(79='5층_부하량'!B3:B3000),0))</f>
        <v>2.93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22.69</v>
      </c>
      <c r="O143" s="33">
        <f>SUM(E117:E142,O117:O142)</f>
        <v>14.129999999999999</v>
      </c>
      <c r="P143" s="33">
        <f>SUM(F117:F142,P117:P142)</f>
        <v>13.87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INDEX('5층_부하량'!E3:E3000,MATCH(1,("5-DaHall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INDEX('5층_부하량'!E3:E3000,MATCH(1,("5-DaHall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INDEX('5층_부하량'!E3:E3000,MATCH(1,("5-DaHall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INDEX('5층_부하량'!E3:E3000,MATCH(1,("5-DaHall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INDEX('5층_부하량'!E3:E3000,MATCH(1,("5-DaHall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INDEX('5층_부하량'!E3:E3000,MATCH(1,("5-DaHall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INDEX('5층_부하량'!E3:E3000,MATCH(1,("5-DaHall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INDEX('5층_부하량'!E3:E3000,MATCH(1,("5-DaHall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INDEX('5층_부하량'!E3:E3000,MATCH(1,("5-DaHall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INDEX('5층_부하량'!E3:E3000,MATCH(1,("5-DaHall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INDEX('5층_부하량'!E3:E3000,MATCH(1,("5-DaHall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INDEX('5층_부하량'!E3:E3000,MATCH(1,("5-DaHall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INDEX('5층_부하량'!E3:E3000,MATCH(1,("5-DaHall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INDEX('5층_부하량'!E3:E3000,MATCH(1,("5-DaHall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INDEX('5층_부하량'!E3:E3000,MATCH(1,("5-DaHall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INDEX('5층_부하량'!E3:E3000,MATCH(1,("5-DaHall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INDEX('5층_부하량'!E3:E3000,MATCH(1,("5-DaHall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INDEX('5층_부하량'!E3:E3000,MATCH(1,("5-DaHall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INDEX('5층_부하량'!E3:E3000,MATCH(1,("5-DaHall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INDEX('5층_부하량'!E3:E3000,MATCH(1,("5-DaHall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INDEX('5층_부하량'!E3:E3000,MATCH(1,("5-DaHall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INDEX('5층_부하량'!E3:E3000,MATCH(1,("5-DaHall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INDEX('5층_부하량'!E3:E3000,MATCH(1,("5-DaHall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INDEX('5층_부하량'!E3:E3000,MATCH(1,("5-DaHall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INDEX('5층_부하량'!E3:E3000,MATCH(1,("5-DaHall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INDEX('5층_부하량'!E3:E3000,MATCH(1,("5-DaHall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INDEX('5층_부하량'!E3:E3000,MATCH(1,("5-DaHall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INDEX('5층_부하량'!E3:E3000,MATCH(1,("5-DaHall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INDEX('5층_부하량'!E3:E3000,MATCH(1,("5-DaHall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INDEX('5층_부하량'!E3:E3000,MATCH(1,("5-DaHall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INDEX('5층_부하량'!E3:E3000,MATCH(1,("5-DaHall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INDEX('5층_부하량'!E3:E3000,MATCH(1,("5-DaHall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INDEX('5층_부하량'!C3:C3000,MATCH(1,("5-DaHall 1-PDU-07"='5층_부하량'!A3:A3000)*(1='5층_부하량'!B3:B3000),0))</f>
        <v>7.05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INDEX('5층_부하량'!D3:D3000,MATCH(1,("5-DaHall 1-PDU-07"='5층_부하량'!A3:A3000)*(3='5층_부하량'!B3:B3000),0))</f>
        <v>0.4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INDEX('5층_부하량'!E3:E3000,MATCH(1,("5-DaHall 1-PDU-07"='5층_부하량'!A3:A3000)*(5='5층_부하량'!B3:B3000),0))</f>
        <v>0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INDEX('5층_부하량'!E3:E3000,MATCH(1,("5-DaHall 1-PDU-07"='5층_부하량'!A3:A3000)*(6='5층_부하량'!B3:B3000),0))</f>
        <v>0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INDEX('5층_부하량'!E3:E3000,MATCH(1,("5-DaHall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INDEX('5층_부하량'!E3:E3000,MATCH(1,("5-DaHall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INDEX('5층_부하량'!E3:E3000,MATCH(1,("5-DaHall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INDEX('5층_부하량'!E3:E3000,MATCH(1,("5-DaHall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INDEX('5층_부하량'!E3:E3000,MATCH(1,("5-DaHall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INDEX('5층_부하량'!E3:E3000,MATCH(1,("5-DaHall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INDEX('5층_부하량'!E3:E3000,MATCH(1,("5-DaHall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INDEX('5층_부하량'!E3:E3000,MATCH(1,("5-DaHall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INDEX('5층_부하량'!E3:E3000,MATCH(1,("5-DaHall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INDEX('5층_부하량'!E3:E3000,MATCH(1,("5-DaHall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8.0399999999999991</v>
      </c>
      <c r="O244" s="33">
        <f>SUM(E226:E243,O226:O243)</f>
        <v>0.4</v>
      </c>
      <c r="P244" s="33">
        <f>SUM(F226:F243,P226:P243)</f>
        <v>0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IFERROR(INDEX('5층_부하량'!D3:D3000,MATCH(1,("5-DaHall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IFERROR(INDEX('5층_부하량'!E3:E3000,MATCH(1,("5-DaHall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IFERROR(INDEX('5층_부하량'!E3:E3000,MATCH(1,("5-DaHall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IFERROR(INDEX('5층_부하량'!E3:E3000,MATCH(1,("5-DaHall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IFERROR(INDEX('5층_부하량'!E3:E3000,MATCH(1,("5-DaHall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IFERROR(INDEX('5층_부하량'!E3:E3000,MATCH(1,("5-DaHall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IFERROR(INDEX('5층_부하량'!E3:E3000,MATCH(1,("5-DaHall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IFERROR(INDEX('5층_부하량'!E3:E3000,MATCH(1,("5-DaHall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IFERROR(INDEX('5층_부하량'!E3:E3000,MATCH(1,("5-DaHall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IFERROR(INDEX('5층_부하량'!E3:E3000,MATCH(1,("5-DaHall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IFERROR(INDEX('5층_부하량'!E3:E3000,MATCH(1,("5-DaHall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IFERROR(INDEX('5층_부하량'!E3:E3000,MATCH(1,("5-DaHall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IFERROR(INDEX('5층_부하량'!E3:E3000,MATCH(1,("5-DaHall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INDEX('5층_부하량'!E3:E3000,MATCH(1,("5-DaHall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INDEX('5층_부하량'!E3:E3000,MATCH(1,("5-DaHall 1-PDU-08"='5층_부하량'!A3:A3000)*(6='5층_부하량'!B3:B3000),0))</f>
        <v>0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INDEX('5층_부하량'!E3:E3000,MATCH(1,("5-DaHall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INDEX('5층_부하량'!E3:E3000,MATCH(1,("5-DaHall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INDEX('5층_부하량'!E3:E3000,MATCH(1,("5-DaHall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INDEX('5층_부하량'!E3:E3000,MATCH(1,("5-DaHall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INDEX('5층_부하량'!E3:E3000,MATCH(1,("5-DaHall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INDEX('5층_부하량'!E3:E3000,MATCH(1,("5-DaHall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INDEX('5층_부하량'!E3:E3000,MATCH(1,("5-DaHall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INDEX('5층_부하량'!E3:E3000,MATCH(1,("5-DaHall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INDEX('5층_부하량'!E3:E3000,MATCH(1,("5-DaHall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INDEX('5층_부하량'!E3:E3000,MATCH(1,("5-DaHall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1.1599999999999999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IFERROR(INDEX('5층_부하량'!D3:D3000,MATCH(1,("5-DaHall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IFERROR(INDEX('5층_부하량'!E3:E3000,MATCH(1,("5-DaHall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IFERROR(INDEX('5층_부하량'!E3:E3000,MATCH(1,("5-DaHall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IFERROR(INDEX('5층_부하량'!E3:E3000,MATCH(1,("5-DaHall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IFERROR(INDEX('5층_부하량'!E3:E3000,MATCH(1,("5-DaHall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IFERROR(INDEX('5층_부하량'!E3:E3000,MATCH(1,("5-DaHall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IFERROR(INDEX('5층_부하량'!E3:E3000,MATCH(1,("5-DaHall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IFERROR(INDEX('5층_부하량'!E3:E3000,MATCH(1,("5-DaHall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IFERROR(INDEX('5층_부하량'!E3:E3000,MATCH(1,("5-DaHall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IFERROR(INDEX('5층_부하량'!E3:E3000,MATCH(1,("5-DaHall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IFERROR(INDEX('5층_부하량'!E3:E3000,MATCH(1,("5-DaHall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IFERROR(INDEX('5층_부하량'!E3:E3000,MATCH(1,("5-DaHall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IFERROR(INDEX('5층_부하량'!E3:E3000,MATCH(1,("5-DaHall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INDEX('5층_부하량'!C3:C3000,MATCH(1,("5-DaHall 1-PDU-11"='5층_부하량'!A3:A3000)*(1='5층_부하량'!B3:B3000),0))</f>
        <v>0</v>
      </c>
      <c r="E316" s="2579" cm="1">
        <f t="array" ref="E316">INDEX('5층_부하량'!D3:D3000,MATCH(1,("5-DaHall 1-PDU-11"='5층_부하량'!A3:A3000)*(1='5층_부하량'!B3:B3000),0))</f>
        <v>0</v>
      </c>
      <c r="F316" s="2579" cm="1">
        <f t="array" ref="F316">INDEX('5층_부하량'!E3:E3000,MATCH(1,("5-DaHall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INDEX('5층_부하량'!C3:C3000,MATCH(1,("5-DaHall 1-PDU-11"='5층_부하량'!A3:A3000)*(2='5층_부하량'!B3:B3000),0))</f>
        <v>0</v>
      </c>
      <c r="O316" s="2579" cm="1">
        <f t="array" ref="O316">INDEX('5층_부하량'!D3:D3000,MATCH(1,("5-DaHall 1-PDU-11"='5층_부하량'!A3:A3000)*(2='5층_부하량'!B3:B3000),0))</f>
        <v>0</v>
      </c>
      <c r="P316" s="2579" cm="1">
        <f t="array" ref="P316">INDEX('5층_부하량'!E3:E3000,MATCH(1,("5-DaHall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INDEX('5층_부하량'!E3:E3000,MATCH(1,("5-DaHall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INDEX('5층_부하량'!E3:E3000,MATCH(1,("5-DaHall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INDEX('5층_부하량'!E3:E3000,MATCH(1,("5-DaHall 1-PDU-11"='5층_부하량'!A3:A3000)*(13='5층_부하량'!B3:B3000),0))</f>
        <v>0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INDEX('5층_부하량'!E3:E3000,MATCH(1,("5-DaHall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INDEX('5층_부하량'!E3:E3000,MATCH(1,("5-DaHall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INDEX('5층_부하량'!E3:E3000,MATCH(1,("5-DaHall 1-PDU-11"='5층_부하량'!A3:A3000)*(20='5층_부하량'!B3:B3000),0))</f>
        <v>0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INDEX('5층_부하량'!E3:E3000,MATCH(1,("5-DaHall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INDEX('5층_부하량'!E3:E3000,MATCH(1,("5-DaHall 1-PDU-11"='5층_부하량'!A3:A3000)*(26='5층_부하량'!B3:B3000),0))</f>
        <v>3.03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INDEX('5층_부하량'!E3:E3000,MATCH(1,("5-DaHall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INDEX('5층_부하량'!E3:E3000,MATCH(1,("5-DaHall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3.03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INDEX('5층_부하량'!C3:C3000,MATCH(1,("5-DaHall 1-PDU-13"='5층_부하량'!A3:A3000)*(1='5층_부하량'!B3:B3000),0))</f>
        <v>0</v>
      </c>
      <c r="E336" s="2579" cm="1">
        <f t="array" ref="E336">INDEX('5층_부하량'!D3:D3000,MATCH(1,("5-DaHall 1-PDU-13"='5층_부하량'!A3:A3000)*(1='5층_부하량'!B3:B3000),0))</f>
        <v>0</v>
      </c>
      <c r="F336" s="2579" cm="1">
        <f t="array" ref="F336">INDEX('5층_부하량'!E3:E3000,MATCH(1,("5-DaHall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INDEX('5층_부하량'!C3:C3000,MATCH(1,("5-DaHall 1-PDU-13"='5층_부하량'!A3:A3000)*(2='5층_부하량'!B3:B3000),0))</f>
        <v>0</v>
      </c>
      <c r="O336" s="2579" cm="1">
        <f t="array" ref="O336">INDEX('5층_부하량'!D3:D3000,MATCH(1,("5-DaHall 1-PDU-13"='5층_부하량'!A3:A3000)*(2='5층_부하량'!B3:B3000),0))</f>
        <v>0</v>
      </c>
      <c r="P336" s="2579" cm="1">
        <f t="array" ref="P336">INDEX('5층_부하량'!E3:E3000,MATCH(1,("5-DaHall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INDEX('5층_부하량'!C3:C3000,MATCH(1,("5-DaHall 1-PDU-13"='5층_부하량'!A3:A3000)*(3='5층_부하량'!B3:B3000),0))</f>
        <v>3.91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INDEX('5층_부하량'!E3:E3000,MATCH(1,("5-DaHall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INDEX('5층_부하량'!E3:E3000,MATCH(1,("5-DaHall 1-PDU-13"='5층_부하량'!A3:A3000)*(8='5층_부하량'!B3:B3000),0))</f>
        <v>0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INDEX('5층_부하량'!E3:E3000,MATCH(1,("5-DaHall 1-PDU-13"='5층_부하량'!A3:A3000)*(13='5층_부하량'!B3:B3000),0))</f>
        <v>0.7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INDEX('5층_부하량'!E3:E3000,MATCH(1,("5-DaHall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INDEX('5층_부하량'!E3:E3000,MATCH(1,("5-DaHall 1-PDU-13"='5층_부하량'!A3:A3000)*(19='5층_부하량'!B3:B3000),0))</f>
        <v>5.14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INDEX('5층_부하량'!E3:E3000,MATCH(1,("5-DaHall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INDEX('5층_부하량'!E3:E3000,MATCH(1,("5-DaHall 1-PDU-13"='5층_부하량'!A3:A3000)*(25='5층_부하량'!B3:B3000),0))</f>
        <v>0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INDEX('5층_부하량'!E3:E3000,MATCH(1,("5-DaHall 1-PDU-13"='5층_부하량'!A3:A3000)*(26='5층_부하량'!B3:B3000),0))</f>
        <v>0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INDEX('5층_부하량'!E3:E3000,MATCH(1,("5-DaHall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INDEX('5층_부하량'!E3:E3000,MATCH(1,("5-DaHall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3.91</v>
      </c>
      <c r="O352" s="33">
        <f>SUM(E336:E351,O336:O351)</f>
        <v>0</v>
      </c>
      <c r="P352" s="33">
        <f>SUM(F336:F351,P336:P351)</f>
        <v>5.84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9" t="s">
        <v>4294</v>
      </c>
      <c r="K353" s="3710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INDEX('5층_부하량'!C3:C3000,MATCH(1,("5-DaHall 1-PDU-15"='5층_부하량'!A3:A3000)*(1='5층_부하량'!B3:B3000),0))</f>
        <v>5.97</v>
      </c>
      <c r="E356" s="2579" cm="1">
        <f t="array" ref="E356">INDEX('5층_부하량'!D3:D3000,MATCH(1,("5-DaHall 1-PDU-15"='5층_부하량'!A3:A3000)*(1='5층_부하량'!B3:B3000),0))</f>
        <v>1.25</v>
      </c>
      <c r="F356" s="2579" cm="1">
        <f t="array" ref="F356">INDEX('5층_부하량'!E3:E3000,MATCH(1,("5-DaHall 1-PDU-15"='5층_부하량'!A3:A3000)*(1='5층_부하량'!B3:B3000),0))</f>
        <v>7.85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INDEX('5층_부하량'!C3:C3000,MATCH(1,("5-DaHall 1-PDU-15"='5층_부하량'!A3:A3000)*(2='5층_부하량'!B3:B3000),0))</f>
        <v>0</v>
      </c>
      <c r="O356" s="2579" cm="1">
        <f t="array" ref="O356">INDEX('5층_부하량'!D3:D3000,MATCH(1,("5-DaHall 1-PDU-15"='5층_부하량'!A3:A3000)*(2='5층_부하량'!B3:B3000),0))</f>
        <v>0</v>
      </c>
      <c r="P356" s="2579" cm="1">
        <f t="array" ref="P356">INDEX('5층_부하량'!E3:E3000,MATCH(1,("5-DaHall 1-PDU-15"='5층_부하량'!A3:A3000)*(2='5층_부하량'!B3:B3000),0))</f>
        <v>0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INDEX('5층_부하량'!C3:C3000,MATCH(1,("5-DaHall 1-PDU-15"='5층_부하량'!A3:A3000)*(3='5층_부하량'!B3:B3000),0))</f>
        <v>0</v>
      </c>
      <c r="E357" s="2580" cm="1">
        <f t="array" ref="E357">INDEX('5층_부하량'!D3:D3000,MATCH(1,("5-DaHall 1-PDU-15"='5층_부하량'!A3:A3000)*(3='5층_부하량'!B3:B3000),0))</f>
        <v>0</v>
      </c>
      <c r="F357" s="2580" cm="1">
        <f t="array" ref="F357">INDEX('5층_부하량'!E3:E3000,MATCH(1,("5-DaHall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INDEX('5층_부하량'!C3:C3000,MATCH(1,("5-DaHall 1-PDU-15"='5층_부하량'!A3:A3000)*(4='5층_부하량'!B3:B3000),0))</f>
        <v>0</v>
      </c>
      <c r="O357" s="2580" cm="1">
        <f t="array" ref="O357">INDEX('5층_부하량'!D3:D3000,MATCH(1,("5-DaHall 1-PDU-15"='5층_부하량'!A3:A3000)*(4='5층_부하량'!B3:B3000),0))</f>
        <v>0</v>
      </c>
      <c r="P357" s="2580" cm="1">
        <f t="array" ref="P357">INDEX('5층_부하량'!E3:E3000,MATCH(1,("5-DaHall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INDEX('5층_부하량'!C3:C3000,MATCH(1,("5-DaHall 1-PDU-15"='5층_부하량'!A3:A3000)*(5='5층_부하량'!B3:B3000),0))</f>
        <v>0</v>
      </c>
      <c r="E358" s="2577" cm="1">
        <f t="array" ref="E358">INDEX('5층_부하량'!D3:D3000,MATCH(1,("5-DaHall 1-PDU-15"='5층_부하량'!A3:A3000)*(5='5층_부하량'!B3:B3000),0))</f>
        <v>0</v>
      </c>
      <c r="F358" s="2577" cm="1">
        <f t="array" ref="F358">INDEX('5층_부하량'!E3:E3000,MATCH(1,("5-DaHall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INDEX('5층_부하량'!C3:C3000,MATCH(1,("5-DaHall 1-PDU-15"='5층_부하량'!A3:A3000)*(6='5층_부하량'!B3:B3000),0))</f>
        <v>0</v>
      </c>
      <c r="O358" s="2577" cm="1">
        <f t="array" ref="O358">INDEX('5층_부하량'!D3:D3000,MATCH(1,("5-DaHall 1-PDU-15"='5층_부하량'!A3:A3000)*(6='5층_부하량'!B3:B3000),0))</f>
        <v>0</v>
      </c>
      <c r="P358" s="2577" cm="1">
        <f t="array" ref="P358">INDEX('5층_부하량'!E3:E3000,MATCH(1,("5-DaHall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INDEX('5층_부하량'!C3:C3000,MATCH(1,("5-DaHall 1-PDU-15"='5층_부하량'!A3:A3000)*(7='5층_부하량'!B3:B3000),0))</f>
        <v>0.65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INDEX('5층_부하량'!E3:E3000,MATCH(1,("5-DaHall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INDEX('5층_부하량'!E3:E3000,MATCH(1,("5-DaHall 1-PDU-15"='5층_부하량'!A3:A3000)*(12='5층_부하량'!B3:B3000),0))</f>
        <v>2.31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INDEX('5층_부하량'!E3:E3000,MATCH(1,("5-DaHall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INDEX('5층_부하량'!E3:E3000,MATCH(1,("5-DaHall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INDEX('5층_부하량'!E3:E3000,MATCH(1,("5-DaHall 1-PDU-15"='5층_부하량'!A3:A3000)*(23='5층_부하량'!B3:B3000),0))</f>
        <v>0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INDEX('5층_부하량'!E3:E3000,MATCH(1,("5-DaHall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INDEX('5층_부하량'!E3:E3000,MATCH(1,("5-DaHall 1-PDU-15"='5층_부하량'!A3:A3000)*(29='5층_부하량'!B3:B3000),0))</f>
        <v>0.36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INDEX('5층_부하량'!E3:E3000,MATCH(1,("5-DaHall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6.62</v>
      </c>
      <c r="O371" s="406">
        <f>SUM(E356:E370,O356:O370)</f>
        <v>1.25</v>
      </c>
      <c r="P371" s="406">
        <f>SUM(F356:F370,P356:P370)</f>
        <v>10.52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9" t="s">
        <v>5225</v>
      </c>
      <c r="K372" s="3710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INDEX('5층_부하량'!C3:C3000,MATCH(1,("5-DaHall 1-PDU-12"='5층_부하량'!A3:A3000)*(1='5층_부하량'!B3:B3000),0))</f>
        <v>0</v>
      </c>
      <c r="E375" s="2579" cm="1">
        <f t="array" ref="E375">INDEX('5층_부하량'!D3:D3000,MATCH(1,("5-DaHall 1-PDU-12"='5층_부하량'!A3:A3000)*(1='5층_부하량'!B3:B3000),0))</f>
        <v>0</v>
      </c>
      <c r="F375" s="2579" cm="1">
        <f t="array" ref="F375">INDEX('5층_부하량'!E3:E3000,MATCH(1,("5-DaHall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INDEX('5층_부하량'!C3:C3000,MATCH(1,("5-DaHall 1-PDU-12"='5층_부하량'!A3:A3000)*(2='5층_부하량'!B3:B3000),0))</f>
        <v>0</v>
      </c>
      <c r="O375" s="2579" cm="1">
        <f t="array" ref="O375">INDEX('5층_부하량'!D3:D3000,MATCH(1,("5-DaHall 1-PDU-12"='5층_부하량'!A3:A3000)*(2='5층_부하량'!B3:B3000),0))</f>
        <v>0</v>
      </c>
      <c r="P375" s="2579" cm="1">
        <f t="array" ref="P375">INDEX('5층_부하량'!E3:E3000,MATCH(1,("5-DaHall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INDEX('5층_부하량'!E3:E3000,MATCH(1,("5-DaHall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INDEX('5층_부하량'!E3:E3000,MATCH(1,("5-DaHall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INDEX('5층_부하량'!E3:E3000,MATCH(1,("5-DaHall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INDEX('5층_부하량'!E3:E3000,MATCH(1,("5-DaHall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INDEX('5층_부하량'!D3:D3000,MATCH(1,("5-DaHall 1-PDU-12"='5층_부하량'!A3:A3000)*(18='5층_부하량'!B3:B3000),0))</f>
        <v>1.8900000000000001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INDEX('5층_부하량'!E3:E3000,MATCH(1,("5-DaHall 1-PDU-12"='5층_부하량'!A3:A3000)*(19='5층_부하량'!B3:B3000),0))</f>
        <v>0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INDEX('5층_부하량'!E3:E3000,MATCH(1,("5-DaHall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INDEX('5층_부하량'!E3:E3000,MATCH(1,("5-DaHall 1-PDU-12"='5층_부하량'!A3:A3000)*(25='5층_부하량'!B3:B3000),0))</f>
        <v>3.11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INDEX('5층_부하량'!E3:E3000,MATCH(1,("5-DaHall 1-PDU-12"='5층_부하량'!A3:A3000)*(26='5층_부하량'!B3:B3000),0))</f>
        <v>0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INDEX('5층_부하량'!C3:C3000,MATCH(1,("5-DaHall 1-PDU-12"='5층_부하량'!A3:A3000)*(28='5층_부하량'!B3:B3000),0))</f>
        <v>3.48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INDEX('5층_부하량'!D3:D3000,MATCH(1,("5-DaHall 1-PDU-12"='5층_부하량'!A3:A3000)*(30='5층_부하량'!B3:B3000),0))</f>
        <v>5.67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INDEX('5층_부하량'!E3:E3000,MATCH(1,("5-DaHall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INDEX('5층_부하량'!E3:E3000,MATCH(1,("5-DaHall 1-PDU-12"='5층_부하량'!A3:A3000)*(32='5층_부하량'!B3:B3000),0))</f>
        <v>3.05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3.48</v>
      </c>
      <c r="O391" s="406">
        <f>SUM(E375:E390,O375:O390)</f>
        <v>11.03</v>
      </c>
      <c r="P391" s="406">
        <f>SUM(F375:F390,P375:P390)</f>
        <v>6.16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9" t="s">
        <v>5225</v>
      </c>
      <c r="K392" s="3710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INDEX('5층_부하량'!C3:C3000,MATCH(1,("5-DaHall 1-PDU-14"='5층_부하량'!A3:A3000)*(1='5층_부하량'!B3:B3000),0))</f>
        <v>0</v>
      </c>
      <c r="E395" s="2579" cm="1">
        <f t="array" ref="E395">INDEX('5층_부하량'!D3:D3000,MATCH(1,("5-DaHall 1-PDU-14"='5층_부하량'!A3:A3000)*(1='5층_부하량'!B3:B3000),0))</f>
        <v>0</v>
      </c>
      <c r="F395" s="2579" cm="1">
        <f t="array" ref="F395">INDEX('5층_부하량'!E3:E3000,MATCH(1,("5-DaHall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INDEX('5층_부하량'!C3:C3000,MATCH(1,("5-DaHall 1-PDU-14"='5층_부하량'!A3:A3000)*(2='5층_부하량'!B3:B3000),0))</f>
        <v>0</v>
      </c>
      <c r="O395" s="2579" cm="1">
        <f t="array" ref="O395">INDEX('5층_부하량'!D3:D3000,MATCH(1,("5-DaHall 1-PDU-14"='5층_부하량'!A3:A3000)*(2='5층_부하량'!B3:B3000),0))</f>
        <v>0</v>
      </c>
      <c r="P395" s="2579" cm="1">
        <f t="array" ref="P395">INDEX('5층_부하량'!E3:E3000,MATCH(1,("5-DaHall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INDEX('5층_부하량'!E3:E3000,MATCH(1,("5-DaHall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INDEX('5층_부하량'!E3:E3000,MATCH(1,("5-DaHall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INDEX('5층_부하량'!E3:E3000,MATCH(1,("5-DaHall 1-PDU-14"='5층_부하량'!A3:A3000)*(13='5층_부하량'!B3:B3000),0))</f>
        <v>0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INDEX('5층_부하량'!E3:E3000,MATCH(1,("5-DaHall 1-PDU-14"='5층_부하량'!A3:A3000)*(14='5층_부하량'!B3:B3000),0))</f>
        <v>0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INDEX('5층_부하량'!E3:E3000,MATCH(1,("5-DaHall 1-PDU-14"='5층_부하량'!A3:A3000)*(19='5층_부하량'!B3:B3000),0))</f>
        <v>2.4500000000000002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INDEX('5층_부하량'!E3:E3000,MATCH(1,("5-DaHall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INDEX('5층_부하량'!E3:E3000,MATCH(1,("5-DaHall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INDEX('5층_부하량'!E3:E3000,MATCH(1,("5-DaHall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INDEX('5층_부하량'!E3:E3000,MATCH(1,("5-DaHall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INDEX('5층_부하량'!E3:E3000,MATCH(1,("5-DaHall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2.4500000000000002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9" t="s">
        <v>4294</v>
      </c>
      <c r="K412" s="3710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INDEX('5층_부하량'!C3:C3000,MATCH(1,("5-DaHall 1-PDU-16"='5층_부하량'!A3:A3000)*(1='5층_부하량'!B3:B3000),0))</f>
        <v>4.66</v>
      </c>
      <c r="E415" s="2579" cm="1">
        <f t="array" ref="E415">INDEX('5층_부하량'!D3:D3000,MATCH(1,("5-DaHall 1-PDU-16"='5층_부하량'!A3:A3000)*(1='5층_부하량'!B3:B3000),0))</f>
        <v>1.33</v>
      </c>
      <c r="F415" s="2579" cm="1">
        <f t="array" ref="F415">INDEX('5층_부하량'!E3:E3000,MATCH(1,("5-DaHall 1-PDU-16"='5층_부하량'!A3:A3000)*(1='5층_부하량'!B3:B3000),0))</f>
        <v>6.05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INDEX('5층_부하량'!C3:C3000,MATCH(1,("5-DaHall 1-PDU-16"='5층_부하량'!A3:A3000)*(2='5층_부하량'!B3:B3000),0))</f>
        <v>0</v>
      </c>
      <c r="O415" s="2579" cm="1">
        <f t="array" ref="O415">INDEX('5층_부하량'!D3:D3000,MATCH(1,("5-DaHall 1-PDU-16"='5층_부하량'!A3:A3000)*(2='5층_부하량'!B3:B3000),0))</f>
        <v>0</v>
      </c>
      <c r="P415" s="2579" cm="1">
        <f t="array" ref="P415">INDEX('5층_부하량'!E3:E3000,MATCH(1,("5-DaHall 1-PDU-16"='5층_부하량'!A3:A3000)*(2='5층_부하량'!B3:B3000),0))</f>
        <v>0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INDEX('5층_부하량'!C3:C3000,MATCH(1,("5-DaHall 1-PDU-16"='5층_부하량'!A3:A3000)*(3='5층_부하량'!B3:B3000),0))</f>
        <v>0</v>
      </c>
      <c r="E416" s="2580" cm="1">
        <f t="array" ref="E416">INDEX('5층_부하량'!D3:D3000,MATCH(1,("5-DaHall 1-PDU-16"='5층_부하량'!A3:A3000)*(3='5층_부하량'!B3:B3000),0))</f>
        <v>0</v>
      </c>
      <c r="F416" s="2580" cm="1">
        <f t="array" ref="F416">INDEX('5층_부하량'!E3:E3000,MATCH(1,("5-DaHall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INDEX('5층_부하량'!C3:C3000,MATCH(1,("5-DaHall 1-PDU-16"='5층_부하량'!A3:A3000)*(4='5층_부하량'!B3:B3000),0))</f>
        <v>0</v>
      </c>
      <c r="O416" s="2577" cm="1">
        <f t="array" ref="O416">INDEX('5층_부하량'!D3:D3000,MATCH(1,("5-DaHall 1-PDU-16"='5층_부하량'!A3:A3000)*(4='5층_부하량'!B3:B3000),0))</f>
        <v>0</v>
      </c>
      <c r="P416" s="2577" cm="1">
        <f t="array" ref="P416">INDEX('5층_부하량'!E3:E3000,MATCH(1,("5-DaHall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INDEX('5층_부하량'!C3:C3000,MATCH(1,("5-DaHall 1-PDU-16"='5층_부하량'!A3:A3000)*(5='5층_부하량'!B3:B3000),0))</f>
        <v>0</v>
      </c>
      <c r="E417" s="2577" cm="1">
        <f t="array" ref="E417">INDEX('5층_부하량'!D3:D3000,MATCH(1,("5-DaHall 1-PDU-16"='5층_부하량'!A3:A3000)*(5='5층_부하량'!B3:B3000),0))</f>
        <v>0</v>
      </c>
      <c r="F417" s="2577" cm="1">
        <f t="array" ref="F417">INDEX('5층_부하량'!E3:E3000,MATCH(1,("5-DaHall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INDEX('5층_부하량'!C3:C3000,MATCH(1,("5-DaHall 1-PDU-16"='5층_부하량'!A3:A3000)*(6='5층_부하량'!B3:B3000),0))</f>
        <v>0</v>
      </c>
      <c r="O417" s="2577" cm="1">
        <f t="array" ref="O417">INDEX('5층_부하량'!D3:D3000,MATCH(1,("5-DaHall 1-PDU-16"='5층_부하량'!A3:A3000)*(6='5층_부하량'!B3:B3000),0))</f>
        <v>0</v>
      </c>
      <c r="P417" s="2577" cm="1">
        <f t="array" ref="P417">INDEX('5층_부하량'!E3:E3000,MATCH(1,("5-DaHall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INDEX('5층_부하량'!C3:C3000,MATCH(1,("5-DaHall 1-PDU-16"='5층_부하량'!A3:A3000)*(7='5층_부하량'!B3:B3000),0))</f>
        <v>1.51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INDEX('5층_부하량'!C3:C3000,MATCH(1,("5-DaHall 1-PDU-16"='5층_부하량'!A3:A3000)*(8='5층_부하량'!B3:B3000),0))</f>
        <v>0.41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INDEX('5층_부하량'!D3:D3000,MATCH(1,("5-DaHall 1-PDU-16"='5층_부하량'!A3:A3000)*(9='5층_부하량'!B3:B3000),0))</f>
        <v>0.39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INDEX('5층_부하량'!E3:E3000,MATCH(1,("5-DaHall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INDEX('5층_부하량'!E3:E3000,MATCH(1,("5-DaHall 1-PDU-16"='5층_부하량'!A3:A3000)*(12='5층_부하량'!B3:B3000),0))</f>
        <v>0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INDEX('5층_부하량'!C3:C3000,MATCH(1,("5-DaHall 1-PDU-16"='5층_부하량'!A3:A3000)*(13='5층_부하량'!B3:B3000),0))</f>
        <v>0.42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INDEX('5층_부하량'!C3:C3000,MATCH(1,("5-DaHall 1-PDU-16"='5층_부하량'!A3:A3000)*(14='5층_부하량'!B3:B3000),0))</f>
        <v>1.48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INDEX('5층_부하량'!D3:D3000,MATCH(1,("5-DaHall 1-PDU-16"='5층_부하량'!A3:A3000)*(15='5층_부하량'!B3:B3000),0))</f>
        <v>2.1800000000000002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INDEX('5층_부하량'!E3:E3000,MATCH(1,("5-DaHall 1-PDU-16"='5층_부하량'!A3:A3000)*(17='5층_부하량'!B3:B3000),0))</f>
        <v>0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INDEX('5층_부하량'!E3:E3000,MATCH(1,("5-DaHall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INDEX('5층_부하량'!D3:D3000,MATCH(1,("5-DaHall 1-PDU-16"='5층_부하량'!A3:A3000)*(21='5층_부하량'!B3:B3000),0))</f>
        <v>0.33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INDEX('5층_부하량'!D3:D3000,MATCH(1,("5-DaHall 1-PDU-16"='5층_부하량'!A3:A3000)*(22='5층_부하량'!B3:B3000),0))</f>
        <v>0.59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INDEX('5층_부하량'!E3:E3000,MATCH(1,("5-DaHall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INDEX('5층_부하량'!E3:E3000,MATCH(1,("5-DaHall 1-PDU-16"='5층_부하량'!A3:A3000)*(24='5층_부하량'!B3:B3000),0))</f>
        <v>0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INDEX('5층_부하량'!D3:D3000,MATCH(1,("5-DaHall 1-PDU-16"='5층_부하량'!A3:A3000)*(27='5층_부하량'!B3:B3000),0))</f>
        <v>0.56999999999999995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INDEX('5층_부하량'!E3:E3000,MATCH(1,("5-DaHall 1-PDU-16"='5층_부하량'!A3:A3000)*(29='5층_부하량'!B3:B3000),0))</f>
        <v>0.28999999999999998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INDEX('5층_부하량'!E3:E3000,MATCH(1,("5-DaHall 1-PDU-16"='5층_부하량'!A3:A3000)*(30='5층_부하량'!B3:B3000),0))</f>
        <v>0.48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9.49</v>
      </c>
      <c r="O430" s="406">
        <f>SUM(E415:E429,O415:O429)</f>
        <v>5.3900000000000006</v>
      </c>
      <c r="P430" s="406">
        <f>SUM(F415:F429,P415:P429)</f>
        <v>6.82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9" t="s">
        <v>5561</v>
      </c>
      <c r="K431" s="3710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9" t="s">
        <v>4642</v>
      </c>
      <c r="K443" s="3710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INDEX('5층_부하량'!E3:E3000,MATCH(1,("5-DaHall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INDEX('5층_부하량'!E3:E3000,MATCH(1,("5-DaHall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INDEX('5층_부하량'!D3:D3000,MATCH(1,("5-DaHall 1-PDU-17"='5층_부하량'!A3:A3000)*(9='5층_부하량'!B3:B3000),0))</f>
        <v>0.75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INDEX('5층_부하량'!E3:E3000,MATCH(1,("5-DaHall 1-PDU-17"='5층_부하량'!A3:A3000)*(11='5층_부하량'!B3:B3000),0))</f>
        <v>0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INDEX('5층_부하량'!E3:E3000,MATCH(1,("5-DaHall 1-PDU-17"='5층_부하량'!A3:A3000)*(12='5층_부하량'!B3:B3000),0))</f>
        <v>0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INDEX('5층_부하량'!E3:E3000,MATCH(1,("5-DaHall 1-PDU-17"='5층_부하량'!A3:A3000)*(17='5층_부하량'!B3:B3000),0))</f>
        <v>0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INDEX('5층_부하량'!E3:E3000,MATCH(1,("5-DaHall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INDEX('5층_부하량'!E3:E3000,MATCH(1,("5-DaHall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INDEX('5층_부하량'!E3:E3000,MATCH(1,("5-DaHall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INDEX('5층_부하량'!E3:E3000,MATCH(1,("5-DaHall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0.6</v>
      </c>
      <c r="O463" s="406">
        <f>SUM(E446:E462,O446:O462)</f>
        <v>0.75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9" t="s">
        <v>4642</v>
      </c>
      <c r="K464" s="3710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INDEX('5층_부하량'!E3:E3000,MATCH(1,("5-DaHall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INDEX('5층_부하량'!E3:E3000,MATCH(1,("5-DaHall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INDEX('5층_부하량'!E3:E3000,MATCH(1,("5-DaHall 1-PDU-18"='5층_부하량'!A3:A3000)*(11='5층_부하량'!B3:B3000),0))</f>
        <v>0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INDEX('5층_부하량'!E3:E3000,MATCH(1,("5-DaHall 1-PDU-18"='5층_부하량'!A3:A3000)*(12='5층_부하량'!B3:B3000),0))</f>
        <v>0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INDEX('5층_부하량'!E3:E3000,MATCH(1,("5-DaHall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INDEX('5층_부하량'!E3:E3000,MATCH(1,("5-DaHall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INDEX('5층_부하량'!E3:E3000,MATCH(1,("5-DaHall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INDEX('5층_부하량'!E3:E3000,MATCH(1,("5-DaHall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INDEX('5층_부하량'!E3:E3000,MATCH(1,("5-DaHall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0.82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9" t="s">
        <v>4294</v>
      </c>
      <c r="K485" s="3710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INDEX('5층_부하량'!C3:C3000,MATCH(1,("5-DaHall 1-PDU-19"='5층_부하량'!A3:A3000)*(2='5층_부하량'!B3:B3000),0))</f>
        <v>0.64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INDEX('5층_부하량'!D3:D3000,MATCH(1,("5-DaHall 1-PDU-19"='5층_부하량'!A3:A3000)*(4='5층_부하량'!B3:B3000),0))</f>
        <v>0.87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INDEX('5층_부하량'!E3:E3000,MATCH(1,("5-DaHall 1-PDU-19"='5층_부하량'!A3:A3000)*(5='5층_부하량'!B3:B3000),0))</f>
        <v>0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INDEX('5층_부하량'!E3:E3000,MATCH(1,("5-DaHall 1-PDU-19"='5층_부하량'!A3:A3000)*(6='5층_부하량'!B3:B3000),0))</f>
        <v>2.19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INDEX('5층_부하량'!C3:C3000,MATCH(1,("5-DaHall 1-PDU-19"='5층_부하량'!A3:A3000)*(7='5층_부하량'!B3:B3000),0))</f>
        <v>0.67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INDEX('5층_부하량'!C3:C3000,MATCH(1,("5-DaHall 1-PDU-19"='5층_부하량'!A3:A3000)*(8='5층_부하량'!B3:B3000),0))</f>
        <v>1.03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INDEX('5층_부하량'!D3:D3000,MATCH(1,("5-DaHall 1-PDU-19"='5층_부하량'!A3:A3000)*(9='5층_부하량'!B3:B3000),0))</f>
        <v>0.68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INDEX('5층_부하량'!D3:D3000,MATCH(1,("5-DaHall 1-PDU-19"='5층_부하량'!A3:A3000)*(10='5층_부하량'!B3:B3000),0))</f>
        <v>0.5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INDEX('5층_부하량'!E3:E3000,MATCH(1,("5-DaHall 1-PDU-19"='5층_부하량'!A3:A3000)*(11='5층_부하량'!B3:B3000),0))</f>
        <v>0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INDEX('5층_부하량'!E3:E3000,MATCH(1,("5-DaHall 1-PDU-19"='5층_부하량'!A3:A3000)*(12='5층_부하량'!B3:B3000),0))</f>
        <v>0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INDEX('5층_부하량'!C3:C3000,MATCH(1,("5-DaHall 1-PDU-19"='5층_부하량'!A3:A3000)*(13='5층_부하량'!B3:B3000),0))</f>
        <v>0.65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INDEX('5층_부하량'!C3:C3000,MATCH(1,("5-DaHall 1-PDU-19"='5층_부하량'!A3:A3000)*(14='5층_부하량'!B3:B3000),0))</f>
        <v>1.1499999999999999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INDEX('5층_부하량'!D3:D3000,MATCH(1,("5-DaHall 1-PDU-19"='5층_부하량'!A3:A3000)*(16='5층_부하량'!B3:B3000),0))</f>
        <v>1.1599999999999999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INDEX('5층_부하량'!E3:E3000,MATCH(1,("5-DaHall 1-PDU-19"='5층_부하량'!A3:A3000)*(17='5층_부하량'!B3:B3000),0))</f>
        <v>1.83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INDEX('5층_부하량'!E3:E3000,MATCH(1,("5-DaHall 1-PDU-19"='5층_부하량'!A3:A3000)*(18='5층_부하량'!B3:B3000),0))</f>
        <v>1.1499999999999999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INDEX('5층_부하량'!C3:C3000,MATCH(1,("5-DaHall 1-PDU-19"='5층_부하량'!A3:A3000)*(19='5층_부하량'!B3:B3000),0))</f>
        <v>1.1200000000000001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INDEX('5층_부하량'!C3:C3000,MATCH(1,("5-DaHall 1-PDU-19"='5층_부하량'!A3:A3000)*(20='5층_부하량'!B3:B3000),0))</f>
        <v>1.1599999999999999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INDEX('5층_부하량'!D3:D3000,MATCH(1,("5-DaHall 1-PDU-19"='5층_부하량'!A3:A3000)*(22='5층_부하량'!B3:B3000),0))</f>
        <v>0.84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INDEX('5층_부하량'!E3:E3000,MATCH(1,("5-DaHall 1-PDU-19"='5층_부하량'!A3:A3000)*(23='5층_부하량'!B3:B3000),0))</f>
        <v>0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INDEX('5층_부하량'!E3:E3000,MATCH(1,("5-DaHall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6.42</v>
      </c>
      <c r="O500" s="406">
        <f>SUM(E488:E499,O488:O499)</f>
        <v>4.05</v>
      </c>
      <c r="P500" s="406">
        <f>SUM(F488:F499,P488:P499)</f>
        <v>5.17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9" t="s">
        <v>4294</v>
      </c>
      <c r="K501" s="3710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INDEX('5층_부하량'!C3:C3000,MATCH(1,("5-DaHall 1-PDU-20"='5층_부하량'!A3:A3000)*(2='5층_부하량'!B3:B3000),0))</f>
        <v>0.63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INDEX('5층_부하량'!D3:D3000,MATCH(1,("5-DaHall 1-PDU-20"='5층_부하량'!A3:A3000)*(4='5층_부하량'!B3:B3000),0))</f>
        <v>0.92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INDEX('5층_부하량'!E3:E3000,MATCH(1,("5-DaHall 1-PDU-20"='5층_부하량'!A3:A3000)*(5='5층_부하량'!B3:B3000),0))</f>
        <v>0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INDEX('5층_부하량'!E3:E3000,MATCH(1,("5-DaHall 1-PDU-20"='5층_부하량'!A3:A3000)*(6='5층_부하량'!B3:B3000),0))</f>
        <v>1.3599999999999999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INDEX('5층_부하량'!C3:C3000,MATCH(1,("5-DaHall 1-PDU-20"='5층_부하량'!A3:A3000)*(7='5층_부하량'!B3:B3000),0))</f>
        <v>0.68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INDEX('5층_부하량'!C3:C3000,MATCH(1,("5-DaHall 1-PDU-20"='5층_부하량'!A3:A3000)*(8='5층_부하량'!B3:B3000),0))</f>
        <v>1.19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INDEX('5층_부하량'!D3:D3000,MATCH(1,("5-DaHall 1-PDU-20"='5층_부하량'!A3:A3000)*(9='5층_부하량'!B3:B3000),0))</f>
        <v>0.59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INDEX('5층_부하량'!D3:D3000,MATCH(1,("5-DaHall 1-PDU-20"='5층_부하량'!A3:A3000)*(10='5층_부하량'!B3:B3000),0))</f>
        <v>0.63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INDEX('5층_부하량'!E3:E3000,MATCH(1,("5-DaHall 1-PDU-20"='5층_부하량'!A3:A3000)*(11='5층_부하량'!B3:B3000),0))</f>
        <v>0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INDEX('5층_부하량'!E3:E3000,MATCH(1,("5-DaHall 1-PDU-20"='5층_부하량'!A3:A3000)*(12='5층_부하량'!B3:B3000),0))</f>
        <v>0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INDEX('5층_부하량'!C3:C3000,MATCH(1,("5-DaHall 1-PDU-20"='5층_부하량'!A3:A3000)*(13='5층_부하량'!B3:B3000),0))</f>
        <v>0.69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INDEX('5층_부하량'!D3:D3000,MATCH(1,("5-DaHall 1-PDU-20"='5층_부하량'!A3:A3000)*(16='5층_부하량'!B3:B3000),0))</f>
        <v>1.03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INDEX('5층_부하량'!E3:E3000,MATCH(1,("5-DaHall 1-PDU-20"='5층_부하량'!A3:A3000)*(17='5층_부하량'!B3:B3000),0))</f>
        <v>2.5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INDEX('5층_부하량'!E3:E3000,MATCH(1,("5-DaHall 1-PDU-20"='5층_부하량'!A3:A3000)*(18='5층_부하량'!B3:B3000),0))</f>
        <v>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INDEX('5층_부하량'!C3:C3000,MATCH(1,("5-DaHall 1-PDU-20"='5층_부하량'!A3:A3000)*(19='5층_부하량'!B3:B3000),0))</f>
        <v>1.07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INDEX('5층_부하량'!D3:D3000,MATCH(1,("5-DaHall 1-PDU-20"='5층_부하량'!A3:A3000)*(22='5층_부하량'!B3:B3000),0))</f>
        <v>0.59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INDEX('5층_부하량'!E3:E3000,MATCH(1,("5-DaHall 1-PDU-20"='5층_부하량'!A3:A3000)*(23='5층_부하량'!B3:B3000),0))</f>
        <v>0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INDEX('5층_부하량'!E3:E3000,MATCH(1,("5-DaHall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6.3500000000000005</v>
      </c>
      <c r="O516" s="406">
        <f>SUM(E504:E515,O504:O515)</f>
        <v>3.76</v>
      </c>
      <c r="P516" s="406">
        <f>SUM(F504:F515,P504:P515)</f>
        <v>4.8599999999999994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9" t="s">
        <v>4294</v>
      </c>
      <c r="K517" s="3710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INDEX('5층_부하량'!C3:C3000,MATCH(1,("5-DaHall 1-PDU-21"='5층_부하량'!A3:A3000)*(2='5층_부하량'!B3:B3000),0))</f>
        <v>0.65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INDEX('5층_부하량'!D3:D3000,MATCH(1,("5-DaHall 1-PDU-21"='5층_부하량'!A3:A3000)*(4='5층_부하량'!B3:B3000),0))</f>
        <v>0.66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INDEX('5층_부하량'!E3:E3000,MATCH(1,("5-DaHall 1-PDU-21"='5층_부하량'!A3:A3000)*(5='5층_부하량'!B3:B3000),0))</f>
        <v>0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INDEX('5층_부하량'!E3:E3000,MATCH(1,("5-DaHall 1-PDU-21"='5층_부하량'!A3:A3000)*(6='5층_부하량'!B3:B3000),0))</f>
        <v>2.15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INDEX('5층_부하량'!C3:C3000,MATCH(1,("5-DaHall 1-PDU-21"='5층_부하량'!A3:A3000)*(7='5층_부하량'!B3:B3000),0))</f>
        <v>0.66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INDEX('5층_부하량'!C3:C3000,MATCH(1,("5-DaHall 1-PDU-21"='5층_부하량'!A3:A3000)*(8='5층_부하량'!B3:B3000),0))</f>
        <v>1.52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INDEX('5층_부하량'!D3:D3000,MATCH(1,("5-DaHall 1-PDU-21"='5층_부하량'!A3:A3000)*(9='5층_부하량'!B3:B3000),0))</f>
        <v>0.66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INDEX('5층_부하량'!D3:D3000,MATCH(1,("5-DaHall 1-PDU-21"='5층_부하량'!A3:A3000)*(10='5층_부하량'!B3:B3000),0))</f>
        <v>1.1000000000000001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INDEX('5층_부하량'!E3:E3000,MATCH(1,("5-DaHall 1-PDU-21"='5층_부하량'!A3:A3000)*(11='5층_부하량'!B3:B3000),0))</f>
        <v>0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INDEX('5층_부하량'!E3:E3000,MATCH(1,("5-DaHall 1-PDU-21"='5층_부하량'!A3:A3000)*(12='5층_부하량'!B3:B3000),0))</f>
        <v>0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INDEX('5층_부하량'!C3:C3000,MATCH(1,("5-DaHall 1-PDU-21"='5층_부하량'!A3:A3000)*(13='5층_부하량'!B3:B3000),0))</f>
        <v>0.65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INDEX('5층_부하량'!C3:C3000,MATCH(1,("5-DaHall 1-PDU-21"='5층_부하량'!A3:A3000)*(14='5층_부하량'!B3:B3000),0))</f>
        <v>2.02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INDEX('5층_부하량'!D3:D3000,MATCH(1,("5-DaHall 1-PDU-21"='5층_부하량'!A3:A3000)*(15='5층_부하량'!B3:B3000),0))</f>
        <v>0.85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INDEX('5층_부하량'!D3:D3000,MATCH(1,("5-DaHall 1-PDU-21"='5층_부하량'!A3:A3000)*(16='5층_부하량'!B3:B3000),0))</f>
        <v>0.5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INDEX('5층_부하량'!E3:E3000,MATCH(1,("5-DaHall 1-PDU-21"='5층_부하량'!A3:A3000)*(17='5층_부하량'!B3:B3000),0))</f>
        <v>0.86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INDEX('5층_부하량'!E3:E3000,MATCH(1,("5-DaHall 1-PDU-21"='5층_부하량'!A3:A3000)*(18='5층_부하량'!B3:B3000),0))</f>
        <v>1.19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INDEX('5층_부하량'!C3:C3000,MATCH(1,("5-DaHall 1-PDU-21"='5층_부하량'!A3:A3000)*(19='5층_부하량'!B3:B3000),0))</f>
        <v>1.76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INDEX('5층_부하량'!C3:C3000,MATCH(1,("5-DaHall 1-PDU-21"='5층_부하량'!A3:A3000)*(20='5층_부하량'!B3:B3000),0))</f>
        <v>0.86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INDEX('5층_부하량'!D3:D3000,MATCH(1,("5-DaHall 1-PDU-21"='5층_부하량'!A3:A3000)*(22='5층_부하량'!B3:B3000),0))</f>
        <v>0.85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INDEX('5층_부하량'!E3:E3000,MATCH(1,("5-DaHall 1-PDU-21"='5층_부하량'!A3:A3000)*(23='5층_부하량'!B3:B3000),0))</f>
        <v>0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INDEX('5층_부하량'!E3:E3000,MATCH(1,("5-DaHall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8.1199999999999992</v>
      </c>
      <c r="O532" s="406">
        <f>SUM(E520:E531,O520:O531)</f>
        <v>4.62</v>
      </c>
      <c r="P532" s="406">
        <f>SUM(F520:F531,P520:P531)</f>
        <v>4.1999999999999993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9" t="s">
        <v>4294</v>
      </c>
      <c r="K533" s="3710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INDEX('5층_부하량'!C3:C3000,MATCH(1,("5-DaHall 1-PDU-22"='5층_부하량'!A3:A3000)*(2='5층_부하량'!B3:B3000),0))</f>
        <v>0.63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INDEX('5층_부하량'!D3:D3000,MATCH(1,("5-DaHall 1-PDU-22"='5층_부하량'!A3:A3000)*(4='5층_부하량'!B3:B3000),0))</f>
        <v>0.62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INDEX('5층_부하량'!E3:E3000,MATCH(1,("5-DaHall 1-PDU-22"='5층_부하량'!A3:A3000)*(5='5층_부하량'!B3:B3000),0))</f>
        <v>0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INDEX('5층_부하량'!E3:E3000,MATCH(1,("5-DaHall 1-PDU-22"='5층_부하량'!A3:A3000)*(6='5층_부하량'!B3:B3000),0))</f>
        <v>1.0900000000000001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INDEX('5층_부하량'!C3:C3000,MATCH(1,("5-DaHall 1-PDU-22"='5층_부하량'!A3:A3000)*(7='5층_부하량'!B3:B3000),0))</f>
        <v>0.64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INDEX('5층_부하량'!C3:C3000,MATCH(1,("5-DaHall 1-PDU-22"='5층_부하량'!A3:A3000)*(8='5층_부하량'!B3:B3000),0))</f>
        <v>1.46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INDEX('5층_부하량'!D3:D3000,MATCH(1,("5-DaHall 1-PDU-22"='5층_부하량'!A3:A3000)*(9='5층_부하량'!B3:B3000),0))</f>
        <v>0.57999999999999996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INDEX('5층_부하량'!D3:D3000,MATCH(1,("5-DaHall 1-PDU-22"='5층_부하량'!A3:A3000)*(10='5층_부하량'!B3:B3000),0))</f>
        <v>1.1400000000000001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INDEX('5층_부하량'!E3:E3000,MATCH(1,("5-DaHall 1-PDU-22"='5층_부하량'!A3:A3000)*(11='5층_부하량'!B3:B3000),0))</f>
        <v>0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INDEX('5층_부하량'!E3:E3000,MATCH(1,("5-DaHall 1-PDU-22"='5층_부하량'!A3:A3000)*(12='5층_부하량'!B3:B3000),0))</f>
        <v>0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INDEX('5층_부하량'!C3:C3000,MATCH(1,("5-DaHall 1-PDU-22"='5층_부하량'!A3:A3000)*(13='5층_부하량'!B3:B3000),0))</f>
        <v>0.62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INDEX('5층_부하량'!C3:C3000,MATCH(1,("5-DaHall 1-PDU-22"='5층_부하량'!A3:A3000)*(14='5층_부하량'!B3:B3000),0))</f>
        <v>1.88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INDEX('5층_부하량'!D3:D3000,MATCH(1,("5-DaHall 1-PDU-22"='5층_부하량'!A3:A3000)*(15='5층_부하량'!B3:B3000),0))</f>
        <v>0.85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INDEX('5층_부하량'!D3:D3000,MATCH(1,("5-DaHall 1-PDU-22"='5층_부하량'!A3:A3000)*(16='5층_부하량'!B3:B3000),0))</f>
        <v>0.56999999999999995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INDEX('5층_부하량'!E3:E3000,MATCH(1,("5-DaHall 1-PDU-22"='5층_부하량'!A3:A3000)*(17='5층_부하량'!B3:B3000),0))</f>
        <v>0.84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INDEX('5층_부하량'!E3:E3000,MATCH(1,("5-DaHall 1-PDU-22"='5층_부하량'!A3:A3000)*(18='5층_부하량'!B3:B3000),0))</f>
        <v>0.91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INDEX('5층_부하량'!C3:C3000,MATCH(1,("5-DaHall 1-PDU-22"='5층_부하량'!A3:A3000)*(19='5층_부하량'!B3:B3000),0))</f>
        <v>2.27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INDEX('5층_부하량'!E3:E3000,MATCH(1,("5-DaHall 1-PDU-22"='5층_부하량'!A3:A3000)*(23='5층_부하량'!B3:B3000),0))</f>
        <v>0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INDEX('5층_부하량'!E3:E3000,MATCH(1,("5-DaHall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8.09</v>
      </c>
      <c r="O548" s="406">
        <f>SUM(E536:E547,O536:O547)</f>
        <v>4.3499999999999996</v>
      </c>
      <c r="P548" s="406">
        <f>SUM(F536:F547,P536:P547)</f>
        <v>2.8400000000000003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303.08</v>
      </c>
      <c r="E557" s="449">
        <f t="shared" ref="E557:E564" si="0">D557/$D$564</f>
        <v>0.57342869035456145</v>
      </c>
      <c r="L557" s="2350"/>
      <c r="M557" s="350" t="s">
        <v>6467</v>
      </c>
      <c r="N557" s="406">
        <f>N53</f>
        <v>25.65</v>
      </c>
      <c r="O557" s="406">
        <f t="shared" ref="O557:P557" si="1">O53</f>
        <v>27.119999999999997</v>
      </c>
      <c r="P557" s="406">
        <f t="shared" si="1"/>
        <v>21.47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27.44</v>
      </c>
      <c r="E558" s="449">
        <f t="shared" si="0"/>
        <v>5.1916600446513028E-2</v>
      </c>
      <c r="L558" s="2350"/>
      <c r="M558" s="350" t="s">
        <v>6468</v>
      </c>
      <c r="N558" s="406">
        <f>N83</f>
        <v>24.950000000000003</v>
      </c>
      <c r="O558" s="406">
        <f t="shared" ref="O558:P558" si="2">O83</f>
        <v>25.609999999999996</v>
      </c>
      <c r="P558" s="406">
        <f t="shared" si="2"/>
        <v>19.7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0.24274416316645853</v>
      </c>
      <c r="L559" s="2350"/>
      <c r="M559" s="350" t="s">
        <v>6469</v>
      </c>
      <c r="N559" s="406">
        <f>N113</f>
        <v>25.56</v>
      </c>
      <c r="O559" s="406">
        <f t="shared" ref="O559:P559" si="3">O113</f>
        <v>14.860000000000001</v>
      </c>
      <c r="P559" s="406">
        <f t="shared" si="3"/>
        <v>14.040000000000001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1.35</v>
      </c>
      <c r="E560" s="990">
        <f t="shared" si="0"/>
        <v>2.5542059257577477E-3</v>
      </c>
      <c r="L560" s="2350"/>
      <c r="M560" s="350" t="s">
        <v>6470</v>
      </c>
      <c r="N560" s="406">
        <f>N143</f>
        <v>22.69</v>
      </c>
      <c r="O560" s="406">
        <f t="shared" ref="O560:P560" si="4">O143</f>
        <v>14.129999999999999</v>
      </c>
      <c r="P560" s="406">
        <f t="shared" si="4"/>
        <v>13.87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0.82</v>
      </c>
      <c r="E561" s="990">
        <f t="shared" si="0"/>
        <v>1.5514435993491502E-3</v>
      </c>
      <c r="F561" s="2363" t="s">
        <v>5765</v>
      </c>
      <c r="G561" s="991">
        <f>SUM(E560:E561)</f>
        <v>4.1056495251068983E-3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4.7199999999999989</v>
      </c>
      <c r="E562" s="990">
        <f t="shared" si="0"/>
        <v>8.9302607182048625E-3</v>
      </c>
      <c r="F562" s="2363"/>
      <c r="G562" s="991"/>
      <c r="L562" s="2350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62.830000000000005</v>
      </c>
      <c r="E563" s="1213">
        <f t="shared" si="0"/>
        <v>0.11887463578915503</v>
      </c>
      <c r="F563" s="2350"/>
      <c r="L563" s="2350"/>
      <c r="M563" s="350" t="s">
        <v>6473</v>
      </c>
      <c r="N563" s="406">
        <f>N244</f>
        <v>8.0399999999999991</v>
      </c>
      <c r="O563" s="406">
        <f t="shared" ref="O563:P563" si="7">O244</f>
        <v>0.4</v>
      </c>
      <c r="P563" s="406">
        <f t="shared" si="7"/>
        <v>0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528.54000000000008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1.1599999999999999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0</v>
      </c>
      <c r="O567" s="406">
        <f t="shared" ref="O567:P567" si="11">O332</f>
        <v>0</v>
      </c>
      <c r="P567" s="406">
        <f t="shared" si="11"/>
        <v>3.03</v>
      </c>
    </row>
    <row r="568" spans="1:17" s="350" customFormat="1" ht="18" thickBot="1" x14ac:dyDescent="0.3">
      <c r="L568" s="2350"/>
      <c r="M568" s="350" t="s">
        <v>6478</v>
      </c>
      <c r="N568" s="406">
        <f>N391</f>
        <v>3.48</v>
      </c>
      <c r="O568" s="406">
        <f t="shared" ref="O568:P568" si="12">O391</f>
        <v>11.03</v>
      </c>
      <c r="P568" s="406">
        <f t="shared" si="12"/>
        <v>6.16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3.91</v>
      </c>
      <c r="O569" s="406">
        <f t="shared" ref="O569:P569" si="13">O352</f>
        <v>0</v>
      </c>
      <c r="P569" s="406">
        <f t="shared" si="13"/>
        <v>5.84</v>
      </c>
    </row>
    <row r="570" spans="1:17" s="350" customFormat="1" ht="17.399999999999999" x14ac:dyDescent="0.25">
      <c r="B570" s="3707" t="s">
        <v>5752</v>
      </c>
      <c r="C570" s="3708"/>
      <c r="J570" s="455"/>
      <c r="L570" s="2350"/>
      <c r="M570" s="350" t="s">
        <v>5970</v>
      </c>
      <c r="N570" s="406">
        <f>N411</f>
        <v>0</v>
      </c>
      <c r="O570" s="406">
        <f t="shared" ref="O570:P570" si="14">O411</f>
        <v>0</v>
      </c>
      <c r="P570" s="406">
        <f t="shared" si="14"/>
        <v>2.4500000000000002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6.62</v>
      </c>
      <c r="O571" s="406">
        <f t="shared" ref="O571:P571" si="15">O371</f>
        <v>1.25</v>
      </c>
      <c r="P571" s="406">
        <f t="shared" si="15"/>
        <v>10.52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9.49</v>
      </c>
      <c r="O572" s="406">
        <f t="shared" ref="O572:P572" si="16">O430</f>
        <v>5.3900000000000006</v>
      </c>
      <c r="P572" s="406">
        <f t="shared" si="16"/>
        <v>6.82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0.6</v>
      </c>
      <c r="O573" s="406">
        <f t="shared" ref="O573:P573" si="17">O463</f>
        <v>0.75</v>
      </c>
      <c r="P573" s="406">
        <f t="shared" si="17"/>
        <v>0</v>
      </c>
      <c r="Q573" s="406">
        <f>SUM(N573:P573)</f>
        <v>1.35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0.82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0.82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6.42</v>
      </c>
      <c r="O575" s="406">
        <f t="shared" ref="O575:P575" si="19">O500</f>
        <v>4.05</v>
      </c>
      <c r="P575" s="406">
        <f t="shared" si="19"/>
        <v>5.17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6.3500000000000005</v>
      </c>
      <c r="O576" s="406">
        <f t="shared" ref="O576:P576" si="20">O516</f>
        <v>3.76</v>
      </c>
      <c r="P576" s="406">
        <f t="shared" si="20"/>
        <v>4.8599999999999994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8.1199999999999992</v>
      </c>
      <c r="O577" s="406">
        <f t="shared" ref="O577:P577" si="21">O532</f>
        <v>4.62</v>
      </c>
      <c r="P577" s="406">
        <f t="shared" si="21"/>
        <v>4.1999999999999993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8.09</v>
      </c>
      <c r="O578" s="406">
        <f t="shared" ref="O578:P578" si="22">O548</f>
        <v>4.3499999999999996</v>
      </c>
      <c r="P578" s="406">
        <f t="shared" si="22"/>
        <v>2.8400000000000003</v>
      </c>
      <c r="R578" s="406">
        <f>SUM(N575:P578)</f>
        <v>62.830000000000005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161.94999999999996</v>
      </c>
      <c r="O579" s="406">
        <f t="shared" ref="O579:P579" si="23">SUM(O557:O578)</f>
        <v>117.32</v>
      </c>
      <c r="P579" s="406">
        <f t="shared" si="23"/>
        <v>120.97000000000001</v>
      </c>
      <c r="Q579" s="406">
        <f>SUM(N579:P579)</f>
        <v>400.24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528.54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7" t="s">
        <v>5771</v>
      </c>
      <c r="G583" s="3708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695" t="s">
        <v>6641</v>
      </c>
      <c r="B1" s="3695" t="s">
        <v>8502</v>
      </c>
    </row>
    <row r="2" spans="1:4" x14ac:dyDescent="0.25">
      <c r="A2" s="3695"/>
      <c r="B2" s="3695"/>
    </row>
    <row r="3" spans="1:4" x14ac:dyDescent="0.25">
      <c r="A3" s="2550" t="s">
        <v>6732</v>
      </c>
      <c r="B3" s="2549" t="s">
        <v>8627</v>
      </c>
      <c r="C3" s="2575" t="s">
        <v>8629</v>
      </c>
      <c r="D3" s="2575" t="s">
        <v>8631</v>
      </c>
    </row>
    <row r="4" spans="1:4" x14ac:dyDescent="0.25">
      <c r="A4" t="s">
        <v>6733</v>
      </c>
      <c r="B4" s="2549" t="s">
        <v>8600</v>
      </c>
    </row>
    <row r="5" spans="1:4" x14ac:dyDescent="0.25">
      <c r="A5" t="s">
        <v>6734</v>
      </c>
      <c r="B5" s="2549" t="s">
        <v>8505</v>
      </c>
    </row>
    <row r="6" spans="1:4" x14ac:dyDescent="0.25">
      <c r="A6" t="s">
        <v>6735</v>
      </c>
      <c r="B6" s="2549" t="s">
        <v>8601</v>
      </c>
    </row>
    <row r="7" spans="1:4" x14ac:dyDescent="0.25">
      <c r="A7" t="s">
        <v>6736</v>
      </c>
      <c r="B7" s="2549" t="s">
        <v>8506</v>
      </c>
    </row>
    <row r="8" spans="1:4" x14ac:dyDescent="0.25">
      <c r="A8" t="s">
        <v>6737</v>
      </c>
      <c r="B8" s="2549" t="s">
        <v>8602</v>
      </c>
    </row>
    <row r="9" spans="1:4" x14ac:dyDescent="0.25">
      <c r="A9" t="s">
        <v>6738</v>
      </c>
      <c r="B9" s="2549" t="s">
        <v>8507</v>
      </c>
    </row>
    <row r="10" spans="1:4" x14ac:dyDescent="0.25">
      <c r="A10" t="s">
        <v>6739</v>
      </c>
      <c r="B10" s="2549" t="s">
        <v>8603</v>
      </c>
    </row>
    <row r="11" spans="1:4" x14ac:dyDescent="0.25">
      <c r="A11" t="s">
        <v>6740</v>
      </c>
      <c r="B11" s="2549" t="s">
        <v>8508</v>
      </c>
    </row>
    <row r="12" spans="1:4" x14ac:dyDescent="0.25">
      <c r="A12" t="s">
        <v>6741</v>
      </c>
      <c r="B12" s="2549" t="s">
        <v>8604</v>
      </c>
    </row>
    <row r="13" spans="1:4" x14ac:dyDescent="0.25">
      <c r="A13" t="s">
        <v>6742</v>
      </c>
      <c r="B13" s="2549" t="s">
        <v>8509</v>
      </c>
    </row>
    <row r="14" spans="1:4" x14ac:dyDescent="0.25">
      <c r="A14" t="s">
        <v>6743</v>
      </c>
      <c r="B14" s="2549" t="s">
        <v>8605</v>
      </c>
    </row>
    <row r="15" spans="1:4" x14ac:dyDescent="0.25">
      <c r="A15" t="s">
        <v>6744</v>
      </c>
      <c r="B15" s="2549" t="s">
        <v>8510</v>
      </c>
    </row>
    <row r="16" spans="1:4" x14ac:dyDescent="0.25">
      <c r="A16" t="s">
        <v>6745</v>
      </c>
      <c r="B16" s="2549" t="s">
        <v>8606</v>
      </c>
    </row>
    <row r="17" spans="1:2" x14ac:dyDescent="0.25">
      <c r="A17" t="s">
        <v>6746</v>
      </c>
      <c r="B17" s="2549" t="s">
        <v>8511</v>
      </c>
    </row>
    <row r="18" spans="1:2" x14ac:dyDescent="0.25">
      <c r="A18" t="s">
        <v>6747</v>
      </c>
      <c r="B18" s="2549" t="s">
        <v>8607</v>
      </c>
    </row>
    <row r="19" spans="1:2" x14ac:dyDescent="0.25">
      <c r="A19" t="s">
        <v>6748</v>
      </c>
      <c r="B19" s="2549" t="s">
        <v>8512</v>
      </c>
    </row>
    <row r="20" spans="1:2" x14ac:dyDescent="0.25">
      <c r="A20" t="s">
        <v>6749</v>
      </c>
      <c r="B20" s="2549" t="s">
        <v>8608</v>
      </c>
    </row>
    <row r="21" spans="1:2" x14ac:dyDescent="0.25">
      <c r="A21" t="s">
        <v>6750</v>
      </c>
      <c r="B21" s="2549" t="s">
        <v>8513</v>
      </c>
    </row>
    <row r="22" spans="1:2" x14ac:dyDescent="0.25">
      <c r="A22" t="s">
        <v>6751</v>
      </c>
      <c r="B22" s="2549" t="s">
        <v>8609</v>
      </c>
    </row>
    <row r="23" spans="1:2" x14ac:dyDescent="0.25">
      <c r="A23" t="s">
        <v>6752</v>
      </c>
      <c r="B23" s="2549" t="s">
        <v>8514</v>
      </c>
    </row>
    <row r="24" spans="1:2" x14ac:dyDescent="0.25">
      <c r="A24" t="s">
        <v>6753</v>
      </c>
      <c r="B24" s="2549" t="s">
        <v>8610</v>
      </c>
    </row>
    <row r="25" spans="1:2" x14ac:dyDescent="0.25">
      <c r="A25" t="s">
        <v>6754</v>
      </c>
      <c r="B25" s="2549" t="s">
        <v>8515</v>
      </c>
    </row>
    <row r="26" spans="1:2" x14ac:dyDescent="0.25">
      <c r="A26" t="s">
        <v>6755</v>
      </c>
      <c r="B26" s="2549" t="s">
        <v>8611</v>
      </c>
    </row>
    <row r="27" spans="1:2" x14ac:dyDescent="0.25">
      <c r="A27" t="s">
        <v>6756</v>
      </c>
      <c r="B27" s="2549" t="s">
        <v>8516</v>
      </c>
    </row>
    <row r="28" spans="1:2" x14ac:dyDescent="0.25">
      <c r="A28" t="s">
        <v>6757</v>
      </c>
      <c r="B28" s="2549" t="s">
        <v>8612</v>
      </c>
    </row>
    <row r="29" spans="1:2" x14ac:dyDescent="0.25">
      <c r="A29" t="s">
        <v>6758</v>
      </c>
      <c r="B29" s="2549" t="s">
        <v>8517</v>
      </c>
    </row>
    <row r="30" spans="1:2" x14ac:dyDescent="0.25">
      <c r="A30" t="s">
        <v>6759</v>
      </c>
      <c r="B30" s="2549" t="s">
        <v>8613</v>
      </c>
    </row>
    <row r="31" spans="1:2" x14ac:dyDescent="0.25">
      <c r="A31" t="s">
        <v>6760</v>
      </c>
      <c r="B31" s="2549" t="s">
        <v>8518</v>
      </c>
    </row>
    <row r="32" spans="1:2" x14ac:dyDescent="0.25">
      <c r="A32" t="s">
        <v>6761</v>
      </c>
      <c r="B32" s="2549" t="s">
        <v>8614</v>
      </c>
    </row>
    <row r="33" spans="1:2" x14ac:dyDescent="0.25">
      <c r="A33" t="s">
        <v>6762</v>
      </c>
      <c r="B33" s="2549" t="s">
        <v>8519</v>
      </c>
    </row>
    <row r="34" spans="1:2" x14ac:dyDescent="0.25">
      <c r="A34" t="s">
        <v>6763</v>
      </c>
      <c r="B34" s="2549" t="s">
        <v>8615</v>
      </c>
    </row>
    <row r="35" spans="1:2" x14ac:dyDescent="0.25">
      <c r="A35" t="s">
        <v>6764</v>
      </c>
      <c r="B35" s="2549" t="s">
        <v>8520</v>
      </c>
    </row>
    <row r="36" spans="1:2" x14ac:dyDescent="0.25">
      <c r="A36" t="s">
        <v>6765</v>
      </c>
      <c r="B36" s="2549" t="s">
        <v>8616</v>
      </c>
    </row>
    <row r="37" spans="1:2" x14ac:dyDescent="0.25">
      <c r="A37" t="s">
        <v>6766</v>
      </c>
      <c r="B37" s="2549" t="s">
        <v>8521</v>
      </c>
    </row>
    <row r="38" spans="1:2" x14ac:dyDescent="0.25">
      <c r="A38" t="s">
        <v>6767</v>
      </c>
      <c r="B38" s="2549" t="s">
        <v>8617</v>
      </c>
    </row>
    <row r="39" spans="1:2" x14ac:dyDescent="0.25">
      <c r="A39" t="s">
        <v>6768</v>
      </c>
      <c r="B39" s="2549" t="s">
        <v>8522</v>
      </c>
    </row>
    <row r="40" spans="1:2" x14ac:dyDescent="0.25">
      <c r="A40" t="s">
        <v>6769</v>
      </c>
      <c r="B40" s="2549" t="s">
        <v>8618</v>
      </c>
    </row>
    <row r="41" spans="1:2" x14ac:dyDescent="0.25">
      <c r="A41" t="s">
        <v>6770</v>
      </c>
      <c r="B41" s="2549" t="s">
        <v>8523</v>
      </c>
    </row>
    <row r="42" spans="1:2" x14ac:dyDescent="0.25">
      <c r="A42" t="s">
        <v>6771</v>
      </c>
      <c r="B42" s="2549" t="s">
        <v>8619</v>
      </c>
    </row>
    <row r="43" spans="1:2" x14ac:dyDescent="0.25">
      <c r="A43" t="s">
        <v>6772</v>
      </c>
      <c r="B43" s="2549" t="s">
        <v>8524</v>
      </c>
    </row>
    <row r="44" spans="1:2" x14ac:dyDescent="0.25">
      <c r="A44" t="s">
        <v>6773</v>
      </c>
      <c r="B44" s="2549" t="s">
        <v>8620</v>
      </c>
    </row>
    <row r="45" spans="1:2" x14ac:dyDescent="0.25">
      <c r="A45" t="s">
        <v>6774</v>
      </c>
      <c r="B45" s="2549" t="s">
        <v>8525</v>
      </c>
    </row>
    <row r="46" spans="1:2" x14ac:dyDescent="0.25">
      <c r="A46" t="s">
        <v>6775</v>
      </c>
      <c r="B46" s="2549" t="s">
        <v>8621</v>
      </c>
    </row>
    <row r="47" spans="1:2" x14ac:dyDescent="0.25">
      <c r="A47" t="s">
        <v>6776</v>
      </c>
      <c r="B47" s="2549" t="s">
        <v>8526</v>
      </c>
    </row>
    <row r="48" spans="1:2" x14ac:dyDescent="0.25">
      <c r="A48" t="s">
        <v>6777</v>
      </c>
      <c r="B48" s="2549" t="s">
        <v>8622</v>
      </c>
    </row>
    <row r="49" spans="1:4" x14ac:dyDescent="0.25">
      <c r="A49" t="s">
        <v>6778</v>
      </c>
      <c r="B49" s="2549" t="s">
        <v>8527</v>
      </c>
    </row>
    <row r="50" spans="1:4" x14ac:dyDescent="0.25">
      <c r="A50" t="s">
        <v>6779</v>
      </c>
      <c r="B50" s="2549" t="s">
        <v>8623</v>
      </c>
    </row>
    <row r="51" spans="1:4" x14ac:dyDescent="0.25">
      <c r="A51" t="s">
        <v>6780</v>
      </c>
      <c r="B51" s="2549" t="s">
        <v>8528</v>
      </c>
    </row>
    <row r="52" spans="1:4" x14ac:dyDescent="0.25">
      <c r="A52" t="s">
        <v>6781</v>
      </c>
      <c r="B52" s="2549" t="s">
        <v>8624</v>
      </c>
    </row>
    <row r="53" spans="1:4" x14ac:dyDescent="0.25">
      <c r="A53" t="s">
        <v>8494</v>
      </c>
      <c r="B53" s="2549" t="s">
        <v>8529</v>
      </c>
    </row>
    <row r="54" spans="1:4" x14ac:dyDescent="0.25">
      <c r="A54" t="s">
        <v>8495</v>
      </c>
      <c r="B54" s="2549" t="s">
        <v>8625</v>
      </c>
    </row>
    <row r="55" spans="1:4" x14ac:dyDescent="0.25">
      <c r="A55" s="2550" t="s">
        <v>6782</v>
      </c>
      <c r="B55" s="2549" t="s">
        <v>8627</v>
      </c>
      <c r="C55" s="2575" t="s">
        <v>8629</v>
      </c>
      <c r="D55" s="2575" t="s">
        <v>8631</v>
      </c>
    </row>
    <row r="56" spans="1:4" x14ac:dyDescent="0.25">
      <c r="A56" t="s">
        <v>6783</v>
      </c>
      <c r="B56" s="2549" t="s">
        <v>8600</v>
      </c>
    </row>
    <row r="57" spans="1:4" x14ac:dyDescent="0.25">
      <c r="A57" t="s">
        <v>6784</v>
      </c>
      <c r="B57" s="2549" t="s">
        <v>8505</v>
      </c>
    </row>
    <row r="58" spans="1:4" x14ac:dyDescent="0.25">
      <c r="A58" t="s">
        <v>6785</v>
      </c>
      <c r="B58" s="2549" t="s">
        <v>8601</v>
      </c>
    </row>
    <row r="59" spans="1:4" x14ac:dyDescent="0.25">
      <c r="A59" t="s">
        <v>6786</v>
      </c>
      <c r="B59" s="2549" t="s">
        <v>8506</v>
      </c>
    </row>
    <row r="60" spans="1:4" x14ac:dyDescent="0.25">
      <c r="A60" t="s">
        <v>6787</v>
      </c>
      <c r="B60" s="2549" t="s">
        <v>8602</v>
      </c>
    </row>
    <row r="61" spans="1:4" x14ac:dyDescent="0.25">
      <c r="A61" t="s">
        <v>6788</v>
      </c>
      <c r="B61" s="2549" t="s">
        <v>8507</v>
      </c>
    </row>
    <row r="62" spans="1:4" x14ac:dyDescent="0.25">
      <c r="A62" t="s">
        <v>6789</v>
      </c>
      <c r="B62" s="2549" t="s">
        <v>8603</v>
      </c>
    </row>
    <row r="63" spans="1:4" x14ac:dyDescent="0.25">
      <c r="A63" t="s">
        <v>6790</v>
      </c>
      <c r="B63" s="2549" t="s">
        <v>8508</v>
      </c>
    </row>
    <row r="64" spans="1:4" x14ac:dyDescent="0.25">
      <c r="A64" t="s">
        <v>6791</v>
      </c>
      <c r="B64" s="2549" t="s">
        <v>8604</v>
      </c>
    </row>
    <row r="65" spans="1:2" x14ac:dyDescent="0.25">
      <c r="A65" t="s">
        <v>6792</v>
      </c>
      <c r="B65" s="2549" t="s">
        <v>8509</v>
      </c>
    </row>
    <row r="66" spans="1:2" x14ac:dyDescent="0.25">
      <c r="A66" t="s">
        <v>6793</v>
      </c>
      <c r="B66" s="2549" t="s">
        <v>8605</v>
      </c>
    </row>
    <row r="67" spans="1:2" x14ac:dyDescent="0.25">
      <c r="A67" t="s">
        <v>6794</v>
      </c>
      <c r="B67" s="2549" t="s">
        <v>8510</v>
      </c>
    </row>
    <row r="68" spans="1:2" x14ac:dyDescent="0.25">
      <c r="A68" t="s">
        <v>6795</v>
      </c>
      <c r="B68" s="2549" t="s">
        <v>8606</v>
      </c>
    </row>
    <row r="69" spans="1:2" x14ac:dyDescent="0.25">
      <c r="A69" t="s">
        <v>6796</v>
      </c>
      <c r="B69" s="2549" t="s">
        <v>8511</v>
      </c>
    </row>
    <row r="70" spans="1:2" x14ac:dyDescent="0.25">
      <c r="A70" t="s">
        <v>6797</v>
      </c>
      <c r="B70" s="2549" t="s">
        <v>8607</v>
      </c>
    </row>
    <row r="71" spans="1:2" x14ac:dyDescent="0.25">
      <c r="A71" t="s">
        <v>6798</v>
      </c>
      <c r="B71" s="2549" t="s">
        <v>8512</v>
      </c>
    </row>
    <row r="72" spans="1:2" x14ac:dyDescent="0.25">
      <c r="A72" t="s">
        <v>6799</v>
      </c>
      <c r="B72" s="2549" t="s">
        <v>8608</v>
      </c>
    </row>
    <row r="73" spans="1:2" x14ac:dyDescent="0.25">
      <c r="A73" t="s">
        <v>6800</v>
      </c>
      <c r="B73" s="2549" t="s">
        <v>8513</v>
      </c>
    </row>
    <row r="74" spans="1:2" x14ac:dyDescent="0.25">
      <c r="A74" t="s">
        <v>6801</v>
      </c>
      <c r="B74" s="2549" t="s">
        <v>8609</v>
      </c>
    </row>
    <row r="75" spans="1:2" x14ac:dyDescent="0.25">
      <c r="A75" t="s">
        <v>6802</v>
      </c>
      <c r="B75" s="2549" t="s">
        <v>8514</v>
      </c>
    </row>
    <row r="76" spans="1:2" x14ac:dyDescent="0.25">
      <c r="A76" t="s">
        <v>6803</v>
      </c>
      <c r="B76" s="2549" t="s">
        <v>8610</v>
      </c>
    </row>
    <row r="77" spans="1:2" x14ac:dyDescent="0.25">
      <c r="A77" t="s">
        <v>6804</v>
      </c>
      <c r="B77" s="2549" t="s">
        <v>8515</v>
      </c>
    </row>
    <row r="78" spans="1:2" x14ac:dyDescent="0.25">
      <c r="A78" t="s">
        <v>6805</v>
      </c>
      <c r="B78" s="2549" t="s">
        <v>8611</v>
      </c>
    </row>
    <row r="79" spans="1:2" x14ac:dyDescent="0.25">
      <c r="A79" t="s">
        <v>6806</v>
      </c>
      <c r="B79" s="2549" t="s">
        <v>8516</v>
      </c>
    </row>
    <row r="80" spans="1:2" x14ac:dyDescent="0.25">
      <c r="A80" t="s">
        <v>6807</v>
      </c>
      <c r="B80" s="2549" t="s">
        <v>8612</v>
      </c>
    </row>
    <row r="81" spans="1:2" x14ac:dyDescent="0.25">
      <c r="A81" t="s">
        <v>6808</v>
      </c>
      <c r="B81" s="2549" t="s">
        <v>8517</v>
      </c>
    </row>
    <row r="82" spans="1:2" x14ac:dyDescent="0.25">
      <c r="A82" t="s">
        <v>6809</v>
      </c>
      <c r="B82" s="2549" t="s">
        <v>8613</v>
      </c>
    </row>
    <row r="83" spans="1:2" x14ac:dyDescent="0.25">
      <c r="A83" t="s">
        <v>6810</v>
      </c>
      <c r="B83" s="2549" t="s">
        <v>8518</v>
      </c>
    </row>
    <row r="84" spans="1:2" x14ac:dyDescent="0.25">
      <c r="A84" t="s">
        <v>6811</v>
      </c>
      <c r="B84" s="2549" t="s">
        <v>8614</v>
      </c>
    </row>
    <row r="85" spans="1:2" x14ac:dyDescent="0.25">
      <c r="A85" t="s">
        <v>6812</v>
      </c>
      <c r="B85" s="2549" t="s">
        <v>8519</v>
      </c>
    </row>
    <row r="86" spans="1:2" x14ac:dyDescent="0.25">
      <c r="A86" t="s">
        <v>6813</v>
      </c>
      <c r="B86" s="2549" t="s">
        <v>8615</v>
      </c>
    </row>
    <row r="87" spans="1:2" x14ac:dyDescent="0.25">
      <c r="A87" t="s">
        <v>6814</v>
      </c>
      <c r="B87" s="2549" t="s">
        <v>8520</v>
      </c>
    </row>
    <row r="88" spans="1:2" x14ac:dyDescent="0.25">
      <c r="A88" t="s">
        <v>6815</v>
      </c>
      <c r="B88" s="2549" t="s">
        <v>8616</v>
      </c>
    </row>
    <row r="89" spans="1:2" x14ac:dyDescent="0.25">
      <c r="A89" t="s">
        <v>6816</v>
      </c>
      <c r="B89" s="2549" t="s">
        <v>8521</v>
      </c>
    </row>
    <row r="90" spans="1:2" x14ac:dyDescent="0.25">
      <c r="A90" t="s">
        <v>6817</v>
      </c>
      <c r="B90" s="2549" t="s">
        <v>8617</v>
      </c>
    </row>
    <row r="91" spans="1:2" x14ac:dyDescent="0.25">
      <c r="A91" t="s">
        <v>6818</v>
      </c>
      <c r="B91" s="2549" t="s">
        <v>8522</v>
      </c>
    </row>
    <row r="92" spans="1:2" x14ac:dyDescent="0.25">
      <c r="A92" t="s">
        <v>6819</v>
      </c>
      <c r="B92" s="2549" t="s">
        <v>8618</v>
      </c>
    </row>
    <row r="93" spans="1:2" x14ac:dyDescent="0.25">
      <c r="A93" t="s">
        <v>6820</v>
      </c>
      <c r="B93" s="2549" t="s">
        <v>8523</v>
      </c>
    </row>
    <row r="94" spans="1:2" x14ac:dyDescent="0.25">
      <c r="A94" t="s">
        <v>6821</v>
      </c>
      <c r="B94" s="2549" t="s">
        <v>8619</v>
      </c>
    </row>
    <row r="95" spans="1:2" x14ac:dyDescent="0.25">
      <c r="A95" t="s">
        <v>6822</v>
      </c>
      <c r="B95" s="2549" t="s">
        <v>8524</v>
      </c>
    </row>
    <row r="96" spans="1:2" x14ac:dyDescent="0.25">
      <c r="A96" t="s">
        <v>6823</v>
      </c>
      <c r="B96" s="2549" t="s">
        <v>8620</v>
      </c>
    </row>
    <row r="97" spans="1:4" x14ac:dyDescent="0.25">
      <c r="A97" t="s">
        <v>6824</v>
      </c>
      <c r="B97" s="2549" t="s">
        <v>8525</v>
      </c>
    </row>
    <row r="98" spans="1:4" x14ac:dyDescent="0.25">
      <c r="A98" t="s">
        <v>6825</v>
      </c>
      <c r="B98" s="2549" t="s">
        <v>8621</v>
      </c>
    </row>
    <row r="99" spans="1:4" x14ac:dyDescent="0.25">
      <c r="A99" t="s">
        <v>6826</v>
      </c>
      <c r="B99" s="2549" t="s">
        <v>8526</v>
      </c>
    </row>
    <row r="100" spans="1:4" x14ac:dyDescent="0.25">
      <c r="A100" t="s">
        <v>6827</v>
      </c>
      <c r="B100" s="2549" t="s">
        <v>8622</v>
      </c>
    </row>
    <row r="101" spans="1:4" x14ac:dyDescent="0.25">
      <c r="A101" t="s">
        <v>6828</v>
      </c>
      <c r="B101" s="2549" t="s">
        <v>8527</v>
      </c>
    </row>
    <row r="102" spans="1:4" x14ac:dyDescent="0.25">
      <c r="A102" t="s">
        <v>6829</v>
      </c>
      <c r="B102" s="2549" t="s">
        <v>8623</v>
      </c>
    </row>
    <row r="103" spans="1:4" x14ac:dyDescent="0.25">
      <c r="A103" t="s">
        <v>6830</v>
      </c>
      <c r="B103" s="2549" t="s">
        <v>8528</v>
      </c>
    </row>
    <row r="104" spans="1:4" x14ac:dyDescent="0.25">
      <c r="A104" t="s">
        <v>6831</v>
      </c>
      <c r="B104" s="2549" t="s">
        <v>8624</v>
      </c>
    </row>
    <row r="105" spans="1:4" x14ac:dyDescent="0.25">
      <c r="A105" t="s">
        <v>8500</v>
      </c>
      <c r="B105" s="2549" t="s">
        <v>8529</v>
      </c>
    </row>
    <row r="106" spans="1:4" x14ac:dyDescent="0.25">
      <c r="A106" t="s">
        <v>8501</v>
      </c>
      <c r="B106" s="2549" t="s">
        <v>8625</v>
      </c>
    </row>
    <row r="107" spans="1:4" x14ac:dyDescent="0.25">
      <c r="A107" s="2550" t="s">
        <v>6832</v>
      </c>
      <c r="B107" s="2549" t="s">
        <v>8627</v>
      </c>
      <c r="C107" s="2575" t="s">
        <v>8629</v>
      </c>
      <c r="D107" s="2575" t="s">
        <v>8631</v>
      </c>
    </row>
    <row r="108" spans="1:4" x14ac:dyDescent="0.25">
      <c r="A108" t="s">
        <v>6833</v>
      </c>
      <c r="B108" s="2549" t="s">
        <v>8600</v>
      </c>
    </row>
    <row r="109" spans="1:4" x14ac:dyDescent="0.25">
      <c r="A109" t="s">
        <v>6834</v>
      </c>
      <c r="B109" s="2549" t="s">
        <v>8505</v>
      </c>
    </row>
    <row r="110" spans="1:4" x14ac:dyDescent="0.25">
      <c r="A110" t="s">
        <v>6835</v>
      </c>
      <c r="B110" s="2549" t="s">
        <v>8601</v>
      </c>
    </row>
    <row r="111" spans="1:4" x14ac:dyDescent="0.25">
      <c r="A111" t="s">
        <v>6836</v>
      </c>
      <c r="B111" s="2549" t="s">
        <v>8506</v>
      </c>
    </row>
    <row r="112" spans="1:4" x14ac:dyDescent="0.25">
      <c r="A112" t="s">
        <v>6837</v>
      </c>
      <c r="B112" s="2549" t="s">
        <v>8602</v>
      </c>
    </row>
    <row r="113" spans="1:2" x14ac:dyDescent="0.25">
      <c r="A113" t="s">
        <v>6838</v>
      </c>
      <c r="B113" s="2549" t="s">
        <v>8507</v>
      </c>
    </row>
    <row r="114" spans="1:2" x14ac:dyDescent="0.25">
      <c r="A114" t="s">
        <v>6839</v>
      </c>
      <c r="B114" s="2549" t="s">
        <v>8603</v>
      </c>
    </row>
    <row r="115" spans="1:2" x14ac:dyDescent="0.25">
      <c r="A115" t="s">
        <v>6840</v>
      </c>
      <c r="B115" s="2549" t="s">
        <v>8508</v>
      </c>
    </row>
    <row r="116" spans="1:2" x14ac:dyDescent="0.25">
      <c r="A116" t="s">
        <v>6841</v>
      </c>
      <c r="B116" s="2549" t="s">
        <v>8604</v>
      </c>
    </row>
    <row r="117" spans="1:2" x14ac:dyDescent="0.25">
      <c r="A117" t="s">
        <v>6842</v>
      </c>
      <c r="B117" s="2549" t="s">
        <v>8509</v>
      </c>
    </row>
    <row r="118" spans="1:2" x14ac:dyDescent="0.25">
      <c r="A118" t="s">
        <v>6843</v>
      </c>
      <c r="B118" s="2549" t="s">
        <v>8605</v>
      </c>
    </row>
    <row r="119" spans="1:2" x14ac:dyDescent="0.25">
      <c r="A119" t="s">
        <v>6844</v>
      </c>
      <c r="B119" s="2549" t="s">
        <v>8510</v>
      </c>
    </row>
    <row r="120" spans="1:2" x14ac:dyDescent="0.25">
      <c r="A120" t="s">
        <v>6845</v>
      </c>
      <c r="B120" s="2549" t="s">
        <v>8606</v>
      </c>
    </row>
    <row r="121" spans="1:2" x14ac:dyDescent="0.25">
      <c r="A121" t="s">
        <v>6846</v>
      </c>
      <c r="B121" s="2549" t="s">
        <v>8511</v>
      </c>
    </row>
    <row r="122" spans="1:2" x14ac:dyDescent="0.25">
      <c r="A122" t="s">
        <v>6847</v>
      </c>
      <c r="B122" s="2549" t="s">
        <v>8607</v>
      </c>
    </row>
    <row r="123" spans="1:2" x14ac:dyDescent="0.25">
      <c r="A123" t="s">
        <v>6848</v>
      </c>
      <c r="B123" s="2549" t="s">
        <v>8512</v>
      </c>
    </row>
    <row r="124" spans="1:2" x14ac:dyDescent="0.25">
      <c r="A124" t="s">
        <v>6849</v>
      </c>
      <c r="B124" s="2549" t="s">
        <v>8608</v>
      </c>
    </row>
    <row r="125" spans="1:2" x14ac:dyDescent="0.25">
      <c r="A125" t="s">
        <v>6850</v>
      </c>
      <c r="B125" s="2549" t="s">
        <v>8513</v>
      </c>
    </row>
    <row r="126" spans="1:2" x14ac:dyDescent="0.25">
      <c r="A126" t="s">
        <v>6851</v>
      </c>
      <c r="B126" s="2549" t="s">
        <v>8609</v>
      </c>
    </row>
    <row r="127" spans="1:2" x14ac:dyDescent="0.25">
      <c r="A127" t="s">
        <v>6852</v>
      </c>
      <c r="B127" s="2549" t="s">
        <v>8514</v>
      </c>
    </row>
    <row r="128" spans="1:2" x14ac:dyDescent="0.25">
      <c r="A128" t="s">
        <v>6853</v>
      </c>
      <c r="B128" s="2549" t="s">
        <v>8610</v>
      </c>
    </row>
    <row r="129" spans="1:2" x14ac:dyDescent="0.25">
      <c r="A129" t="s">
        <v>6854</v>
      </c>
      <c r="B129" s="2549" t="s">
        <v>8515</v>
      </c>
    </row>
    <row r="130" spans="1:2" x14ac:dyDescent="0.25">
      <c r="A130" t="s">
        <v>6855</v>
      </c>
      <c r="B130" s="2549" t="s">
        <v>8611</v>
      </c>
    </row>
    <row r="131" spans="1:2" x14ac:dyDescent="0.25">
      <c r="A131" t="s">
        <v>6856</v>
      </c>
      <c r="B131" s="2549" t="s">
        <v>8516</v>
      </c>
    </row>
    <row r="132" spans="1:2" x14ac:dyDescent="0.25">
      <c r="A132" t="s">
        <v>6857</v>
      </c>
      <c r="B132" s="2549" t="s">
        <v>8612</v>
      </c>
    </row>
    <row r="133" spans="1:2" x14ac:dyDescent="0.25">
      <c r="A133" t="s">
        <v>6858</v>
      </c>
      <c r="B133" s="2549" t="s">
        <v>8517</v>
      </c>
    </row>
    <row r="134" spans="1:2" x14ac:dyDescent="0.25">
      <c r="A134" t="s">
        <v>6859</v>
      </c>
      <c r="B134" s="2549" t="s">
        <v>8613</v>
      </c>
    </row>
    <row r="135" spans="1:2" x14ac:dyDescent="0.25">
      <c r="A135" t="s">
        <v>6860</v>
      </c>
      <c r="B135" s="2549" t="s">
        <v>8518</v>
      </c>
    </row>
    <row r="136" spans="1:2" x14ac:dyDescent="0.25">
      <c r="A136" t="s">
        <v>6861</v>
      </c>
      <c r="B136" s="2549" t="s">
        <v>8614</v>
      </c>
    </row>
    <row r="137" spans="1:2" x14ac:dyDescent="0.25">
      <c r="A137" t="s">
        <v>6862</v>
      </c>
      <c r="B137" s="2549" t="s">
        <v>8519</v>
      </c>
    </row>
    <row r="138" spans="1:2" x14ac:dyDescent="0.25">
      <c r="A138" t="s">
        <v>6863</v>
      </c>
      <c r="B138" s="2549" t="s">
        <v>8615</v>
      </c>
    </row>
    <row r="139" spans="1:2" x14ac:dyDescent="0.25">
      <c r="A139" t="s">
        <v>6864</v>
      </c>
      <c r="B139" s="2549" t="s">
        <v>8520</v>
      </c>
    </row>
    <row r="140" spans="1:2" x14ac:dyDescent="0.25">
      <c r="A140" t="s">
        <v>6865</v>
      </c>
      <c r="B140" s="2549" t="s">
        <v>8616</v>
      </c>
    </row>
    <row r="141" spans="1:2" x14ac:dyDescent="0.25">
      <c r="A141" t="s">
        <v>6866</v>
      </c>
      <c r="B141" s="2549" t="s">
        <v>8521</v>
      </c>
    </row>
    <row r="142" spans="1:2" x14ac:dyDescent="0.25">
      <c r="A142" t="s">
        <v>6867</v>
      </c>
      <c r="B142" s="2549" t="s">
        <v>8617</v>
      </c>
    </row>
    <row r="143" spans="1:2" x14ac:dyDescent="0.25">
      <c r="A143" t="s">
        <v>6868</v>
      </c>
      <c r="B143" s="2549" t="s">
        <v>8522</v>
      </c>
    </row>
    <row r="144" spans="1:2" x14ac:dyDescent="0.25">
      <c r="A144" t="s">
        <v>6869</v>
      </c>
      <c r="B144" s="2549" t="s">
        <v>8618</v>
      </c>
    </row>
    <row r="145" spans="1:4" x14ac:dyDescent="0.25">
      <c r="A145" t="s">
        <v>6870</v>
      </c>
      <c r="B145" s="2549" t="s">
        <v>8523</v>
      </c>
    </row>
    <row r="146" spans="1:4" x14ac:dyDescent="0.25">
      <c r="A146" t="s">
        <v>6871</v>
      </c>
      <c r="B146" s="2549" t="s">
        <v>8619</v>
      </c>
    </row>
    <row r="147" spans="1:4" x14ac:dyDescent="0.25">
      <c r="A147" t="s">
        <v>6872</v>
      </c>
      <c r="B147" s="2549" t="s">
        <v>8524</v>
      </c>
    </row>
    <row r="148" spans="1:4" x14ac:dyDescent="0.25">
      <c r="A148" t="s">
        <v>6873</v>
      </c>
      <c r="B148" s="2549" t="s">
        <v>8620</v>
      </c>
    </row>
    <row r="149" spans="1:4" x14ac:dyDescent="0.25">
      <c r="A149" t="s">
        <v>6874</v>
      </c>
      <c r="B149" s="2549" t="s">
        <v>8525</v>
      </c>
    </row>
    <row r="150" spans="1:4" x14ac:dyDescent="0.25">
      <c r="A150" t="s">
        <v>6875</v>
      </c>
      <c r="B150" s="2549" t="s">
        <v>8621</v>
      </c>
    </row>
    <row r="151" spans="1:4" x14ac:dyDescent="0.25">
      <c r="A151" t="s">
        <v>6876</v>
      </c>
      <c r="B151" s="2549" t="s">
        <v>8526</v>
      </c>
    </row>
    <row r="152" spans="1:4" x14ac:dyDescent="0.25">
      <c r="A152" t="s">
        <v>6877</v>
      </c>
      <c r="B152" s="2549" t="s">
        <v>8622</v>
      </c>
    </row>
    <row r="153" spans="1:4" x14ac:dyDescent="0.25">
      <c r="A153" t="s">
        <v>6878</v>
      </c>
      <c r="B153" s="2549" t="s">
        <v>8527</v>
      </c>
    </row>
    <row r="154" spans="1:4" x14ac:dyDescent="0.25">
      <c r="A154" t="s">
        <v>6879</v>
      </c>
      <c r="B154" s="2549" t="s">
        <v>8623</v>
      </c>
    </row>
    <row r="155" spans="1:4" x14ac:dyDescent="0.25">
      <c r="A155" t="s">
        <v>6880</v>
      </c>
      <c r="B155" s="2549" t="s">
        <v>8528</v>
      </c>
    </row>
    <row r="156" spans="1:4" x14ac:dyDescent="0.25">
      <c r="A156" t="s">
        <v>6881</v>
      </c>
      <c r="B156" s="2549" t="s">
        <v>8624</v>
      </c>
    </row>
    <row r="157" spans="1:4" x14ac:dyDescent="0.25">
      <c r="A157" t="s">
        <v>8498</v>
      </c>
      <c r="B157" s="2549" t="s">
        <v>8529</v>
      </c>
    </row>
    <row r="158" spans="1:4" x14ac:dyDescent="0.25">
      <c r="A158" t="s">
        <v>8499</v>
      </c>
      <c r="B158" s="2549" t="s">
        <v>8625</v>
      </c>
    </row>
    <row r="159" spans="1:4" x14ac:dyDescent="0.25">
      <c r="A159" s="2550" t="s">
        <v>6882</v>
      </c>
      <c r="B159" s="2549" t="s">
        <v>8627</v>
      </c>
      <c r="C159" s="2575" t="s">
        <v>8629</v>
      </c>
      <c r="D159" s="2575" t="s">
        <v>8631</v>
      </c>
    </row>
    <row r="160" spans="1:4" x14ac:dyDescent="0.25">
      <c r="A160" t="s">
        <v>6883</v>
      </c>
      <c r="B160" s="2549" t="s">
        <v>8600</v>
      </c>
    </row>
    <row r="161" spans="1:2" x14ac:dyDescent="0.25">
      <c r="A161" t="s">
        <v>6884</v>
      </c>
      <c r="B161" s="2549" t="s">
        <v>8505</v>
      </c>
    </row>
    <row r="162" spans="1:2" x14ac:dyDescent="0.25">
      <c r="A162" t="s">
        <v>6885</v>
      </c>
      <c r="B162" s="2549" t="s">
        <v>8601</v>
      </c>
    </row>
    <row r="163" spans="1:2" x14ac:dyDescent="0.25">
      <c r="A163" t="s">
        <v>6886</v>
      </c>
      <c r="B163" s="2549" t="s">
        <v>8506</v>
      </c>
    </row>
    <row r="164" spans="1:2" x14ac:dyDescent="0.25">
      <c r="A164" t="s">
        <v>6887</v>
      </c>
      <c r="B164" s="2549" t="s">
        <v>8602</v>
      </c>
    </row>
    <row r="165" spans="1:2" x14ac:dyDescent="0.25">
      <c r="A165" t="s">
        <v>6888</v>
      </c>
      <c r="B165" s="2549" t="s">
        <v>8507</v>
      </c>
    </row>
    <row r="166" spans="1:2" x14ac:dyDescent="0.25">
      <c r="A166" t="s">
        <v>6889</v>
      </c>
      <c r="B166" s="2549" t="s">
        <v>8603</v>
      </c>
    </row>
    <row r="167" spans="1:2" x14ac:dyDescent="0.25">
      <c r="A167" t="s">
        <v>6890</v>
      </c>
      <c r="B167" s="2549" t="s">
        <v>8508</v>
      </c>
    </row>
    <row r="168" spans="1:2" x14ac:dyDescent="0.25">
      <c r="A168" t="s">
        <v>6891</v>
      </c>
      <c r="B168" s="2549" t="s">
        <v>8604</v>
      </c>
    </row>
    <row r="169" spans="1:2" x14ac:dyDescent="0.25">
      <c r="A169" t="s">
        <v>6892</v>
      </c>
      <c r="B169" s="2549" t="s">
        <v>8509</v>
      </c>
    </row>
    <row r="170" spans="1:2" x14ac:dyDescent="0.25">
      <c r="A170" t="s">
        <v>6893</v>
      </c>
      <c r="B170" s="2549" t="s">
        <v>8605</v>
      </c>
    </row>
    <row r="171" spans="1:2" x14ac:dyDescent="0.25">
      <c r="A171" t="s">
        <v>6894</v>
      </c>
      <c r="B171" s="2549" t="s">
        <v>8510</v>
      </c>
    </row>
    <row r="172" spans="1:2" x14ac:dyDescent="0.25">
      <c r="A172" t="s">
        <v>6895</v>
      </c>
      <c r="B172" s="2549" t="s">
        <v>8606</v>
      </c>
    </row>
    <row r="173" spans="1:2" x14ac:dyDescent="0.25">
      <c r="A173" t="s">
        <v>6896</v>
      </c>
      <c r="B173" s="2549" t="s">
        <v>8511</v>
      </c>
    </row>
    <row r="174" spans="1:2" x14ac:dyDescent="0.25">
      <c r="A174" t="s">
        <v>6897</v>
      </c>
      <c r="B174" s="2549" t="s">
        <v>8607</v>
      </c>
    </row>
    <row r="175" spans="1:2" x14ac:dyDescent="0.25">
      <c r="A175" t="s">
        <v>6898</v>
      </c>
      <c r="B175" s="2549" t="s">
        <v>8512</v>
      </c>
    </row>
    <row r="176" spans="1:2" x14ac:dyDescent="0.25">
      <c r="A176" t="s">
        <v>6899</v>
      </c>
      <c r="B176" s="2549" t="s">
        <v>8608</v>
      </c>
    </row>
    <row r="177" spans="1:2" x14ac:dyDescent="0.25">
      <c r="A177" t="s">
        <v>6900</v>
      </c>
      <c r="B177" s="2549" t="s">
        <v>8513</v>
      </c>
    </row>
    <row r="178" spans="1:2" x14ac:dyDescent="0.25">
      <c r="A178" t="s">
        <v>6901</v>
      </c>
      <c r="B178" s="2549" t="s">
        <v>8609</v>
      </c>
    </row>
    <row r="179" spans="1:2" x14ac:dyDescent="0.25">
      <c r="A179" t="s">
        <v>6902</v>
      </c>
      <c r="B179" s="2549" t="s">
        <v>8514</v>
      </c>
    </row>
    <row r="180" spans="1:2" x14ac:dyDescent="0.25">
      <c r="A180" t="s">
        <v>6903</v>
      </c>
      <c r="B180" s="2549" t="s">
        <v>8610</v>
      </c>
    </row>
    <row r="181" spans="1:2" x14ac:dyDescent="0.25">
      <c r="A181" t="s">
        <v>6904</v>
      </c>
      <c r="B181" s="2549" t="s">
        <v>8515</v>
      </c>
    </row>
    <row r="182" spans="1:2" x14ac:dyDescent="0.25">
      <c r="A182" t="s">
        <v>6905</v>
      </c>
      <c r="B182" s="2549" t="s">
        <v>8611</v>
      </c>
    </row>
    <row r="183" spans="1:2" x14ac:dyDescent="0.25">
      <c r="A183" t="s">
        <v>6906</v>
      </c>
      <c r="B183" s="2549" t="s">
        <v>8516</v>
      </c>
    </row>
    <row r="184" spans="1:2" x14ac:dyDescent="0.25">
      <c r="A184" t="s">
        <v>6907</v>
      </c>
      <c r="B184" s="2549" t="s">
        <v>8612</v>
      </c>
    </row>
    <row r="185" spans="1:2" x14ac:dyDescent="0.25">
      <c r="A185" t="s">
        <v>6908</v>
      </c>
      <c r="B185" s="2549" t="s">
        <v>8517</v>
      </c>
    </row>
    <row r="186" spans="1:2" x14ac:dyDescent="0.25">
      <c r="A186" t="s">
        <v>6909</v>
      </c>
      <c r="B186" s="2549" t="s">
        <v>8613</v>
      </c>
    </row>
    <row r="187" spans="1:2" x14ac:dyDescent="0.25">
      <c r="A187" t="s">
        <v>6910</v>
      </c>
      <c r="B187" s="2549" t="s">
        <v>8518</v>
      </c>
    </row>
    <row r="188" spans="1:2" x14ac:dyDescent="0.25">
      <c r="A188" t="s">
        <v>6911</v>
      </c>
      <c r="B188" s="2549" t="s">
        <v>8614</v>
      </c>
    </row>
    <row r="189" spans="1:2" x14ac:dyDescent="0.25">
      <c r="A189" t="s">
        <v>6912</v>
      </c>
      <c r="B189" s="2549" t="s">
        <v>8519</v>
      </c>
    </row>
    <row r="190" spans="1:2" x14ac:dyDescent="0.25">
      <c r="A190" t="s">
        <v>6913</v>
      </c>
      <c r="B190" s="2549" t="s">
        <v>8615</v>
      </c>
    </row>
    <row r="191" spans="1:2" x14ac:dyDescent="0.25">
      <c r="A191" t="s">
        <v>6914</v>
      </c>
      <c r="B191" s="2549" t="s">
        <v>8520</v>
      </c>
    </row>
    <row r="192" spans="1:2" x14ac:dyDescent="0.25">
      <c r="A192" t="s">
        <v>6915</v>
      </c>
      <c r="B192" s="2549" t="s">
        <v>8616</v>
      </c>
    </row>
    <row r="193" spans="1:2" x14ac:dyDescent="0.25">
      <c r="A193" t="s">
        <v>6916</v>
      </c>
      <c r="B193" s="2549" t="s">
        <v>8521</v>
      </c>
    </row>
    <row r="194" spans="1:2" x14ac:dyDescent="0.25">
      <c r="A194" t="s">
        <v>6917</v>
      </c>
      <c r="B194" s="2549" t="s">
        <v>8617</v>
      </c>
    </row>
    <row r="195" spans="1:2" x14ac:dyDescent="0.25">
      <c r="A195" t="s">
        <v>6918</v>
      </c>
      <c r="B195" s="2549" t="s">
        <v>8522</v>
      </c>
    </row>
    <row r="196" spans="1:2" x14ac:dyDescent="0.25">
      <c r="A196" t="s">
        <v>6919</v>
      </c>
      <c r="B196" s="2549" t="s">
        <v>8618</v>
      </c>
    </row>
    <row r="197" spans="1:2" x14ac:dyDescent="0.25">
      <c r="A197" t="s">
        <v>6920</v>
      </c>
      <c r="B197" s="2549" t="s">
        <v>8523</v>
      </c>
    </row>
    <row r="198" spans="1:2" x14ac:dyDescent="0.25">
      <c r="A198" t="s">
        <v>6921</v>
      </c>
      <c r="B198" s="2549" t="s">
        <v>8619</v>
      </c>
    </row>
    <row r="199" spans="1:2" x14ac:dyDescent="0.25">
      <c r="A199" t="s">
        <v>6922</v>
      </c>
      <c r="B199" s="2549" t="s">
        <v>8524</v>
      </c>
    </row>
    <row r="200" spans="1:2" x14ac:dyDescent="0.25">
      <c r="A200" t="s">
        <v>6923</v>
      </c>
      <c r="B200" s="2549" t="s">
        <v>8620</v>
      </c>
    </row>
    <row r="201" spans="1:2" x14ac:dyDescent="0.25">
      <c r="A201" t="s">
        <v>6924</v>
      </c>
      <c r="B201" s="2549" t="s">
        <v>8525</v>
      </c>
    </row>
    <row r="202" spans="1:2" x14ac:dyDescent="0.25">
      <c r="A202" t="s">
        <v>6925</v>
      </c>
      <c r="B202" s="2549" t="s">
        <v>8621</v>
      </c>
    </row>
    <row r="203" spans="1:2" x14ac:dyDescent="0.25">
      <c r="A203" t="s">
        <v>6926</v>
      </c>
      <c r="B203" s="2549" t="s">
        <v>8526</v>
      </c>
    </row>
    <row r="204" spans="1:2" x14ac:dyDescent="0.25">
      <c r="A204" t="s">
        <v>6927</v>
      </c>
      <c r="B204" s="2549" t="s">
        <v>8622</v>
      </c>
    </row>
    <row r="205" spans="1:2" x14ac:dyDescent="0.25">
      <c r="A205" t="s">
        <v>6928</v>
      </c>
      <c r="B205" s="2549" t="s">
        <v>8527</v>
      </c>
    </row>
    <row r="206" spans="1:2" x14ac:dyDescent="0.25">
      <c r="A206" t="s">
        <v>6929</v>
      </c>
      <c r="B206" s="2549" t="s">
        <v>8623</v>
      </c>
    </row>
    <row r="207" spans="1:2" x14ac:dyDescent="0.25">
      <c r="A207" t="s">
        <v>6930</v>
      </c>
      <c r="B207" s="2549" t="s">
        <v>8528</v>
      </c>
    </row>
    <row r="208" spans="1:2" x14ac:dyDescent="0.25">
      <c r="A208" t="s">
        <v>6931</v>
      </c>
      <c r="B208" s="2549" t="s">
        <v>8624</v>
      </c>
    </row>
    <row r="209" spans="1:2" x14ac:dyDescent="0.25">
      <c r="A209" t="s">
        <v>8496</v>
      </c>
      <c r="B209" s="2549" t="s">
        <v>8529</v>
      </c>
    </row>
    <row r="210" spans="1:2" x14ac:dyDescent="0.25">
      <c r="A210" t="s">
        <v>8497</v>
      </c>
      <c r="B210" s="2549" t="s">
        <v>8625</v>
      </c>
    </row>
    <row r="211" spans="1:2" x14ac:dyDescent="0.25">
      <c r="A211" s="2550" t="s">
        <v>6932</v>
      </c>
      <c r="B211" s="2549" t="s">
        <v>8503</v>
      </c>
    </row>
    <row r="212" spans="1:2" x14ac:dyDescent="0.25">
      <c r="A212" t="s">
        <v>6933</v>
      </c>
      <c r="B212" s="2549" t="s">
        <v>8505</v>
      </c>
    </row>
    <row r="213" spans="1:2" x14ac:dyDescent="0.25">
      <c r="A213" t="s">
        <v>6934</v>
      </c>
      <c r="B213" s="2549" t="s">
        <v>8506</v>
      </c>
    </row>
    <row r="214" spans="1:2" x14ac:dyDescent="0.25">
      <c r="A214" t="s">
        <v>6935</v>
      </c>
      <c r="B214" s="2549" t="s">
        <v>8507</v>
      </c>
    </row>
    <row r="215" spans="1:2" x14ac:dyDescent="0.25">
      <c r="A215" t="s">
        <v>6936</v>
      </c>
      <c r="B215" s="2549" t="s">
        <v>8508</v>
      </c>
    </row>
    <row r="216" spans="1:2" x14ac:dyDescent="0.25">
      <c r="A216" t="s">
        <v>6937</v>
      </c>
      <c r="B216" s="2549" t="s">
        <v>8509</v>
      </c>
    </row>
    <row r="217" spans="1:2" x14ac:dyDescent="0.25">
      <c r="A217" t="s">
        <v>6938</v>
      </c>
      <c r="B217" s="2549" t="s">
        <v>8510</v>
      </c>
    </row>
    <row r="218" spans="1:2" x14ac:dyDescent="0.25">
      <c r="A218" t="s">
        <v>6939</v>
      </c>
      <c r="B218" s="2549" t="s">
        <v>8511</v>
      </c>
    </row>
    <row r="219" spans="1:2" x14ac:dyDescent="0.25">
      <c r="A219" t="s">
        <v>6940</v>
      </c>
      <c r="B219" s="2549" t="s">
        <v>8512</v>
      </c>
    </row>
    <row r="220" spans="1:2" x14ac:dyDescent="0.25">
      <c r="A220" t="s">
        <v>6941</v>
      </c>
      <c r="B220" s="2549" t="s">
        <v>8513</v>
      </c>
    </row>
    <row r="221" spans="1:2" x14ac:dyDescent="0.25">
      <c r="A221" t="s">
        <v>6942</v>
      </c>
      <c r="B221" s="2549" t="s">
        <v>8514</v>
      </c>
    </row>
    <row r="222" spans="1:2" x14ac:dyDescent="0.25">
      <c r="A222" t="s">
        <v>6943</v>
      </c>
      <c r="B222" s="2549" t="s">
        <v>8515</v>
      </c>
    </row>
    <row r="223" spans="1:2" x14ac:dyDescent="0.25">
      <c r="A223" t="s">
        <v>6944</v>
      </c>
      <c r="B223" s="2549" t="s">
        <v>8516</v>
      </c>
    </row>
    <row r="224" spans="1:2" x14ac:dyDescent="0.25">
      <c r="A224" t="s">
        <v>6945</v>
      </c>
      <c r="B224" s="2549" t="s">
        <v>8517</v>
      </c>
    </row>
    <row r="225" spans="1:2" x14ac:dyDescent="0.25">
      <c r="A225" t="s">
        <v>6946</v>
      </c>
      <c r="B225" s="2549" t="s">
        <v>8518</v>
      </c>
    </row>
    <row r="226" spans="1:2" x14ac:dyDescent="0.25">
      <c r="A226" t="s">
        <v>6947</v>
      </c>
      <c r="B226" s="2549" t="s">
        <v>8519</v>
      </c>
    </row>
    <row r="227" spans="1:2" x14ac:dyDescent="0.25">
      <c r="A227" t="s">
        <v>6948</v>
      </c>
      <c r="B227" s="2549" t="s">
        <v>8520</v>
      </c>
    </row>
    <row r="228" spans="1:2" x14ac:dyDescent="0.25">
      <c r="A228" t="s">
        <v>6949</v>
      </c>
      <c r="B228" s="2549" t="s">
        <v>8521</v>
      </c>
    </row>
    <row r="229" spans="1:2" x14ac:dyDescent="0.25">
      <c r="A229" t="s">
        <v>6950</v>
      </c>
      <c r="B229" s="2549" t="s">
        <v>8522</v>
      </c>
    </row>
    <row r="230" spans="1:2" x14ac:dyDescent="0.25">
      <c r="A230" t="s">
        <v>6951</v>
      </c>
      <c r="B230" s="2549" t="s">
        <v>8523</v>
      </c>
    </row>
    <row r="231" spans="1:2" x14ac:dyDescent="0.25">
      <c r="A231" t="s">
        <v>6952</v>
      </c>
      <c r="B231" s="2549" t="s">
        <v>8524</v>
      </c>
    </row>
    <row r="232" spans="1:2" x14ac:dyDescent="0.25">
      <c r="A232" t="s">
        <v>6953</v>
      </c>
      <c r="B232" s="2549" t="s">
        <v>8525</v>
      </c>
    </row>
    <row r="233" spans="1:2" x14ac:dyDescent="0.25">
      <c r="A233" t="s">
        <v>6954</v>
      </c>
      <c r="B233" s="2549" t="s">
        <v>8526</v>
      </c>
    </row>
    <row r="234" spans="1:2" x14ac:dyDescent="0.25">
      <c r="A234" t="s">
        <v>6955</v>
      </c>
      <c r="B234" s="2549" t="s">
        <v>8527</v>
      </c>
    </row>
    <row r="235" spans="1:2" x14ac:dyDescent="0.25">
      <c r="A235" t="s">
        <v>6956</v>
      </c>
      <c r="B235" s="2549" t="s">
        <v>8528</v>
      </c>
    </row>
    <row r="236" spans="1:2" x14ac:dyDescent="0.25">
      <c r="A236" t="s">
        <v>6957</v>
      </c>
      <c r="B236" s="2549" t="s">
        <v>8529</v>
      </c>
    </row>
    <row r="237" spans="1:2" x14ac:dyDescent="0.25">
      <c r="A237" t="s">
        <v>6958</v>
      </c>
      <c r="B237" s="2549" t="s">
        <v>8530</v>
      </c>
    </row>
    <row r="238" spans="1:2" x14ac:dyDescent="0.25">
      <c r="A238" t="s">
        <v>6959</v>
      </c>
      <c r="B238" s="2549" t="s">
        <v>8531</v>
      </c>
    </row>
    <row r="239" spans="1:2" x14ac:dyDescent="0.25">
      <c r="A239" t="s">
        <v>6960</v>
      </c>
      <c r="B239" s="2549" t="s">
        <v>8532</v>
      </c>
    </row>
    <row r="240" spans="1:2" x14ac:dyDescent="0.25">
      <c r="A240" t="s">
        <v>6961</v>
      </c>
      <c r="B240" s="2549" t="s">
        <v>8533</v>
      </c>
    </row>
    <row r="241" spans="1:2" x14ac:dyDescent="0.25">
      <c r="A241" t="s">
        <v>6962</v>
      </c>
      <c r="B241" s="2549" t="s">
        <v>8534</v>
      </c>
    </row>
    <row r="242" spans="1:2" x14ac:dyDescent="0.25">
      <c r="A242" t="s">
        <v>6963</v>
      </c>
      <c r="B242" s="2549" t="s">
        <v>8535</v>
      </c>
    </row>
    <row r="243" spans="1:2" x14ac:dyDescent="0.25">
      <c r="A243" t="s">
        <v>6964</v>
      </c>
      <c r="B243" s="2549" t="s">
        <v>8536</v>
      </c>
    </row>
    <row r="244" spans="1:2" x14ac:dyDescent="0.25">
      <c r="A244" t="s">
        <v>6965</v>
      </c>
      <c r="B244" s="2549" t="s">
        <v>8537</v>
      </c>
    </row>
    <row r="245" spans="1:2" x14ac:dyDescent="0.25">
      <c r="A245" t="s">
        <v>6966</v>
      </c>
      <c r="B245" s="2549" t="s">
        <v>8538</v>
      </c>
    </row>
    <row r="246" spans="1:2" x14ac:dyDescent="0.25">
      <c r="A246" t="s">
        <v>6967</v>
      </c>
      <c r="B246" s="2549" t="s">
        <v>8539</v>
      </c>
    </row>
    <row r="247" spans="1:2" x14ac:dyDescent="0.25">
      <c r="A247" t="s">
        <v>6968</v>
      </c>
      <c r="B247" s="2549" t="s">
        <v>8540</v>
      </c>
    </row>
    <row r="248" spans="1:2" x14ac:dyDescent="0.25">
      <c r="A248" t="s">
        <v>6969</v>
      </c>
      <c r="B248" s="2549" t="s">
        <v>8541</v>
      </c>
    </row>
    <row r="249" spans="1:2" x14ac:dyDescent="0.25">
      <c r="A249" t="s">
        <v>6970</v>
      </c>
      <c r="B249" s="2549" t="s">
        <v>8542</v>
      </c>
    </row>
    <row r="250" spans="1:2" x14ac:dyDescent="0.25">
      <c r="A250" t="s">
        <v>6971</v>
      </c>
      <c r="B250" s="2549" t="s">
        <v>8543</v>
      </c>
    </row>
    <row r="251" spans="1:2" x14ac:dyDescent="0.25">
      <c r="A251" t="s">
        <v>6972</v>
      </c>
      <c r="B251" s="2549" t="s">
        <v>8544</v>
      </c>
    </row>
    <row r="252" spans="1:2" x14ac:dyDescent="0.25">
      <c r="A252" t="s">
        <v>6973</v>
      </c>
      <c r="B252" s="2549" t="s">
        <v>8545</v>
      </c>
    </row>
    <row r="253" spans="1:2" x14ac:dyDescent="0.25">
      <c r="A253" t="s">
        <v>6974</v>
      </c>
      <c r="B253" s="2549" t="s">
        <v>8546</v>
      </c>
    </row>
    <row r="254" spans="1:2" x14ac:dyDescent="0.25">
      <c r="A254" t="s">
        <v>6975</v>
      </c>
      <c r="B254" s="2549" t="s">
        <v>8547</v>
      </c>
    </row>
    <row r="255" spans="1:2" x14ac:dyDescent="0.25">
      <c r="A255" t="s">
        <v>6976</v>
      </c>
      <c r="B255" s="2549" t="s">
        <v>8548</v>
      </c>
    </row>
    <row r="256" spans="1:2" x14ac:dyDescent="0.25">
      <c r="A256" t="s">
        <v>6977</v>
      </c>
      <c r="B256" s="2549" t="s">
        <v>8549</v>
      </c>
    </row>
    <row r="257" spans="1:2" x14ac:dyDescent="0.25">
      <c r="A257" t="s">
        <v>6978</v>
      </c>
      <c r="B257" s="2549" t="s">
        <v>8550</v>
      </c>
    </row>
    <row r="258" spans="1:2" x14ac:dyDescent="0.25">
      <c r="A258" t="s">
        <v>6979</v>
      </c>
      <c r="B258" s="2549" t="s">
        <v>8551</v>
      </c>
    </row>
    <row r="259" spans="1:2" x14ac:dyDescent="0.25">
      <c r="A259" t="s">
        <v>6980</v>
      </c>
      <c r="B259" s="2549" t="s">
        <v>8552</v>
      </c>
    </row>
    <row r="260" spans="1:2" x14ac:dyDescent="0.25">
      <c r="A260" t="s">
        <v>6981</v>
      </c>
      <c r="B260" s="2549" t="s">
        <v>8553</v>
      </c>
    </row>
    <row r="261" spans="1:2" x14ac:dyDescent="0.25">
      <c r="A261" t="s">
        <v>6982</v>
      </c>
      <c r="B261" s="2549" t="s">
        <v>8554</v>
      </c>
    </row>
    <row r="262" spans="1:2" x14ac:dyDescent="0.25">
      <c r="A262" t="s">
        <v>6983</v>
      </c>
      <c r="B262" s="2549" t="s">
        <v>8555</v>
      </c>
    </row>
    <row r="263" spans="1:2" x14ac:dyDescent="0.25">
      <c r="A263" t="s">
        <v>6984</v>
      </c>
      <c r="B263" s="2549" t="s">
        <v>8556</v>
      </c>
    </row>
    <row r="264" spans="1:2" x14ac:dyDescent="0.25">
      <c r="A264" t="s">
        <v>6985</v>
      </c>
      <c r="B264" s="2549" t="s">
        <v>8557</v>
      </c>
    </row>
    <row r="265" spans="1:2" x14ac:dyDescent="0.25">
      <c r="A265" s="2550" t="s">
        <v>6986</v>
      </c>
      <c r="B265" s="2549" t="s">
        <v>8503</v>
      </c>
    </row>
    <row r="266" spans="1:2" x14ac:dyDescent="0.25">
      <c r="A266" t="s">
        <v>6987</v>
      </c>
      <c r="B266" s="2549" t="s">
        <v>8505</v>
      </c>
    </row>
    <row r="267" spans="1:2" x14ac:dyDescent="0.25">
      <c r="A267" t="s">
        <v>6988</v>
      </c>
      <c r="B267" s="2549" t="s">
        <v>8506</v>
      </c>
    </row>
    <row r="268" spans="1:2" x14ac:dyDescent="0.25">
      <c r="A268" t="s">
        <v>6989</v>
      </c>
      <c r="B268" s="2549" t="s">
        <v>8507</v>
      </c>
    </row>
    <row r="269" spans="1:2" x14ac:dyDescent="0.25">
      <c r="A269" t="s">
        <v>6990</v>
      </c>
      <c r="B269" s="2549" t="s">
        <v>8508</v>
      </c>
    </row>
    <row r="270" spans="1:2" x14ac:dyDescent="0.25">
      <c r="A270" t="s">
        <v>6991</v>
      </c>
      <c r="B270" s="2549" t="s">
        <v>8509</v>
      </c>
    </row>
    <row r="271" spans="1:2" x14ac:dyDescent="0.25">
      <c r="A271" t="s">
        <v>6992</v>
      </c>
      <c r="B271" s="2549" t="s">
        <v>8510</v>
      </c>
    </row>
    <row r="272" spans="1:2" x14ac:dyDescent="0.25">
      <c r="A272" t="s">
        <v>6993</v>
      </c>
      <c r="B272" s="2549" t="s">
        <v>8511</v>
      </c>
    </row>
    <row r="273" spans="1:2" x14ac:dyDescent="0.25">
      <c r="A273" t="s">
        <v>6994</v>
      </c>
      <c r="B273" s="2549" t="s">
        <v>8512</v>
      </c>
    </row>
    <row r="274" spans="1:2" x14ac:dyDescent="0.25">
      <c r="A274" t="s">
        <v>6995</v>
      </c>
      <c r="B274" s="2549" t="s">
        <v>8513</v>
      </c>
    </row>
    <row r="275" spans="1:2" x14ac:dyDescent="0.25">
      <c r="A275" t="s">
        <v>6996</v>
      </c>
      <c r="B275" s="2549" t="s">
        <v>8514</v>
      </c>
    </row>
    <row r="276" spans="1:2" x14ac:dyDescent="0.25">
      <c r="A276" t="s">
        <v>6997</v>
      </c>
      <c r="B276" s="2549" t="s">
        <v>8515</v>
      </c>
    </row>
    <row r="277" spans="1:2" x14ac:dyDescent="0.25">
      <c r="A277" t="s">
        <v>6998</v>
      </c>
      <c r="B277" s="2549" t="s">
        <v>8516</v>
      </c>
    </row>
    <row r="278" spans="1:2" x14ac:dyDescent="0.25">
      <c r="A278" t="s">
        <v>6999</v>
      </c>
      <c r="B278" s="2549" t="s">
        <v>8517</v>
      </c>
    </row>
    <row r="279" spans="1:2" x14ac:dyDescent="0.25">
      <c r="A279" t="s">
        <v>7000</v>
      </c>
      <c r="B279" s="2549" t="s">
        <v>8518</v>
      </c>
    </row>
    <row r="280" spans="1:2" x14ac:dyDescent="0.25">
      <c r="A280" t="s">
        <v>7001</v>
      </c>
      <c r="B280" s="2549" t="s">
        <v>8519</v>
      </c>
    </row>
    <row r="281" spans="1:2" x14ac:dyDescent="0.25">
      <c r="A281" t="s">
        <v>7002</v>
      </c>
      <c r="B281" s="2549" t="s">
        <v>8520</v>
      </c>
    </row>
    <row r="282" spans="1:2" x14ac:dyDescent="0.25">
      <c r="A282" t="s">
        <v>7003</v>
      </c>
      <c r="B282" s="2549" t="s">
        <v>8521</v>
      </c>
    </row>
    <row r="283" spans="1:2" x14ac:dyDescent="0.25">
      <c r="A283" t="s">
        <v>7004</v>
      </c>
      <c r="B283" s="2549" t="s">
        <v>8522</v>
      </c>
    </row>
    <row r="284" spans="1:2" x14ac:dyDescent="0.25">
      <c r="A284" t="s">
        <v>7005</v>
      </c>
      <c r="B284" s="2549" t="s">
        <v>8523</v>
      </c>
    </row>
    <row r="285" spans="1:2" x14ac:dyDescent="0.25">
      <c r="A285" t="s">
        <v>7006</v>
      </c>
      <c r="B285" s="2549" t="s">
        <v>8524</v>
      </c>
    </row>
    <row r="286" spans="1:2" x14ac:dyDescent="0.25">
      <c r="A286" t="s">
        <v>7007</v>
      </c>
      <c r="B286" s="2549" t="s">
        <v>8525</v>
      </c>
    </row>
    <row r="287" spans="1:2" x14ac:dyDescent="0.25">
      <c r="A287" t="s">
        <v>7008</v>
      </c>
      <c r="B287" s="2549" t="s">
        <v>8526</v>
      </c>
    </row>
    <row r="288" spans="1:2" x14ac:dyDescent="0.25">
      <c r="A288" t="s">
        <v>7009</v>
      </c>
      <c r="B288" s="2549" t="s">
        <v>8527</v>
      </c>
    </row>
    <row r="289" spans="1:2" x14ac:dyDescent="0.25">
      <c r="A289" t="s">
        <v>7010</v>
      </c>
      <c r="B289" s="2549" t="s">
        <v>8528</v>
      </c>
    </row>
    <row r="290" spans="1:2" x14ac:dyDescent="0.25">
      <c r="A290" t="s">
        <v>7011</v>
      </c>
      <c r="B290" s="2549" t="s">
        <v>8529</v>
      </c>
    </row>
    <row r="291" spans="1:2" x14ac:dyDescent="0.25">
      <c r="A291" t="s">
        <v>7012</v>
      </c>
      <c r="B291" s="2549" t="s">
        <v>8530</v>
      </c>
    </row>
    <row r="292" spans="1:2" x14ac:dyDescent="0.25">
      <c r="A292" t="s">
        <v>7013</v>
      </c>
      <c r="B292" s="2549" t="s">
        <v>8531</v>
      </c>
    </row>
    <row r="293" spans="1:2" x14ac:dyDescent="0.25">
      <c r="A293" t="s">
        <v>7014</v>
      </c>
      <c r="B293" s="2549" t="s">
        <v>8532</v>
      </c>
    </row>
    <row r="294" spans="1:2" x14ac:dyDescent="0.25">
      <c r="A294" t="s">
        <v>7015</v>
      </c>
      <c r="B294" s="2549" t="s">
        <v>8533</v>
      </c>
    </row>
    <row r="295" spans="1:2" x14ac:dyDescent="0.25">
      <c r="A295" t="s">
        <v>7016</v>
      </c>
      <c r="B295" s="2549" t="s">
        <v>8534</v>
      </c>
    </row>
    <row r="296" spans="1:2" x14ac:dyDescent="0.25">
      <c r="A296" t="s">
        <v>7017</v>
      </c>
      <c r="B296" s="2549" t="s">
        <v>8535</v>
      </c>
    </row>
    <row r="297" spans="1:2" x14ac:dyDescent="0.25">
      <c r="A297" t="s">
        <v>7018</v>
      </c>
      <c r="B297" s="2549" t="s">
        <v>8536</v>
      </c>
    </row>
    <row r="298" spans="1:2" x14ac:dyDescent="0.25">
      <c r="A298" t="s">
        <v>7019</v>
      </c>
      <c r="B298" s="2549" t="s">
        <v>8537</v>
      </c>
    </row>
    <row r="299" spans="1:2" x14ac:dyDescent="0.25">
      <c r="A299" t="s">
        <v>7020</v>
      </c>
      <c r="B299" s="2549" t="s">
        <v>8538</v>
      </c>
    </row>
    <row r="300" spans="1:2" x14ac:dyDescent="0.25">
      <c r="A300" t="s">
        <v>7021</v>
      </c>
      <c r="B300" s="2549" t="s">
        <v>8539</v>
      </c>
    </row>
    <row r="301" spans="1:2" x14ac:dyDescent="0.25">
      <c r="A301" t="s">
        <v>7022</v>
      </c>
      <c r="B301" s="2549" t="s">
        <v>8540</v>
      </c>
    </row>
    <row r="302" spans="1:2" x14ac:dyDescent="0.25">
      <c r="A302" t="s">
        <v>7023</v>
      </c>
      <c r="B302" s="2549" t="s">
        <v>8541</v>
      </c>
    </row>
    <row r="303" spans="1:2" x14ac:dyDescent="0.25">
      <c r="A303" t="s">
        <v>7024</v>
      </c>
      <c r="B303" s="2549" t="s">
        <v>8542</v>
      </c>
    </row>
    <row r="304" spans="1:2" x14ac:dyDescent="0.25">
      <c r="A304" t="s">
        <v>7025</v>
      </c>
      <c r="B304" s="2549" t="s">
        <v>8543</v>
      </c>
    </row>
    <row r="305" spans="1:2" x14ac:dyDescent="0.25">
      <c r="A305" t="s">
        <v>7026</v>
      </c>
      <c r="B305" s="2549" t="s">
        <v>8544</v>
      </c>
    </row>
    <row r="306" spans="1:2" x14ac:dyDescent="0.25">
      <c r="A306" t="s">
        <v>7027</v>
      </c>
      <c r="B306" s="2549" t="s">
        <v>8545</v>
      </c>
    </row>
    <row r="307" spans="1:2" x14ac:dyDescent="0.25">
      <c r="A307" t="s">
        <v>7028</v>
      </c>
      <c r="B307" s="2549" t="s">
        <v>8546</v>
      </c>
    </row>
    <row r="308" spans="1:2" x14ac:dyDescent="0.25">
      <c r="A308" t="s">
        <v>7029</v>
      </c>
      <c r="B308" s="2549" t="s">
        <v>8547</v>
      </c>
    </row>
    <row r="309" spans="1:2" x14ac:dyDescent="0.25">
      <c r="A309" t="s">
        <v>7030</v>
      </c>
      <c r="B309" s="2549" t="s">
        <v>8548</v>
      </c>
    </row>
    <row r="310" spans="1:2" x14ac:dyDescent="0.25">
      <c r="A310" t="s">
        <v>7031</v>
      </c>
      <c r="B310" s="2549" t="s">
        <v>8549</v>
      </c>
    </row>
    <row r="311" spans="1:2" x14ac:dyDescent="0.25">
      <c r="A311" t="s">
        <v>7032</v>
      </c>
      <c r="B311" s="2549" t="s">
        <v>8550</v>
      </c>
    </row>
    <row r="312" spans="1:2" x14ac:dyDescent="0.25">
      <c r="A312" t="s">
        <v>7033</v>
      </c>
      <c r="B312" s="2549" t="s">
        <v>8551</v>
      </c>
    </row>
    <row r="313" spans="1:2" x14ac:dyDescent="0.25">
      <c r="A313" t="s">
        <v>7034</v>
      </c>
      <c r="B313" s="2549" t="s">
        <v>8552</v>
      </c>
    </row>
    <row r="314" spans="1:2" x14ac:dyDescent="0.25">
      <c r="A314" t="s">
        <v>7035</v>
      </c>
      <c r="B314" s="2549" t="s">
        <v>8553</v>
      </c>
    </row>
    <row r="315" spans="1:2" x14ac:dyDescent="0.25">
      <c r="A315" t="s">
        <v>7036</v>
      </c>
      <c r="B315" s="2549" t="s">
        <v>8554</v>
      </c>
    </row>
    <row r="316" spans="1:2" x14ac:dyDescent="0.25">
      <c r="A316" t="s">
        <v>7037</v>
      </c>
      <c r="B316" s="2549" t="s">
        <v>8555</v>
      </c>
    </row>
    <row r="317" spans="1:2" x14ac:dyDescent="0.25">
      <c r="A317" t="s">
        <v>7038</v>
      </c>
      <c r="B317" s="2549" t="s">
        <v>8556</v>
      </c>
    </row>
    <row r="318" spans="1:2" x14ac:dyDescent="0.25">
      <c r="A318" t="s">
        <v>7039</v>
      </c>
      <c r="B318" s="2549" t="s">
        <v>8557</v>
      </c>
    </row>
    <row r="319" spans="1:2" x14ac:dyDescent="0.25">
      <c r="A319" s="2550" t="s">
        <v>7040</v>
      </c>
      <c r="B319" s="2549" t="s">
        <v>8503</v>
      </c>
    </row>
    <row r="320" spans="1:2" x14ac:dyDescent="0.25">
      <c r="A320" t="s">
        <v>7041</v>
      </c>
      <c r="B320" s="2549" t="s">
        <v>8505</v>
      </c>
    </row>
    <row r="321" spans="1:2" x14ac:dyDescent="0.25">
      <c r="A321" t="s">
        <v>7042</v>
      </c>
      <c r="B321" s="2549" t="s">
        <v>8506</v>
      </c>
    </row>
    <row r="322" spans="1:2" x14ac:dyDescent="0.25">
      <c r="A322" t="s">
        <v>7043</v>
      </c>
      <c r="B322" s="2549" t="s">
        <v>8507</v>
      </c>
    </row>
    <row r="323" spans="1:2" x14ac:dyDescent="0.25">
      <c r="A323" t="s">
        <v>7044</v>
      </c>
      <c r="B323" s="2549" t="s">
        <v>8508</v>
      </c>
    </row>
    <row r="324" spans="1:2" x14ac:dyDescent="0.25">
      <c r="A324" t="s">
        <v>7045</v>
      </c>
      <c r="B324" s="2549" t="s">
        <v>8509</v>
      </c>
    </row>
    <row r="325" spans="1:2" x14ac:dyDescent="0.25">
      <c r="A325" t="s">
        <v>7046</v>
      </c>
      <c r="B325" s="2549" t="s">
        <v>8510</v>
      </c>
    </row>
    <row r="326" spans="1:2" x14ac:dyDescent="0.25">
      <c r="A326" t="s">
        <v>7047</v>
      </c>
      <c r="B326" s="2549" t="s">
        <v>8511</v>
      </c>
    </row>
    <row r="327" spans="1:2" x14ac:dyDescent="0.25">
      <c r="A327" t="s">
        <v>7048</v>
      </c>
      <c r="B327" s="2549" t="s">
        <v>8512</v>
      </c>
    </row>
    <row r="328" spans="1:2" x14ac:dyDescent="0.25">
      <c r="A328" t="s">
        <v>7049</v>
      </c>
      <c r="B328" s="2549" t="s">
        <v>8513</v>
      </c>
    </row>
    <row r="329" spans="1:2" x14ac:dyDescent="0.25">
      <c r="A329" t="s">
        <v>7050</v>
      </c>
      <c r="B329" s="2549" t="s">
        <v>8514</v>
      </c>
    </row>
    <row r="330" spans="1:2" x14ac:dyDescent="0.25">
      <c r="A330" t="s">
        <v>7051</v>
      </c>
      <c r="B330" s="2549" t="s">
        <v>8515</v>
      </c>
    </row>
    <row r="331" spans="1:2" x14ac:dyDescent="0.25">
      <c r="A331" t="s">
        <v>7052</v>
      </c>
      <c r="B331" s="2549" t="s">
        <v>8516</v>
      </c>
    </row>
    <row r="332" spans="1:2" x14ac:dyDescent="0.25">
      <c r="A332" t="s">
        <v>7053</v>
      </c>
      <c r="B332" s="2549" t="s">
        <v>8517</v>
      </c>
    </row>
    <row r="333" spans="1:2" x14ac:dyDescent="0.25">
      <c r="A333" t="s">
        <v>7054</v>
      </c>
      <c r="B333" s="2549" t="s">
        <v>8518</v>
      </c>
    </row>
    <row r="334" spans="1:2" x14ac:dyDescent="0.25">
      <c r="A334" t="s">
        <v>7055</v>
      </c>
      <c r="B334" s="2549" t="s">
        <v>8519</v>
      </c>
    </row>
    <row r="335" spans="1:2" x14ac:dyDescent="0.25">
      <c r="A335" t="s">
        <v>7056</v>
      </c>
      <c r="B335" s="2549" t="s">
        <v>8520</v>
      </c>
    </row>
    <row r="336" spans="1:2" x14ac:dyDescent="0.25">
      <c r="A336" t="s">
        <v>7057</v>
      </c>
      <c r="B336" s="2549" t="s">
        <v>8521</v>
      </c>
    </row>
    <row r="337" spans="1:2" x14ac:dyDescent="0.25">
      <c r="A337" t="s">
        <v>7058</v>
      </c>
      <c r="B337" s="2549" t="s">
        <v>8522</v>
      </c>
    </row>
    <row r="338" spans="1:2" x14ac:dyDescent="0.25">
      <c r="A338" t="s">
        <v>7059</v>
      </c>
      <c r="B338" s="2549" t="s">
        <v>8523</v>
      </c>
    </row>
    <row r="339" spans="1:2" x14ac:dyDescent="0.25">
      <c r="A339" t="s">
        <v>7060</v>
      </c>
      <c r="B339" s="2549" t="s">
        <v>8524</v>
      </c>
    </row>
    <row r="340" spans="1:2" x14ac:dyDescent="0.25">
      <c r="A340" t="s">
        <v>7061</v>
      </c>
      <c r="B340" s="2549" t="s">
        <v>8525</v>
      </c>
    </row>
    <row r="341" spans="1:2" x14ac:dyDescent="0.25">
      <c r="A341" t="s">
        <v>7062</v>
      </c>
      <c r="B341" s="2549" t="s">
        <v>8526</v>
      </c>
    </row>
    <row r="342" spans="1:2" x14ac:dyDescent="0.25">
      <c r="A342" t="s">
        <v>7063</v>
      </c>
      <c r="B342" s="2549" t="s">
        <v>8527</v>
      </c>
    </row>
    <row r="343" spans="1:2" x14ac:dyDescent="0.25">
      <c r="A343" t="s">
        <v>7064</v>
      </c>
      <c r="B343" s="2549" t="s">
        <v>8528</v>
      </c>
    </row>
    <row r="344" spans="1:2" x14ac:dyDescent="0.25">
      <c r="A344" t="s">
        <v>7065</v>
      </c>
      <c r="B344" s="2549" t="s">
        <v>8529</v>
      </c>
    </row>
    <row r="345" spans="1:2" x14ac:dyDescent="0.25">
      <c r="A345" t="s">
        <v>7066</v>
      </c>
      <c r="B345" s="2549" t="s">
        <v>8530</v>
      </c>
    </row>
    <row r="346" spans="1:2" x14ac:dyDescent="0.25">
      <c r="A346" t="s">
        <v>7067</v>
      </c>
      <c r="B346" s="2549" t="s">
        <v>8531</v>
      </c>
    </row>
    <row r="347" spans="1:2" x14ac:dyDescent="0.25">
      <c r="A347" t="s">
        <v>7068</v>
      </c>
      <c r="B347" s="2549" t="s">
        <v>8532</v>
      </c>
    </row>
    <row r="348" spans="1:2" x14ac:dyDescent="0.25">
      <c r="A348" t="s">
        <v>7069</v>
      </c>
      <c r="B348" s="2549" t="s">
        <v>8533</v>
      </c>
    </row>
    <row r="349" spans="1:2" x14ac:dyDescent="0.25">
      <c r="A349" t="s">
        <v>7070</v>
      </c>
      <c r="B349" s="2549" t="s">
        <v>8534</v>
      </c>
    </row>
    <row r="350" spans="1:2" x14ac:dyDescent="0.25">
      <c r="A350" t="s">
        <v>7071</v>
      </c>
      <c r="B350" s="2549" t="s">
        <v>8535</v>
      </c>
    </row>
    <row r="351" spans="1:2" x14ac:dyDescent="0.25">
      <c r="A351" t="s">
        <v>7072</v>
      </c>
      <c r="B351" s="2549" t="s">
        <v>8536</v>
      </c>
    </row>
    <row r="352" spans="1:2" x14ac:dyDescent="0.25">
      <c r="A352" t="s">
        <v>7073</v>
      </c>
      <c r="B352" s="2549" t="s">
        <v>8537</v>
      </c>
    </row>
    <row r="353" spans="1:2" x14ac:dyDescent="0.25">
      <c r="A353" t="s">
        <v>7074</v>
      </c>
      <c r="B353" s="2549" t="s">
        <v>8538</v>
      </c>
    </row>
    <row r="354" spans="1:2" x14ac:dyDescent="0.25">
      <c r="A354" t="s">
        <v>7075</v>
      </c>
      <c r="B354" s="2549" t="s">
        <v>8539</v>
      </c>
    </row>
    <row r="355" spans="1:2" x14ac:dyDescent="0.25">
      <c r="A355" s="2550" t="s">
        <v>7076</v>
      </c>
      <c r="B355" s="2549" t="s">
        <v>8503</v>
      </c>
    </row>
    <row r="356" spans="1:2" x14ac:dyDescent="0.25">
      <c r="A356" t="s">
        <v>7077</v>
      </c>
      <c r="B356" s="2549" t="s">
        <v>8505</v>
      </c>
    </row>
    <row r="357" spans="1:2" x14ac:dyDescent="0.25">
      <c r="A357" t="s">
        <v>7078</v>
      </c>
      <c r="B357" s="2549" t="s">
        <v>8506</v>
      </c>
    </row>
    <row r="358" spans="1:2" x14ac:dyDescent="0.25">
      <c r="A358" t="s">
        <v>7079</v>
      </c>
      <c r="B358" s="2549" t="s">
        <v>8507</v>
      </c>
    </row>
    <row r="359" spans="1:2" x14ac:dyDescent="0.25">
      <c r="A359" t="s">
        <v>7080</v>
      </c>
      <c r="B359" s="2549" t="s">
        <v>8508</v>
      </c>
    </row>
    <row r="360" spans="1:2" x14ac:dyDescent="0.25">
      <c r="A360" t="s">
        <v>7081</v>
      </c>
      <c r="B360" s="2549" t="s">
        <v>8509</v>
      </c>
    </row>
    <row r="361" spans="1:2" x14ac:dyDescent="0.25">
      <c r="A361" t="s">
        <v>7082</v>
      </c>
      <c r="B361" s="2549" t="s">
        <v>8510</v>
      </c>
    </row>
    <row r="362" spans="1:2" x14ac:dyDescent="0.25">
      <c r="A362" t="s">
        <v>7083</v>
      </c>
      <c r="B362" s="2549" t="s">
        <v>8511</v>
      </c>
    </row>
    <row r="363" spans="1:2" x14ac:dyDescent="0.25">
      <c r="A363" t="s">
        <v>7084</v>
      </c>
      <c r="B363" s="2549" t="s">
        <v>8512</v>
      </c>
    </row>
    <row r="364" spans="1:2" x14ac:dyDescent="0.25">
      <c r="A364" t="s">
        <v>7085</v>
      </c>
      <c r="B364" s="2549" t="s">
        <v>8513</v>
      </c>
    </row>
    <row r="365" spans="1:2" x14ac:dyDescent="0.25">
      <c r="A365" t="s">
        <v>7086</v>
      </c>
      <c r="B365" s="2549" t="s">
        <v>8514</v>
      </c>
    </row>
    <row r="366" spans="1:2" x14ac:dyDescent="0.25">
      <c r="A366" t="s">
        <v>7087</v>
      </c>
      <c r="B366" s="2549" t="s">
        <v>8515</v>
      </c>
    </row>
    <row r="367" spans="1:2" x14ac:dyDescent="0.25">
      <c r="A367" t="s">
        <v>7088</v>
      </c>
      <c r="B367" s="2549" t="s">
        <v>8516</v>
      </c>
    </row>
    <row r="368" spans="1:2" x14ac:dyDescent="0.25">
      <c r="A368" t="s">
        <v>7089</v>
      </c>
      <c r="B368" s="2549" t="s">
        <v>8517</v>
      </c>
    </row>
    <row r="369" spans="1:2" x14ac:dyDescent="0.25">
      <c r="A369" t="s">
        <v>7090</v>
      </c>
      <c r="B369" s="2549" t="s">
        <v>8518</v>
      </c>
    </row>
    <row r="370" spans="1:2" x14ac:dyDescent="0.25">
      <c r="A370" t="s">
        <v>7091</v>
      </c>
      <c r="B370" s="2549" t="s">
        <v>8519</v>
      </c>
    </row>
    <row r="371" spans="1:2" x14ac:dyDescent="0.25">
      <c r="A371" t="s">
        <v>7092</v>
      </c>
      <c r="B371" s="2549" t="s">
        <v>8520</v>
      </c>
    </row>
    <row r="372" spans="1:2" x14ac:dyDescent="0.25">
      <c r="A372" t="s">
        <v>7093</v>
      </c>
      <c r="B372" s="2549" t="s">
        <v>8521</v>
      </c>
    </row>
    <row r="373" spans="1:2" x14ac:dyDescent="0.25">
      <c r="A373" t="s">
        <v>7094</v>
      </c>
      <c r="B373" s="2549" t="s">
        <v>8522</v>
      </c>
    </row>
    <row r="374" spans="1:2" x14ac:dyDescent="0.25">
      <c r="A374" t="s">
        <v>7095</v>
      </c>
      <c r="B374" s="2549" t="s">
        <v>8523</v>
      </c>
    </row>
    <row r="375" spans="1:2" x14ac:dyDescent="0.25">
      <c r="A375" t="s">
        <v>7096</v>
      </c>
      <c r="B375" s="2549" t="s">
        <v>8524</v>
      </c>
    </row>
    <row r="376" spans="1:2" x14ac:dyDescent="0.25">
      <c r="A376" t="s">
        <v>7097</v>
      </c>
      <c r="B376" s="2549" t="s">
        <v>8525</v>
      </c>
    </row>
    <row r="377" spans="1:2" x14ac:dyDescent="0.25">
      <c r="A377" t="s">
        <v>7098</v>
      </c>
      <c r="B377" s="2549" t="s">
        <v>8526</v>
      </c>
    </row>
    <row r="378" spans="1:2" x14ac:dyDescent="0.25">
      <c r="A378" t="s">
        <v>7099</v>
      </c>
      <c r="B378" s="2549" t="s">
        <v>8527</v>
      </c>
    </row>
    <row r="379" spans="1:2" x14ac:dyDescent="0.25">
      <c r="A379" t="s">
        <v>7100</v>
      </c>
      <c r="B379" s="2549" t="s">
        <v>8528</v>
      </c>
    </row>
    <row r="380" spans="1:2" x14ac:dyDescent="0.25">
      <c r="A380" t="s">
        <v>7101</v>
      </c>
      <c r="B380" s="2549" t="s">
        <v>8529</v>
      </c>
    </row>
    <row r="381" spans="1:2" x14ac:dyDescent="0.25">
      <c r="A381" t="s">
        <v>7102</v>
      </c>
      <c r="B381" s="2549" t="s">
        <v>8530</v>
      </c>
    </row>
    <row r="382" spans="1:2" x14ac:dyDescent="0.25">
      <c r="A382" t="s">
        <v>7103</v>
      </c>
      <c r="B382" s="2549" t="s">
        <v>8531</v>
      </c>
    </row>
    <row r="383" spans="1:2" x14ac:dyDescent="0.25">
      <c r="A383" t="s">
        <v>7104</v>
      </c>
      <c r="B383" s="2549" t="s">
        <v>8532</v>
      </c>
    </row>
    <row r="384" spans="1:2" x14ac:dyDescent="0.25">
      <c r="A384" t="s">
        <v>7105</v>
      </c>
      <c r="B384" s="2549" t="s">
        <v>8533</v>
      </c>
    </row>
    <row r="385" spans="1:2" x14ac:dyDescent="0.25">
      <c r="A385" t="s">
        <v>7106</v>
      </c>
      <c r="B385" s="2549" t="s">
        <v>8534</v>
      </c>
    </row>
    <row r="386" spans="1:2" x14ac:dyDescent="0.25">
      <c r="A386" t="s">
        <v>7107</v>
      </c>
      <c r="B386" s="2549" t="s">
        <v>8535</v>
      </c>
    </row>
    <row r="387" spans="1:2" x14ac:dyDescent="0.25">
      <c r="A387" t="s">
        <v>7108</v>
      </c>
      <c r="B387" s="2549" t="s">
        <v>8536</v>
      </c>
    </row>
    <row r="388" spans="1:2" x14ac:dyDescent="0.25">
      <c r="A388" t="s">
        <v>7109</v>
      </c>
      <c r="B388" s="2549" t="s">
        <v>8537</v>
      </c>
    </row>
    <row r="389" spans="1:2" x14ac:dyDescent="0.25">
      <c r="A389" t="s">
        <v>7110</v>
      </c>
      <c r="B389" s="2549" t="s">
        <v>8538</v>
      </c>
    </row>
    <row r="390" spans="1:2" x14ac:dyDescent="0.25">
      <c r="A390" t="s">
        <v>7111</v>
      </c>
      <c r="B390" s="2549" t="s">
        <v>8539</v>
      </c>
    </row>
    <row r="391" spans="1:2" x14ac:dyDescent="0.25">
      <c r="A391" s="2550" t="s">
        <v>7112</v>
      </c>
      <c r="B391" s="2549" t="s">
        <v>8503</v>
      </c>
    </row>
    <row r="392" spans="1:2" x14ac:dyDescent="0.25">
      <c r="A392" t="s">
        <v>7113</v>
      </c>
      <c r="B392" s="2549" t="s">
        <v>8505</v>
      </c>
    </row>
    <row r="393" spans="1:2" x14ac:dyDescent="0.25">
      <c r="A393" t="s">
        <v>7114</v>
      </c>
      <c r="B393" s="2549" t="s">
        <v>8506</v>
      </c>
    </row>
    <row r="394" spans="1:2" x14ac:dyDescent="0.25">
      <c r="A394" t="s">
        <v>7115</v>
      </c>
      <c r="B394" s="2549" t="s">
        <v>8507</v>
      </c>
    </row>
    <row r="395" spans="1:2" x14ac:dyDescent="0.25">
      <c r="A395" t="s">
        <v>7116</v>
      </c>
      <c r="B395" s="2549" t="s">
        <v>8508</v>
      </c>
    </row>
    <row r="396" spans="1:2" x14ac:dyDescent="0.25">
      <c r="A396" t="s">
        <v>7117</v>
      </c>
      <c r="B396" s="2549" t="s">
        <v>8509</v>
      </c>
    </row>
    <row r="397" spans="1:2" x14ac:dyDescent="0.25">
      <c r="A397" t="s">
        <v>7118</v>
      </c>
      <c r="B397" s="2549" t="s">
        <v>8510</v>
      </c>
    </row>
    <row r="398" spans="1:2" x14ac:dyDescent="0.25">
      <c r="A398" t="s">
        <v>7119</v>
      </c>
      <c r="B398" s="2549" t="s">
        <v>8511</v>
      </c>
    </row>
    <row r="399" spans="1:2" x14ac:dyDescent="0.25">
      <c r="A399" t="s">
        <v>7120</v>
      </c>
      <c r="B399" s="2549" t="s">
        <v>8512</v>
      </c>
    </row>
    <row r="400" spans="1:2" x14ac:dyDescent="0.25">
      <c r="A400" t="s">
        <v>7121</v>
      </c>
      <c r="B400" s="2549" t="s">
        <v>8513</v>
      </c>
    </row>
    <row r="401" spans="1:2" x14ac:dyDescent="0.25">
      <c r="A401" t="s">
        <v>7122</v>
      </c>
      <c r="B401" s="2549" t="s">
        <v>8514</v>
      </c>
    </row>
    <row r="402" spans="1:2" x14ac:dyDescent="0.25">
      <c r="A402" t="s">
        <v>7123</v>
      </c>
      <c r="B402" s="2549" t="s">
        <v>8515</v>
      </c>
    </row>
    <row r="403" spans="1:2" x14ac:dyDescent="0.25">
      <c r="A403" t="s">
        <v>7124</v>
      </c>
      <c r="B403" s="2549" t="s">
        <v>8516</v>
      </c>
    </row>
    <row r="404" spans="1:2" x14ac:dyDescent="0.25">
      <c r="A404" t="s">
        <v>7125</v>
      </c>
      <c r="B404" s="2549" t="s">
        <v>8517</v>
      </c>
    </row>
    <row r="405" spans="1:2" x14ac:dyDescent="0.25">
      <c r="A405" t="s">
        <v>7126</v>
      </c>
      <c r="B405" s="2549" t="s">
        <v>8518</v>
      </c>
    </row>
    <row r="406" spans="1:2" x14ac:dyDescent="0.25">
      <c r="A406" t="s">
        <v>7127</v>
      </c>
      <c r="B406" s="2549" t="s">
        <v>8519</v>
      </c>
    </row>
    <row r="407" spans="1:2" x14ac:dyDescent="0.25">
      <c r="A407" t="s">
        <v>7128</v>
      </c>
      <c r="B407" s="2549" t="s">
        <v>8520</v>
      </c>
    </row>
    <row r="408" spans="1:2" x14ac:dyDescent="0.25">
      <c r="A408" t="s">
        <v>7129</v>
      </c>
      <c r="B408" s="2549" t="s">
        <v>8521</v>
      </c>
    </row>
    <row r="409" spans="1:2" x14ac:dyDescent="0.25">
      <c r="A409" t="s">
        <v>7130</v>
      </c>
      <c r="B409" s="2549" t="s">
        <v>8522</v>
      </c>
    </row>
    <row r="410" spans="1:2" x14ac:dyDescent="0.25">
      <c r="A410" t="s">
        <v>7131</v>
      </c>
      <c r="B410" s="2549" t="s">
        <v>8523</v>
      </c>
    </row>
    <row r="411" spans="1:2" x14ac:dyDescent="0.25">
      <c r="A411" t="s">
        <v>7132</v>
      </c>
      <c r="B411" s="2549" t="s">
        <v>8524</v>
      </c>
    </row>
    <row r="412" spans="1:2" x14ac:dyDescent="0.25">
      <c r="A412" t="s">
        <v>7133</v>
      </c>
      <c r="B412" s="2549" t="s">
        <v>8525</v>
      </c>
    </row>
    <row r="413" spans="1:2" x14ac:dyDescent="0.25">
      <c r="A413" t="s">
        <v>7134</v>
      </c>
      <c r="B413" s="2549" t="s">
        <v>8526</v>
      </c>
    </row>
    <row r="414" spans="1:2" x14ac:dyDescent="0.25">
      <c r="A414" t="s">
        <v>7135</v>
      </c>
      <c r="B414" s="2549" t="s">
        <v>8527</v>
      </c>
    </row>
    <row r="415" spans="1:2" x14ac:dyDescent="0.25">
      <c r="A415" t="s">
        <v>7136</v>
      </c>
      <c r="B415" s="2549" t="s">
        <v>8528</v>
      </c>
    </row>
    <row r="416" spans="1:2" x14ac:dyDescent="0.25">
      <c r="A416" t="s">
        <v>7137</v>
      </c>
      <c r="B416" s="2549" t="s">
        <v>8529</v>
      </c>
    </row>
    <row r="417" spans="1:2" x14ac:dyDescent="0.25">
      <c r="A417" t="s">
        <v>7138</v>
      </c>
      <c r="B417" s="2549" t="s">
        <v>8530</v>
      </c>
    </row>
    <row r="418" spans="1:2" x14ac:dyDescent="0.25">
      <c r="A418" t="s">
        <v>7139</v>
      </c>
      <c r="B418" s="2549" t="s">
        <v>8531</v>
      </c>
    </row>
    <row r="419" spans="1:2" x14ac:dyDescent="0.25">
      <c r="A419" t="s">
        <v>7140</v>
      </c>
      <c r="B419" s="2549" t="s">
        <v>8532</v>
      </c>
    </row>
    <row r="420" spans="1:2" x14ac:dyDescent="0.25">
      <c r="A420" t="s">
        <v>7141</v>
      </c>
      <c r="B420" s="2549" t="s">
        <v>8533</v>
      </c>
    </row>
    <row r="421" spans="1:2" x14ac:dyDescent="0.25">
      <c r="A421" t="s">
        <v>7142</v>
      </c>
      <c r="B421" s="2549" t="s">
        <v>8534</v>
      </c>
    </row>
    <row r="422" spans="1:2" x14ac:dyDescent="0.25">
      <c r="A422" t="s">
        <v>7143</v>
      </c>
      <c r="B422" s="2549" t="s">
        <v>8535</v>
      </c>
    </row>
    <row r="423" spans="1:2" x14ac:dyDescent="0.25">
      <c r="A423" t="s">
        <v>7144</v>
      </c>
      <c r="B423" s="2549" t="s">
        <v>8536</v>
      </c>
    </row>
    <row r="424" spans="1:2" x14ac:dyDescent="0.25">
      <c r="A424" t="s">
        <v>7145</v>
      </c>
      <c r="B424" s="2549" t="s">
        <v>8537</v>
      </c>
    </row>
    <row r="425" spans="1:2" x14ac:dyDescent="0.25">
      <c r="A425" t="s">
        <v>7146</v>
      </c>
      <c r="B425" s="2549" t="s">
        <v>8538</v>
      </c>
    </row>
    <row r="426" spans="1:2" x14ac:dyDescent="0.25">
      <c r="A426" t="s">
        <v>7147</v>
      </c>
      <c r="B426" s="2549" t="s">
        <v>8539</v>
      </c>
    </row>
    <row r="427" spans="1:2" x14ac:dyDescent="0.25">
      <c r="A427" t="s">
        <v>7148</v>
      </c>
      <c r="B427" s="2549" t="s">
        <v>8540</v>
      </c>
    </row>
    <row r="428" spans="1:2" x14ac:dyDescent="0.25">
      <c r="A428" t="s">
        <v>7149</v>
      </c>
      <c r="B428" s="2549" t="s">
        <v>8541</v>
      </c>
    </row>
    <row r="429" spans="1:2" x14ac:dyDescent="0.25">
      <c r="A429" s="2550" t="s">
        <v>7150</v>
      </c>
      <c r="B429" s="2549" t="s">
        <v>8503</v>
      </c>
    </row>
    <row r="430" spans="1:2" x14ac:dyDescent="0.25">
      <c r="A430" t="s">
        <v>7151</v>
      </c>
      <c r="B430" s="2549" t="s">
        <v>8505</v>
      </c>
    </row>
    <row r="431" spans="1:2" x14ac:dyDescent="0.25">
      <c r="A431" t="s">
        <v>7152</v>
      </c>
      <c r="B431" s="2549" t="s">
        <v>8506</v>
      </c>
    </row>
    <row r="432" spans="1:2" x14ac:dyDescent="0.25">
      <c r="A432" t="s">
        <v>7153</v>
      </c>
      <c r="B432" s="2549" t="s">
        <v>8507</v>
      </c>
    </row>
    <row r="433" spans="1:2" x14ac:dyDescent="0.25">
      <c r="A433" t="s">
        <v>7154</v>
      </c>
      <c r="B433" s="2549" t="s">
        <v>8508</v>
      </c>
    </row>
    <row r="434" spans="1:2" x14ac:dyDescent="0.25">
      <c r="A434" t="s">
        <v>7155</v>
      </c>
      <c r="B434" s="2549" t="s">
        <v>8509</v>
      </c>
    </row>
    <row r="435" spans="1:2" x14ac:dyDescent="0.25">
      <c r="A435" t="s">
        <v>7156</v>
      </c>
      <c r="B435" s="2549" t="s">
        <v>8510</v>
      </c>
    </row>
    <row r="436" spans="1:2" x14ac:dyDescent="0.25">
      <c r="A436" t="s">
        <v>7157</v>
      </c>
      <c r="B436" s="2549" t="s">
        <v>8511</v>
      </c>
    </row>
    <row r="437" spans="1:2" x14ac:dyDescent="0.25">
      <c r="A437" t="s">
        <v>7158</v>
      </c>
      <c r="B437" s="2549" t="s">
        <v>8512</v>
      </c>
    </row>
    <row r="438" spans="1:2" x14ac:dyDescent="0.25">
      <c r="A438" t="s">
        <v>7159</v>
      </c>
      <c r="B438" s="2549" t="s">
        <v>8513</v>
      </c>
    </row>
    <row r="439" spans="1:2" x14ac:dyDescent="0.25">
      <c r="A439" t="s">
        <v>7160</v>
      </c>
      <c r="B439" s="2549" t="s">
        <v>8514</v>
      </c>
    </row>
    <row r="440" spans="1:2" x14ac:dyDescent="0.25">
      <c r="A440" t="s">
        <v>7161</v>
      </c>
      <c r="B440" s="2549" t="s">
        <v>8515</v>
      </c>
    </row>
    <row r="441" spans="1:2" x14ac:dyDescent="0.25">
      <c r="A441" t="s">
        <v>7162</v>
      </c>
      <c r="B441" s="2549" t="s">
        <v>8516</v>
      </c>
    </row>
    <row r="442" spans="1:2" x14ac:dyDescent="0.25">
      <c r="A442" t="s">
        <v>7163</v>
      </c>
      <c r="B442" s="2549" t="s">
        <v>8517</v>
      </c>
    </row>
    <row r="443" spans="1:2" x14ac:dyDescent="0.25">
      <c r="A443" t="s">
        <v>7164</v>
      </c>
      <c r="B443" s="2549" t="s">
        <v>8518</v>
      </c>
    </row>
    <row r="444" spans="1:2" x14ac:dyDescent="0.25">
      <c r="A444" t="s">
        <v>7165</v>
      </c>
      <c r="B444" s="2549" t="s">
        <v>8519</v>
      </c>
    </row>
    <row r="445" spans="1:2" x14ac:dyDescent="0.25">
      <c r="A445" t="s">
        <v>7166</v>
      </c>
      <c r="B445" s="2549" t="s">
        <v>8520</v>
      </c>
    </row>
    <row r="446" spans="1:2" x14ac:dyDescent="0.25">
      <c r="A446" t="s">
        <v>7167</v>
      </c>
      <c r="B446" s="2549" t="s">
        <v>8521</v>
      </c>
    </row>
    <row r="447" spans="1:2" x14ac:dyDescent="0.25">
      <c r="A447" t="s">
        <v>7168</v>
      </c>
      <c r="B447" s="2549" t="s">
        <v>8522</v>
      </c>
    </row>
    <row r="448" spans="1:2" x14ac:dyDescent="0.25">
      <c r="A448" t="s">
        <v>7169</v>
      </c>
      <c r="B448" s="2549" t="s">
        <v>8523</v>
      </c>
    </row>
    <row r="449" spans="1:2" x14ac:dyDescent="0.25">
      <c r="A449" t="s">
        <v>7170</v>
      </c>
      <c r="B449" s="2549" t="s">
        <v>8524</v>
      </c>
    </row>
    <row r="450" spans="1:2" x14ac:dyDescent="0.25">
      <c r="A450" t="s">
        <v>7171</v>
      </c>
      <c r="B450" s="2549" t="s">
        <v>8525</v>
      </c>
    </row>
    <row r="451" spans="1:2" x14ac:dyDescent="0.25">
      <c r="A451" t="s">
        <v>7172</v>
      </c>
      <c r="B451" s="2549" t="s">
        <v>8526</v>
      </c>
    </row>
    <row r="452" spans="1:2" x14ac:dyDescent="0.25">
      <c r="A452" t="s">
        <v>7173</v>
      </c>
      <c r="B452" s="2549" t="s">
        <v>8527</v>
      </c>
    </row>
    <row r="453" spans="1:2" x14ac:dyDescent="0.25">
      <c r="A453" t="s">
        <v>7174</v>
      </c>
      <c r="B453" s="2549" t="s">
        <v>8528</v>
      </c>
    </row>
    <row r="454" spans="1:2" x14ac:dyDescent="0.25">
      <c r="A454" t="s">
        <v>7175</v>
      </c>
      <c r="B454" s="2549" t="s">
        <v>8529</v>
      </c>
    </row>
    <row r="455" spans="1:2" x14ac:dyDescent="0.25">
      <c r="A455" t="s">
        <v>7176</v>
      </c>
      <c r="B455" s="2549" t="s">
        <v>8530</v>
      </c>
    </row>
    <row r="456" spans="1:2" x14ac:dyDescent="0.25">
      <c r="A456" t="s">
        <v>7177</v>
      </c>
      <c r="B456" s="2549" t="s">
        <v>8531</v>
      </c>
    </row>
    <row r="457" spans="1:2" x14ac:dyDescent="0.25">
      <c r="A457" t="s">
        <v>7178</v>
      </c>
      <c r="B457" s="2549" t="s">
        <v>8532</v>
      </c>
    </row>
    <row r="458" spans="1:2" x14ac:dyDescent="0.25">
      <c r="A458" t="s">
        <v>7179</v>
      </c>
      <c r="B458" s="2549" t="s">
        <v>8533</v>
      </c>
    </row>
    <row r="459" spans="1:2" x14ac:dyDescent="0.25">
      <c r="A459" t="s">
        <v>7180</v>
      </c>
      <c r="B459" s="2549" t="s">
        <v>8534</v>
      </c>
    </row>
    <row r="460" spans="1:2" x14ac:dyDescent="0.25">
      <c r="A460" t="s">
        <v>7181</v>
      </c>
      <c r="B460" s="2549" t="s">
        <v>8535</v>
      </c>
    </row>
    <row r="461" spans="1:2" x14ac:dyDescent="0.25">
      <c r="A461" t="s">
        <v>7182</v>
      </c>
      <c r="B461" s="2549" t="s">
        <v>8536</v>
      </c>
    </row>
    <row r="462" spans="1:2" x14ac:dyDescent="0.25">
      <c r="A462" t="s">
        <v>7183</v>
      </c>
      <c r="B462" s="2549" t="s">
        <v>8537</v>
      </c>
    </row>
    <row r="463" spans="1:2" x14ac:dyDescent="0.25">
      <c r="A463" t="s">
        <v>7184</v>
      </c>
      <c r="B463" s="2549" t="s">
        <v>8538</v>
      </c>
    </row>
    <row r="464" spans="1:2" x14ac:dyDescent="0.25">
      <c r="A464" t="s">
        <v>7185</v>
      </c>
      <c r="B464" s="2549" t="s">
        <v>8539</v>
      </c>
    </row>
    <row r="465" spans="1:4" x14ac:dyDescent="0.25">
      <c r="A465" t="s">
        <v>7186</v>
      </c>
      <c r="B465" s="2549" t="s">
        <v>8540</v>
      </c>
    </row>
    <row r="466" spans="1:4" x14ac:dyDescent="0.25">
      <c r="A466" t="s">
        <v>7187</v>
      </c>
      <c r="B466" s="2549" t="s">
        <v>8541</v>
      </c>
    </row>
    <row r="467" spans="1:4" x14ac:dyDescent="0.25">
      <c r="A467" s="2550" t="s">
        <v>7188</v>
      </c>
      <c r="B467" s="2549" t="s">
        <v>8627</v>
      </c>
      <c r="C467" s="2575" t="s">
        <v>8629</v>
      </c>
      <c r="D467" s="2575" t="s">
        <v>8631</v>
      </c>
    </row>
    <row r="468" spans="1:4" x14ac:dyDescent="0.25">
      <c r="A468" t="s">
        <v>7189</v>
      </c>
      <c r="B468" s="2549" t="s">
        <v>8505</v>
      </c>
    </row>
    <row r="469" spans="1:4" x14ac:dyDescent="0.25">
      <c r="A469" t="s">
        <v>7190</v>
      </c>
      <c r="B469" s="2549" t="s">
        <v>8506</v>
      </c>
    </row>
    <row r="470" spans="1:4" x14ac:dyDescent="0.25">
      <c r="A470" t="s">
        <v>7191</v>
      </c>
      <c r="B470" s="2549" t="s">
        <v>8507</v>
      </c>
    </row>
    <row r="471" spans="1:4" x14ac:dyDescent="0.25">
      <c r="A471" t="s">
        <v>7192</v>
      </c>
      <c r="B471" s="2549" t="s">
        <v>8508</v>
      </c>
    </row>
    <row r="472" spans="1:4" x14ac:dyDescent="0.25">
      <c r="A472" t="s">
        <v>7193</v>
      </c>
      <c r="B472" s="2549" t="s">
        <v>8509</v>
      </c>
    </row>
    <row r="473" spans="1:4" x14ac:dyDescent="0.25">
      <c r="A473" t="s">
        <v>7194</v>
      </c>
      <c r="B473" s="2549" t="s">
        <v>8510</v>
      </c>
    </row>
    <row r="474" spans="1:4" x14ac:dyDescent="0.25">
      <c r="A474" t="s">
        <v>7195</v>
      </c>
      <c r="B474" s="2549" t="s">
        <v>8511</v>
      </c>
    </row>
    <row r="475" spans="1:4" x14ac:dyDescent="0.25">
      <c r="A475" t="s">
        <v>7196</v>
      </c>
      <c r="B475" s="2549" t="s">
        <v>8512</v>
      </c>
    </row>
    <row r="476" spans="1:4" x14ac:dyDescent="0.25">
      <c r="A476" t="s">
        <v>7197</v>
      </c>
      <c r="B476" s="2549" t="s">
        <v>8513</v>
      </c>
    </row>
    <row r="477" spans="1:4" x14ac:dyDescent="0.25">
      <c r="A477" t="s">
        <v>7198</v>
      </c>
      <c r="B477" s="2549" t="s">
        <v>8514</v>
      </c>
    </row>
    <row r="478" spans="1:4" x14ac:dyDescent="0.25">
      <c r="A478" t="s">
        <v>7199</v>
      </c>
      <c r="B478" s="2549" t="s">
        <v>8515</v>
      </c>
    </row>
    <row r="479" spans="1:4" x14ac:dyDescent="0.25">
      <c r="A479" t="s">
        <v>7200</v>
      </c>
      <c r="B479" s="2549" t="s">
        <v>8516</v>
      </c>
    </row>
    <row r="480" spans="1:4" x14ac:dyDescent="0.25">
      <c r="A480" t="s">
        <v>7201</v>
      </c>
      <c r="B480" s="2549" t="s">
        <v>8517</v>
      </c>
    </row>
    <row r="481" spans="1:2" x14ac:dyDescent="0.25">
      <c r="A481" t="s">
        <v>7202</v>
      </c>
      <c r="B481" s="2549" t="s">
        <v>8518</v>
      </c>
    </row>
    <row r="482" spans="1:2" x14ac:dyDescent="0.25">
      <c r="A482" t="s">
        <v>7203</v>
      </c>
      <c r="B482" s="2549" t="s">
        <v>8519</v>
      </c>
    </row>
    <row r="483" spans="1:2" x14ac:dyDescent="0.25">
      <c r="A483" t="s">
        <v>7204</v>
      </c>
      <c r="B483" s="2549" t="s">
        <v>8520</v>
      </c>
    </row>
    <row r="484" spans="1:2" x14ac:dyDescent="0.25">
      <c r="A484" t="s">
        <v>7205</v>
      </c>
      <c r="B484" s="2549" t="s">
        <v>8521</v>
      </c>
    </row>
    <row r="485" spans="1:2" x14ac:dyDescent="0.25">
      <c r="A485" t="s">
        <v>7206</v>
      </c>
      <c r="B485" s="2549" t="s">
        <v>8522</v>
      </c>
    </row>
    <row r="486" spans="1:2" x14ac:dyDescent="0.25">
      <c r="A486" t="s">
        <v>7207</v>
      </c>
      <c r="B486" s="2549" t="s">
        <v>8523</v>
      </c>
    </row>
    <row r="487" spans="1:2" x14ac:dyDescent="0.25">
      <c r="A487" t="s">
        <v>7208</v>
      </c>
      <c r="B487" s="2549" t="s">
        <v>8524</v>
      </c>
    </row>
    <row r="488" spans="1:2" x14ac:dyDescent="0.25">
      <c r="A488" t="s">
        <v>7209</v>
      </c>
      <c r="B488" s="2549" t="s">
        <v>8525</v>
      </c>
    </row>
    <row r="489" spans="1:2" x14ac:dyDescent="0.25">
      <c r="A489" t="s">
        <v>7210</v>
      </c>
      <c r="B489" s="2549" t="s">
        <v>8526</v>
      </c>
    </row>
    <row r="490" spans="1:2" x14ac:dyDescent="0.25">
      <c r="A490" t="s">
        <v>7211</v>
      </c>
      <c r="B490" s="2549" t="s">
        <v>8527</v>
      </c>
    </row>
    <row r="491" spans="1:2" x14ac:dyDescent="0.25">
      <c r="A491" t="s">
        <v>7212</v>
      </c>
      <c r="B491" s="2549" t="s">
        <v>8528</v>
      </c>
    </row>
    <row r="492" spans="1:2" x14ac:dyDescent="0.25">
      <c r="A492" t="s">
        <v>7213</v>
      </c>
      <c r="B492" s="2549" t="s">
        <v>8529</v>
      </c>
    </row>
    <row r="493" spans="1:2" x14ac:dyDescent="0.25">
      <c r="A493" t="s">
        <v>7214</v>
      </c>
      <c r="B493" s="2549" t="s">
        <v>8530</v>
      </c>
    </row>
    <row r="494" spans="1:2" x14ac:dyDescent="0.25">
      <c r="A494" t="s">
        <v>7215</v>
      </c>
      <c r="B494" s="2549" t="s">
        <v>8531</v>
      </c>
    </row>
    <row r="495" spans="1:2" x14ac:dyDescent="0.25">
      <c r="A495" t="s">
        <v>7216</v>
      </c>
      <c r="B495" s="2549" t="s">
        <v>8532</v>
      </c>
    </row>
    <row r="496" spans="1:2" x14ac:dyDescent="0.25">
      <c r="A496" t="s">
        <v>7217</v>
      </c>
      <c r="B496" s="2549" t="s">
        <v>8533</v>
      </c>
    </row>
    <row r="497" spans="1:4" x14ac:dyDescent="0.25">
      <c r="A497" t="s">
        <v>7218</v>
      </c>
      <c r="B497" s="2549" t="s">
        <v>8534</v>
      </c>
    </row>
    <row r="498" spans="1:4" x14ac:dyDescent="0.25">
      <c r="A498" t="s">
        <v>7219</v>
      </c>
      <c r="B498" s="2549" t="s">
        <v>8535</v>
      </c>
    </row>
    <row r="499" spans="1:4" x14ac:dyDescent="0.25">
      <c r="A499" s="2550" t="s">
        <v>7220</v>
      </c>
      <c r="B499" s="2549" t="s">
        <v>8627</v>
      </c>
      <c r="C499" s="2575" t="s">
        <v>8629</v>
      </c>
      <c r="D499" s="2575" t="s">
        <v>8631</v>
      </c>
    </row>
    <row r="500" spans="1:4" x14ac:dyDescent="0.25">
      <c r="A500" t="s">
        <v>7221</v>
      </c>
      <c r="B500" s="2549" t="s">
        <v>8505</v>
      </c>
    </row>
    <row r="501" spans="1:4" x14ac:dyDescent="0.25">
      <c r="A501" t="s">
        <v>7222</v>
      </c>
      <c r="B501" s="2549" t="s">
        <v>8506</v>
      </c>
    </row>
    <row r="502" spans="1:4" x14ac:dyDescent="0.25">
      <c r="A502" t="s">
        <v>7223</v>
      </c>
      <c r="B502" s="2549" t="s">
        <v>8507</v>
      </c>
    </row>
    <row r="503" spans="1:4" x14ac:dyDescent="0.25">
      <c r="A503" t="s">
        <v>7224</v>
      </c>
      <c r="B503" s="2549" t="s">
        <v>8508</v>
      </c>
    </row>
    <row r="504" spans="1:4" x14ac:dyDescent="0.25">
      <c r="A504" t="s">
        <v>7225</v>
      </c>
      <c r="B504" s="2549" t="s">
        <v>8509</v>
      </c>
    </row>
    <row r="505" spans="1:4" x14ac:dyDescent="0.25">
      <c r="A505" t="s">
        <v>7226</v>
      </c>
      <c r="B505" s="2549" t="s">
        <v>8510</v>
      </c>
    </row>
    <row r="506" spans="1:4" x14ac:dyDescent="0.25">
      <c r="A506" t="s">
        <v>7227</v>
      </c>
      <c r="B506" s="2549" t="s">
        <v>8511</v>
      </c>
    </row>
    <row r="507" spans="1:4" x14ac:dyDescent="0.25">
      <c r="A507" t="s">
        <v>7228</v>
      </c>
      <c r="B507" s="2549" t="s">
        <v>8512</v>
      </c>
    </row>
    <row r="508" spans="1:4" x14ac:dyDescent="0.25">
      <c r="A508" t="s">
        <v>7229</v>
      </c>
      <c r="B508" s="2549" t="s">
        <v>8513</v>
      </c>
    </row>
    <row r="509" spans="1:4" x14ac:dyDescent="0.25">
      <c r="A509" t="s">
        <v>7230</v>
      </c>
      <c r="B509" s="2549" t="s">
        <v>8514</v>
      </c>
    </row>
    <row r="510" spans="1:4" x14ac:dyDescent="0.25">
      <c r="A510" t="s">
        <v>7231</v>
      </c>
      <c r="B510" s="2549" t="s">
        <v>8515</v>
      </c>
    </row>
    <row r="511" spans="1:4" x14ac:dyDescent="0.25">
      <c r="A511" t="s">
        <v>7232</v>
      </c>
      <c r="B511" s="2549" t="s">
        <v>8516</v>
      </c>
    </row>
    <row r="512" spans="1:4" x14ac:dyDescent="0.25">
      <c r="A512" t="s">
        <v>7233</v>
      </c>
      <c r="B512" s="2549" t="s">
        <v>8517</v>
      </c>
    </row>
    <row r="513" spans="1:2" x14ac:dyDescent="0.25">
      <c r="A513" t="s">
        <v>7234</v>
      </c>
      <c r="B513" s="2549" t="s">
        <v>8518</v>
      </c>
    </row>
    <row r="514" spans="1:2" x14ac:dyDescent="0.25">
      <c r="A514" t="s">
        <v>7235</v>
      </c>
      <c r="B514" s="2549" t="s">
        <v>8519</v>
      </c>
    </row>
    <row r="515" spans="1:2" x14ac:dyDescent="0.25">
      <c r="A515" t="s">
        <v>7236</v>
      </c>
      <c r="B515" s="2549" t="s">
        <v>8520</v>
      </c>
    </row>
    <row r="516" spans="1:2" x14ac:dyDescent="0.25">
      <c r="A516" t="s">
        <v>7237</v>
      </c>
      <c r="B516" s="2549" t="s">
        <v>8521</v>
      </c>
    </row>
    <row r="517" spans="1:2" x14ac:dyDescent="0.25">
      <c r="A517" t="s">
        <v>7238</v>
      </c>
      <c r="B517" s="2549" t="s">
        <v>8522</v>
      </c>
    </row>
    <row r="518" spans="1:2" x14ac:dyDescent="0.25">
      <c r="A518" t="s">
        <v>7239</v>
      </c>
      <c r="B518" s="2549" t="s">
        <v>8523</v>
      </c>
    </row>
    <row r="519" spans="1:2" x14ac:dyDescent="0.25">
      <c r="A519" t="s">
        <v>7240</v>
      </c>
      <c r="B519" s="2549" t="s">
        <v>8524</v>
      </c>
    </row>
    <row r="520" spans="1:2" x14ac:dyDescent="0.25">
      <c r="A520" t="s">
        <v>7241</v>
      </c>
      <c r="B520" s="2549" t="s">
        <v>8525</v>
      </c>
    </row>
    <row r="521" spans="1:2" x14ac:dyDescent="0.25">
      <c r="A521" t="s">
        <v>7242</v>
      </c>
      <c r="B521" s="2549" t="s">
        <v>8526</v>
      </c>
    </row>
    <row r="522" spans="1:2" x14ac:dyDescent="0.25">
      <c r="A522" t="s">
        <v>7243</v>
      </c>
      <c r="B522" s="2549" t="s">
        <v>8527</v>
      </c>
    </row>
    <row r="523" spans="1:2" x14ac:dyDescent="0.25">
      <c r="A523" t="s">
        <v>7244</v>
      </c>
      <c r="B523" s="2549" t="s">
        <v>8528</v>
      </c>
    </row>
    <row r="524" spans="1:2" x14ac:dyDescent="0.25">
      <c r="A524" t="s">
        <v>7245</v>
      </c>
      <c r="B524" s="2549" t="s">
        <v>8529</v>
      </c>
    </row>
    <row r="525" spans="1:2" x14ac:dyDescent="0.25">
      <c r="A525" t="s">
        <v>7246</v>
      </c>
      <c r="B525" s="2549" t="s">
        <v>8530</v>
      </c>
    </row>
    <row r="526" spans="1:2" x14ac:dyDescent="0.25">
      <c r="A526" t="s">
        <v>7247</v>
      </c>
      <c r="B526" s="2549" t="s">
        <v>8531</v>
      </c>
    </row>
    <row r="527" spans="1:2" x14ac:dyDescent="0.25">
      <c r="A527" t="s">
        <v>7248</v>
      </c>
      <c r="B527" s="2549" t="s">
        <v>8532</v>
      </c>
    </row>
    <row r="528" spans="1:2" x14ac:dyDescent="0.25">
      <c r="A528" t="s">
        <v>7249</v>
      </c>
      <c r="B528" s="2549" t="s">
        <v>8533</v>
      </c>
    </row>
    <row r="529" spans="1:4" x14ac:dyDescent="0.25">
      <c r="A529" t="s">
        <v>7250</v>
      </c>
      <c r="B529" s="2549" t="s">
        <v>8534</v>
      </c>
    </row>
    <row r="530" spans="1:4" x14ac:dyDescent="0.25">
      <c r="A530" t="s">
        <v>7251</v>
      </c>
      <c r="B530" s="2549" t="s">
        <v>8535</v>
      </c>
    </row>
    <row r="531" spans="1:4" x14ac:dyDescent="0.25">
      <c r="A531" s="2550" t="s">
        <v>7252</v>
      </c>
      <c r="B531" s="2549" t="s">
        <v>8627</v>
      </c>
      <c r="C531" s="2575" t="s">
        <v>8629</v>
      </c>
      <c r="D531" s="2575" t="s">
        <v>8631</v>
      </c>
    </row>
    <row r="532" spans="1:4" x14ac:dyDescent="0.25">
      <c r="A532" t="s">
        <v>7253</v>
      </c>
      <c r="B532" s="2549" t="s">
        <v>8505</v>
      </c>
    </row>
    <row r="533" spans="1:4" x14ac:dyDescent="0.25">
      <c r="A533" t="s">
        <v>7254</v>
      </c>
      <c r="B533" s="2549" t="s">
        <v>8506</v>
      </c>
    </row>
    <row r="534" spans="1:4" x14ac:dyDescent="0.25">
      <c r="A534" t="s">
        <v>7255</v>
      </c>
      <c r="B534" s="2549" t="s">
        <v>8507</v>
      </c>
    </row>
    <row r="535" spans="1:4" x14ac:dyDescent="0.25">
      <c r="A535" t="s">
        <v>7256</v>
      </c>
      <c r="B535" s="2549" t="s">
        <v>8508</v>
      </c>
    </row>
    <row r="536" spans="1:4" x14ac:dyDescent="0.25">
      <c r="A536" t="s">
        <v>7257</v>
      </c>
      <c r="B536" s="2549" t="s">
        <v>8509</v>
      </c>
    </row>
    <row r="537" spans="1:4" x14ac:dyDescent="0.25">
      <c r="A537" t="s">
        <v>7258</v>
      </c>
      <c r="B537" s="2549" t="s">
        <v>8510</v>
      </c>
    </row>
    <row r="538" spans="1:4" x14ac:dyDescent="0.25">
      <c r="A538" t="s">
        <v>7259</v>
      </c>
      <c r="B538" s="2549" t="s">
        <v>8511</v>
      </c>
    </row>
    <row r="539" spans="1:4" x14ac:dyDescent="0.25">
      <c r="A539" t="s">
        <v>7260</v>
      </c>
      <c r="B539" s="2549" t="s">
        <v>8512</v>
      </c>
    </row>
    <row r="540" spans="1:4" x14ac:dyDescent="0.25">
      <c r="A540" t="s">
        <v>7261</v>
      </c>
      <c r="B540" s="2549" t="s">
        <v>8513</v>
      </c>
    </row>
    <row r="541" spans="1:4" x14ac:dyDescent="0.25">
      <c r="A541" t="s">
        <v>7262</v>
      </c>
      <c r="B541" s="2549" t="s">
        <v>8514</v>
      </c>
    </row>
    <row r="542" spans="1:4" x14ac:dyDescent="0.25">
      <c r="A542" t="s">
        <v>7263</v>
      </c>
      <c r="B542" s="2549" t="s">
        <v>8515</v>
      </c>
    </row>
    <row r="543" spans="1:4" x14ac:dyDescent="0.25">
      <c r="A543" t="s">
        <v>7264</v>
      </c>
      <c r="B543" s="2549" t="s">
        <v>8516</v>
      </c>
    </row>
    <row r="544" spans="1:4" x14ac:dyDescent="0.25">
      <c r="A544" t="s">
        <v>7265</v>
      </c>
      <c r="B544" s="2549" t="s">
        <v>8517</v>
      </c>
    </row>
    <row r="545" spans="1:2" x14ac:dyDescent="0.25">
      <c r="A545" t="s">
        <v>7266</v>
      </c>
      <c r="B545" s="2549" t="s">
        <v>8518</v>
      </c>
    </row>
    <row r="546" spans="1:2" x14ac:dyDescent="0.25">
      <c r="A546" t="s">
        <v>7267</v>
      </c>
      <c r="B546" s="2549" t="s">
        <v>8519</v>
      </c>
    </row>
    <row r="547" spans="1:2" x14ac:dyDescent="0.25">
      <c r="A547" t="s">
        <v>7268</v>
      </c>
      <c r="B547" s="2549" t="s">
        <v>8520</v>
      </c>
    </row>
    <row r="548" spans="1:2" x14ac:dyDescent="0.25">
      <c r="A548" t="s">
        <v>7269</v>
      </c>
      <c r="B548" s="2549" t="s">
        <v>8521</v>
      </c>
    </row>
    <row r="549" spans="1:2" x14ac:dyDescent="0.25">
      <c r="A549" t="s">
        <v>7270</v>
      </c>
      <c r="B549" s="2549" t="s">
        <v>8522</v>
      </c>
    </row>
    <row r="550" spans="1:2" x14ac:dyDescent="0.25">
      <c r="A550" t="s">
        <v>7271</v>
      </c>
      <c r="B550" s="2549" t="s">
        <v>8523</v>
      </c>
    </row>
    <row r="551" spans="1:2" x14ac:dyDescent="0.25">
      <c r="A551" t="s">
        <v>7272</v>
      </c>
      <c r="B551" s="2549" t="s">
        <v>8524</v>
      </c>
    </row>
    <row r="552" spans="1:2" x14ac:dyDescent="0.25">
      <c r="A552" t="s">
        <v>7273</v>
      </c>
      <c r="B552" s="2549" t="s">
        <v>8525</v>
      </c>
    </row>
    <row r="553" spans="1:2" x14ac:dyDescent="0.25">
      <c r="A553" t="s">
        <v>7274</v>
      </c>
      <c r="B553" s="2549" t="s">
        <v>8526</v>
      </c>
    </row>
    <row r="554" spans="1:2" x14ac:dyDescent="0.25">
      <c r="A554" t="s">
        <v>7275</v>
      </c>
      <c r="B554" s="2549" t="s">
        <v>8527</v>
      </c>
    </row>
    <row r="555" spans="1:2" x14ac:dyDescent="0.25">
      <c r="A555" t="s">
        <v>7276</v>
      </c>
      <c r="B555" s="2549" t="s">
        <v>8528</v>
      </c>
    </row>
    <row r="556" spans="1:2" x14ac:dyDescent="0.25">
      <c r="A556" t="s">
        <v>7277</v>
      </c>
      <c r="B556" s="2549" t="s">
        <v>8529</v>
      </c>
    </row>
    <row r="557" spans="1:2" x14ac:dyDescent="0.25">
      <c r="A557" t="s">
        <v>7278</v>
      </c>
      <c r="B557" s="2549" t="s">
        <v>8530</v>
      </c>
    </row>
    <row r="558" spans="1:2" x14ac:dyDescent="0.25">
      <c r="A558" t="s">
        <v>7279</v>
      </c>
      <c r="B558" s="2549" t="s">
        <v>8531</v>
      </c>
    </row>
    <row r="559" spans="1:2" x14ac:dyDescent="0.25">
      <c r="A559" t="s">
        <v>7280</v>
      </c>
      <c r="B559" s="2549" t="s">
        <v>8532</v>
      </c>
    </row>
    <row r="560" spans="1:2" x14ac:dyDescent="0.25">
      <c r="A560" t="s">
        <v>7281</v>
      </c>
      <c r="B560" s="2549" t="s">
        <v>8533</v>
      </c>
    </row>
    <row r="561" spans="1:4" x14ac:dyDescent="0.25">
      <c r="A561" t="s">
        <v>7282</v>
      </c>
      <c r="B561" s="2549" t="s">
        <v>8534</v>
      </c>
    </row>
    <row r="562" spans="1:4" x14ac:dyDescent="0.25">
      <c r="A562" t="s">
        <v>7283</v>
      </c>
      <c r="B562" s="2549" t="s">
        <v>8535</v>
      </c>
    </row>
    <row r="563" spans="1:4" x14ac:dyDescent="0.25">
      <c r="A563" s="2550" t="s">
        <v>7284</v>
      </c>
      <c r="B563" s="2549" t="s">
        <v>8627</v>
      </c>
      <c r="C563" s="2575" t="s">
        <v>8629</v>
      </c>
      <c r="D563" s="2575" t="s">
        <v>8631</v>
      </c>
    </row>
    <row r="564" spans="1:4" x14ac:dyDescent="0.25">
      <c r="A564" t="s">
        <v>7285</v>
      </c>
      <c r="B564" s="2549" t="s">
        <v>8505</v>
      </c>
    </row>
    <row r="565" spans="1:4" x14ac:dyDescent="0.25">
      <c r="A565" t="s">
        <v>7286</v>
      </c>
      <c r="B565" s="2549" t="s">
        <v>8506</v>
      </c>
    </row>
    <row r="566" spans="1:4" x14ac:dyDescent="0.25">
      <c r="A566" t="s">
        <v>7287</v>
      </c>
      <c r="B566" s="2549" t="s">
        <v>8507</v>
      </c>
    </row>
    <row r="567" spans="1:4" x14ac:dyDescent="0.25">
      <c r="A567" t="s">
        <v>7288</v>
      </c>
      <c r="B567" s="2549" t="s">
        <v>8508</v>
      </c>
    </row>
    <row r="568" spans="1:4" x14ac:dyDescent="0.25">
      <c r="A568" t="s">
        <v>7289</v>
      </c>
      <c r="B568" s="2549" t="s">
        <v>8509</v>
      </c>
    </row>
    <row r="569" spans="1:4" x14ac:dyDescent="0.25">
      <c r="A569" t="s">
        <v>7290</v>
      </c>
      <c r="B569" s="2549" t="s">
        <v>8510</v>
      </c>
    </row>
    <row r="570" spans="1:4" x14ac:dyDescent="0.25">
      <c r="A570" t="s">
        <v>7291</v>
      </c>
      <c r="B570" s="2549" t="s">
        <v>8511</v>
      </c>
    </row>
    <row r="571" spans="1:4" x14ac:dyDescent="0.25">
      <c r="A571" t="s">
        <v>7292</v>
      </c>
      <c r="B571" s="2549" t="s">
        <v>8512</v>
      </c>
    </row>
    <row r="572" spans="1:4" x14ac:dyDescent="0.25">
      <c r="A572" t="s">
        <v>7293</v>
      </c>
      <c r="B572" s="2549" t="s">
        <v>8513</v>
      </c>
    </row>
    <row r="573" spans="1:4" x14ac:dyDescent="0.25">
      <c r="A573" t="s">
        <v>7294</v>
      </c>
      <c r="B573" s="2549" t="s">
        <v>8514</v>
      </c>
    </row>
    <row r="574" spans="1:4" x14ac:dyDescent="0.25">
      <c r="A574" t="s">
        <v>7295</v>
      </c>
      <c r="B574" s="2549" t="s">
        <v>8515</v>
      </c>
    </row>
    <row r="575" spans="1:4" x14ac:dyDescent="0.25">
      <c r="A575" t="s">
        <v>7296</v>
      </c>
      <c r="B575" s="2549" t="s">
        <v>8516</v>
      </c>
    </row>
    <row r="576" spans="1:4" x14ac:dyDescent="0.25">
      <c r="A576" t="s">
        <v>7297</v>
      </c>
      <c r="B576" s="2549" t="s">
        <v>8517</v>
      </c>
    </row>
    <row r="577" spans="1:2" x14ac:dyDescent="0.25">
      <c r="A577" t="s">
        <v>7298</v>
      </c>
      <c r="B577" s="2549" t="s">
        <v>8518</v>
      </c>
    </row>
    <row r="578" spans="1:2" x14ac:dyDescent="0.25">
      <c r="A578" t="s">
        <v>7299</v>
      </c>
      <c r="B578" s="2549" t="s">
        <v>8519</v>
      </c>
    </row>
    <row r="579" spans="1:2" x14ac:dyDescent="0.25">
      <c r="A579" t="s">
        <v>7300</v>
      </c>
      <c r="B579" s="2549" t="s">
        <v>8520</v>
      </c>
    </row>
    <row r="580" spans="1:2" x14ac:dyDescent="0.25">
      <c r="A580" t="s">
        <v>7301</v>
      </c>
      <c r="B580" s="2549" t="s">
        <v>8521</v>
      </c>
    </row>
    <row r="581" spans="1:2" x14ac:dyDescent="0.25">
      <c r="A581" t="s">
        <v>7302</v>
      </c>
      <c r="B581" s="2549" t="s">
        <v>8522</v>
      </c>
    </row>
    <row r="582" spans="1:2" x14ac:dyDescent="0.25">
      <c r="A582" t="s">
        <v>7303</v>
      </c>
      <c r="B582" s="2549" t="s">
        <v>8523</v>
      </c>
    </row>
    <row r="583" spans="1:2" x14ac:dyDescent="0.25">
      <c r="A583" t="s">
        <v>7304</v>
      </c>
      <c r="B583" s="2549" t="s">
        <v>8524</v>
      </c>
    </row>
    <row r="584" spans="1:2" x14ac:dyDescent="0.25">
      <c r="A584" t="s">
        <v>7305</v>
      </c>
      <c r="B584" s="2549" t="s">
        <v>8525</v>
      </c>
    </row>
    <row r="585" spans="1:2" x14ac:dyDescent="0.25">
      <c r="A585" t="s">
        <v>7306</v>
      </c>
      <c r="B585" s="2549" t="s">
        <v>8526</v>
      </c>
    </row>
    <row r="586" spans="1:2" x14ac:dyDescent="0.25">
      <c r="A586" t="s">
        <v>7307</v>
      </c>
      <c r="B586" s="2549" t="s">
        <v>8527</v>
      </c>
    </row>
    <row r="587" spans="1:2" x14ac:dyDescent="0.25">
      <c r="A587" t="s">
        <v>7308</v>
      </c>
      <c r="B587" s="2549" t="s">
        <v>8528</v>
      </c>
    </row>
    <row r="588" spans="1:2" x14ac:dyDescent="0.25">
      <c r="A588" t="s">
        <v>7309</v>
      </c>
      <c r="B588" s="2549" t="s">
        <v>8529</v>
      </c>
    </row>
    <row r="589" spans="1:2" x14ac:dyDescent="0.25">
      <c r="A589" t="s">
        <v>7310</v>
      </c>
      <c r="B589" s="2549" t="s">
        <v>8530</v>
      </c>
    </row>
    <row r="590" spans="1:2" x14ac:dyDescent="0.25">
      <c r="A590" t="s">
        <v>7311</v>
      </c>
      <c r="B590" s="2549" t="s">
        <v>8531</v>
      </c>
    </row>
    <row r="591" spans="1:2" x14ac:dyDescent="0.25">
      <c r="A591" t="s">
        <v>7312</v>
      </c>
      <c r="B591" s="2549" t="s">
        <v>8532</v>
      </c>
    </row>
    <row r="592" spans="1:2" x14ac:dyDescent="0.25">
      <c r="A592" t="s">
        <v>7313</v>
      </c>
      <c r="B592" s="2549" t="s">
        <v>8533</v>
      </c>
    </row>
    <row r="593" spans="1:4" x14ac:dyDescent="0.25">
      <c r="A593" t="s">
        <v>7314</v>
      </c>
      <c r="B593" s="2549" t="s">
        <v>8534</v>
      </c>
    </row>
    <row r="594" spans="1:4" x14ac:dyDescent="0.25">
      <c r="A594" t="s">
        <v>7315</v>
      </c>
      <c r="B594" s="2549" t="s">
        <v>8535</v>
      </c>
    </row>
    <row r="595" spans="1:4" x14ac:dyDescent="0.25">
      <c r="A595" s="2550" t="s">
        <v>7316</v>
      </c>
      <c r="B595" s="2549" t="s">
        <v>8627</v>
      </c>
      <c r="C595" s="2575" t="s">
        <v>8629</v>
      </c>
      <c r="D595" s="2575" t="s">
        <v>8631</v>
      </c>
    </row>
    <row r="596" spans="1:4" x14ac:dyDescent="0.25">
      <c r="A596" t="s">
        <v>7317</v>
      </c>
      <c r="B596" s="2549" t="s">
        <v>8632</v>
      </c>
      <c r="C596" s="2549" t="s">
        <v>8641</v>
      </c>
      <c r="D596" s="2549" t="s">
        <v>8650</v>
      </c>
    </row>
    <row r="597" spans="1:4" x14ac:dyDescent="0.25">
      <c r="A597" t="s">
        <v>7318</v>
      </c>
      <c r="B597" s="2549" t="s">
        <v>8633</v>
      </c>
      <c r="C597" s="2549" t="s">
        <v>8642</v>
      </c>
      <c r="D597" s="2549" t="s">
        <v>8651</v>
      </c>
    </row>
    <row r="598" spans="1:4" x14ac:dyDescent="0.25">
      <c r="A598" t="s">
        <v>7319</v>
      </c>
      <c r="B598" s="2549" t="s">
        <v>8634</v>
      </c>
      <c r="C598" s="2549" t="s">
        <v>8643</v>
      </c>
      <c r="D598" s="2549" t="s">
        <v>8652</v>
      </c>
    </row>
    <row r="599" spans="1:4" x14ac:dyDescent="0.25">
      <c r="A599" t="s">
        <v>7320</v>
      </c>
      <c r="B599" s="2549" t="s">
        <v>8635</v>
      </c>
      <c r="C599" s="2549" t="s">
        <v>8644</v>
      </c>
      <c r="D599" s="2549" t="s">
        <v>8653</v>
      </c>
    </row>
    <row r="600" spans="1:4" x14ac:dyDescent="0.25">
      <c r="A600" t="s">
        <v>7321</v>
      </c>
      <c r="B600" s="2549" t="s">
        <v>8636</v>
      </c>
      <c r="C600" s="2549" t="s">
        <v>8645</v>
      </c>
      <c r="D600" s="2549" t="s">
        <v>8654</v>
      </c>
    </row>
    <row r="601" spans="1:4" x14ac:dyDescent="0.25">
      <c r="A601" t="s">
        <v>7322</v>
      </c>
      <c r="B601" s="2549" t="s">
        <v>8510</v>
      </c>
    </row>
    <row r="602" spans="1:4" x14ac:dyDescent="0.25">
      <c r="A602" t="s">
        <v>7323</v>
      </c>
      <c r="B602" s="2549" t="s">
        <v>8511</v>
      </c>
    </row>
    <row r="603" spans="1:4" x14ac:dyDescent="0.25">
      <c r="A603" t="s">
        <v>7324</v>
      </c>
      <c r="B603" s="2549" t="s">
        <v>8512</v>
      </c>
    </row>
    <row r="604" spans="1:4" x14ac:dyDescent="0.25">
      <c r="A604" t="s">
        <v>7325</v>
      </c>
      <c r="B604" s="2549" t="s">
        <v>8513</v>
      </c>
    </row>
    <row r="605" spans="1:4" x14ac:dyDescent="0.25">
      <c r="A605" t="s">
        <v>7326</v>
      </c>
      <c r="B605" s="2549" t="s">
        <v>8514</v>
      </c>
    </row>
    <row r="606" spans="1:4" x14ac:dyDescent="0.25">
      <c r="A606" t="s">
        <v>7327</v>
      </c>
      <c r="B606" s="2549" t="s">
        <v>8515</v>
      </c>
    </row>
    <row r="607" spans="1:4" x14ac:dyDescent="0.25">
      <c r="A607" t="s">
        <v>7328</v>
      </c>
      <c r="B607" s="2549" t="s">
        <v>8516</v>
      </c>
    </row>
    <row r="608" spans="1:4" x14ac:dyDescent="0.25">
      <c r="A608" t="s">
        <v>7329</v>
      </c>
      <c r="B608" s="2549" t="s">
        <v>8517</v>
      </c>
    </row>
    <row r="609" spans="1:2" x14ac:dyDescent="0.25">
      <c r="A609" t="s">
        <v>7330</v>
      </c>
      <c r="B609" s="2549" t="s">
        <v>8518</v>
      </c>
    </row>
    <row r="610" spans="1:2" x14ac:dyDescent="0.25">
      <c r="A610" t="s">
        <v>7331</v>
      </c>
      <c r="B610" s="2549" t="s">
        <v>8519</v>
      </c>
    </row>
    <row r="611" spans="1:2" x14ac:dyDescent="0.25">
      <c r="A611" t="s">
        <v>7332</v>
      </c>
      <c r="B611" s="2549" t="s">
        <v>8520</v>
      </c>
    </row>
    <row r="612" spans="1:2" x14ac:dyDescent="0.25">
      <c r="A612" t="s">
        <v>7333</v>
      </c>
      <c r="B612" s="2549" t="s">
        <v>8521</v>
      </c>
    </row>
    <row r="613" spans="1:2" x14ac:dyDescent="0.25">
      <c r="A613" t="s">
        <v>7334</v>
      </c>
      <c r="B613" s="2549" t="s">
        <v>8522</v>
      </c>
    </row>
    <row r="614" spans="1:2" x14ac:dyDescent="0.25">
      <c r="A614" t="s">
        <v>7335</v>
      </c>
      <c r="B614" s="2549" t="s">
        <v>8523</v>
      </c>
    </row>
    <row r="615" spans="1:2" x14ac:dyDescent="0.25">
      <c r="A615" t="s">
        <v>7336</v>
      </c>
      <c r="B615" s="2549" t="s">
        <v>8524</v>
      </c>
    </row>
    <row r="616" spans="1:2" x14ac:dyDescent="0.25">
      <c r="A616" t="s">
        <v>7337</v>
      </c>
      <c r="B616" s="2549" t="s">
        <v>8525</v>
      </c>
    </row>
    <row r="617" spans="1:2" x14ac:dyDescent="0.25">
      <c r="A617" t="s">
        <v>7338</v>
      </c>
      <c r="B617" s="2549" t="s">
        <v>8526</v>
      </c>
    </row>
    <row r="618" spans="1:2" x14ac:dyDescent="0.25">
      <c r="A618" t="s">
        <v>7339</v>
      </c>
      <c r="B618" s="2549" t="s">
        <v>8527</v>
      </c>
    </row>
    <row r="619" spans="1:2" x14ac:dyDescent="0.25">
      <c r="A619" t="s">
        <v>7340</v>
      </c>
      <c r="B619" s="2549" t="s">
        <v>8528</v>
      </c>
    </row>
    <row r="620" spans="1:2" x14ac:dyDescent="0.25">
      <c r="A620" t="s">
        <v>7341</v>
      </c>
      <c r="B620" s="2549" t="s">
        <v>8529</v>
      </c>
    </row>
    <row r="621" spans="1:2" x14ac:dyDescent="0.25">
      <c r="A621" t="s">
        <v>7342</v>
      </c>
      <c r="B621" s="2549" t="s">
        <v>8530</v>
      </c>
    </row>
    <row r="622" spans="1:2" x14ac:dyDescent="0.25">
      <c r="A622" t="s">
        <v>7343</v>
      </c>
      <c r="B622" s="2549" t="s">
        <v>8531</v>
      </c>
    </row>
    <row r="623" spans="1:2" x14ac:dyDescent="0.25">
      <c r="A623" t="s">
        <v>7344</v>
      </c>
      <c r="B623" s="2549" t="s">
        <v>8532</v>
      </c>
    </row>
    <row r="624" spans="1:2" x14ac:dyDescent="0.25">
      <c r="A624" t="s">
        <v>7345</v>
      </c>
      <c r="B624" s="2549" t="s">
        <v>8533</v>
      </c>
    </row>
    <row r="625" spans="1:4" x14ac:dyDescent="0.25">
      <c r="A625" s="2550" t="s">
        <v>7346</v>
      </c>
      <c r="B625" s="2549" t="s">
        <v>8627</v>
      </c>
      <c r="C625" s="2575" t="s">
        <v>8629</v>
      </c>
      <c r="D625" s="2575" t="s">
        <v>8631</v>
      </c>
    </row>
    <row r="626" spans="1:4" x14ac:dyDescent="0.25">
      <c r="A626" t="s">
        <v>7347</v>
      </c>
      <c r="B626" s="2549" t="s">
        <v>8632</v>
      </c>
      <c r="C626" s="2549" t="s">
        <v>8641</v>
      </c>
      <c r="D626" s="2549" t="s">
        <v>8650</v>
      </c>
    </row>
    <row r="627" spans="1:4" x14ac:dyDescent="0.25">
      <c r="A627" t="s">
        <v>7348</v>
      </c>
      <c r="B627" s="2549" t="s">
        <v>8633</v>
      </c>
      <c r="C627" s="2549" t="s">
        <v>8642</v>
      </c>
      <c r="D627" s="2549" t="s">
        <v>8651</v>
      </c>
    </row>
    <row r="628" spans="1:4" x14ac:dyDescent="0.25">
      <c r="A628" t="s">
        <v>7349</v>
      </c>
      <c r="B628" s="2549" t="s">
        <v>8634</v>
      </c>
      <c r="C628" s="2549" t="s">
        <v>8643</v>
      </c>
      <c r="D628" s="2549" t="s">
        <v>8652</v>
      </c>
    </row>
    <row r="629" spans="1:4" x14ac:dyDescent="0.25">
      <c r="A629" t="s">
        <v>7350</v>
      </c>
      <c r="B629" s="2549" t="s">
        <v>8635</v>
      </c>
      <c r="C629" s="2549" t="s">
        <v>8644</v>
      </c>
      <c r="D629" s="2549" t="s">
        <v>8653</v>
      </c>
    </row>
    <row r="630" spans="1:4" x14ac:dyDescent="0.25">
      <c r="A630" t="s">
        <v>7351</v>
      </c>
      <c r="B630" s="2549" t="s">
        <v>8636</v>
      </c>
      <c r="C630" s="2549" t="s">
        <v>8645</v>
      </c>
      <c r="D630" s="2549" t="s">
        <v>8654</v>
      </c>
    </row>
    <row r="631" spans="1:4" x14ac:dyDescent="0.25">
      <c r="A631" t="s">
        <v>7352</v>
      </c>
      <c r="B631" s="2549" t="s">
        <v>8510</v>
      </c>
    </row>
    <row r="632" spans="1:4" x14ac:dyDescent="0.25">
      <c r="A632" t="s">
        <v>7353</v>
      </c>
      <c r="B632" s="2549" t="s">
        <v>8511</v>
      </c>
    </row>
    <row r="633" spans="1:4" x14ac:dyDescent="0.25">
      <c r="A633" t="s">
        <v>7354</v>
      </c>
      <c r="B633" s="2549" t="s">
        <v>8512</v>
      </c>
    </row>
    <row r="634" spans="1:4" x14ac:dyDescent="0.25">
      <c r="A634" t="s">
        <v>7355</v>
      </c>
      <c r="B634" s="2549" t="s">
        <v>8513</v>
      </c>
    </row>
    <row r="635" spans="1:4" x14ac:dyDescent="0.25">
      <c r="A635" t="s">
        <v>7356</v>
      </c>
      <c r="B635" s="2549" t="s">
        <v>8514</v>
      </c>
    </row>
    <row r="636" spans="1:4" x14ac:dyDescent="0.25">
      <c r="A636" t="s">
        <v>7357</v>
      </c>
      <c r="B636" s="2549" t="s">
        <v>8515</v>
      </c>
    </row>
    <row r="637" spans="1:4" x14ac:dyDescent="0.25">
      <c r="A637" t="s">
        <v>7358</v>
      </c>
      <c r="B637" s="2549" t="s">
        <v>8516</v>
      </c>
    </row>
    <row r="638" spans="1:4" x14ac:dyDescent="0.25">
      <c r="A638" t="s">
        <v>7359</v>
      </c>
      <c r="B638" s="2549" t="s">
        <v>8517</v>
      </c>
    </row>
    <row r="639" spans="1:4" x14ac:dyDescent="0.25">
      <c r="A639" t="s">
        <v>7360</v>
      </c>
      <c r="B639" s="2549" t="s">
        <v>8518</v>
      </c>
    </row>
    <row r="640" spans="1:4" x14ac:dyDescent="0.25">
      <c r="A640" t="s">
        <v>7361</v>
      </c>
      <c r="B640" s="2549" t="s">
        <v>8519</v>
      </c>
    </row>
    <row r="641" spans="1:2" x14ac:dyDescent="0.25">
      <c r="A641" t="s">
        <v>7362</v>
      </c>
      <c r="B641" s="2549" t="s">
        <v>8520</v>
      </c>
    </row>
    <row r="642" spans="1:2" x14ac:dyDescent="0.25">
      <c r="A642" t="s">
        <v>7363</v>
      </c>
      <c r="B642" s="2549" t="s">
        <v>8521</v>
      </c>
    </row>
    <row r="643" spans="1:2" x14ac:dyDescent="0.25">
      <c r="A643" t="s">
        <v>7364</v>
      </c>
      <c r="B643" s="2549" t="s">
        <v>8522</v>
      </c>
    </row>
    <row r="644" spans="1:2" x14ac:dyDescent="0.25">
      <c r="A644" t="s">
        <v>7365</v>
      </c>
      <c r="B644" s="2549" t="s">
        <v>8523</v>
      </c>
    </row>
    <row r="645" spans="1:2" x14ac:dyDescent="0.25">
      <c r="A645" t="s">
        <v>7366</v>
      </c>
      <c r="B645" s="2549" t="s">
        <v>8524</v>
      </c>
    </row>
    <row r="646" spans="1:2" x14ac:dyDescent="0.25">
      <c r="A646" t="s">
        <v>7367</v>
      </c>
      <c r="B646" s="2549" t="s">
        <v>8525</v>
      </c>
    </row>
    <row r="647" spans="1:2" x14ac:dyDescent="0.25">
      <c r="A647" t="s">
        <v>7368</v>
      </c>
      <c r="B647" s="2549" t="s">
        <v>8526</v>
      </c>
    </row>
    <row r="648" spans="1:2" x14ac:dyDescent="0.25">
      <c r="A648" t="s">
        <v>7369</v>
      </c>
      <c r="B648" s="2549" t="s">
        <v>8527</v>
      </c>
    </row>
    <row r="649" spans="1:2" x14ac:dyDescent="0.25">
      <c r="A649" t="s">
        <v>7370</v>
      </c>
      <c r="B649" s="2549" t="s">
        <v>8528</v>
      </c>
    </row>
    <row r="650" spans="1:2" x14ac:dyDescent="0.25">
      <c r="A650" t="s">
        <v>7371</v>
      </c>
      <c r="B650" s="2549" t="s">
        <v>8529</v>
      </c>
    </row>
    <row r="651" spans="1:2" x14ac:dyDescent="0.25">
      <c r="A651" t="s">
        <v>7372</v>
      </c>
      <c r="B651" s="2549" t="s">
        <v>8530</v>
      </c>
    </row>
    <row r="652" spans="1:2" x14ac:dyDescent="0.25">
      <c r="A652" t="s">
        <v>7373</v>
      </c>
      <c r="B652" s="2549" t="s">
        <v>8531</v>
      </c>
    </row>
    <row r="653" spans="1:2" x14ac:dyDescent="0.25">
      <c r="A653" t="s">
        <v>7374</v>
      </c>
      <c r="B653" s="2549" t="s">
        <v>8532</v>
      </c>
    </row>
    <row r="654" spans="1:2" x14ac:dyDescent="0.25">
      <c r="A654" t="s">
        <v>7375</v>
      </c>
      <c r="B654" s="2549" t="s">
        <v>8533</v>
      </c>
    </row>
    <row r="655" spans="1:2" x14ac:dyDescent="0.25">
      <c r="A655" s="2550" t="s">
        <v>7376</v>
      </c>
      <c r="B655" s="2549" t="s">
        <v>8566</v>
      </c>
    </row>
    <row r="656" spans="1:2" x14ac:dyDescent="0.25">
      <c r="A656" t="s">
        <v>7377</v>
      </c>
      <c r="B656" s="2549" t="s">
        <v>8567</v>
      </c>
    </row>
    <row r="657" spans="1:2" x14ac:dyDescent="0.25">
      <c r="A657" t="s">
        <v>7378</v>
      </c>
      <c r="B657" s="2549" t="s">
        <v>8568</v>
      </c>
    </row>
    <row r="658" spans="1:2" x14ac:dyDescent="0.25">
      <c r="A658" t="s">
        <v>7379</v>
      </c>
      <c r="B658" s="2549" t="s">
        <v>8569</v>
      </c>
    </row>
    <row r="659" spans="1:2" x14ac:dyDescent="0.25">
      <c r="A659" t="s">
        <v>7380</v>
      </c>
      <c r="B659" s="2549" t="s">
        <v>8570</v>
      </c>
    </row>
    <row r="660" spans="1:2" x14ac:dyDescent="0.25">
      <c r="A660" t="s">
        <v>7381</v>
      </c>
      <c r="B660" s="2549" t="s">
        <v>8571</v>
      </c>
    </row>
    <row r="661" spans="1:2" x14ac:dyDescent="0.25">
      <c r="A661" t="s">
        <v>7382</v>
      </c>
      <c r="B661" s="2549" t="s">
        <v>8572</v>
      </c>
    </row>
    <row r="662" spans="1:2" x14ac:dyDescent="0.25">
      <c r="A662" t="s">
        <v>7383</v>
      </c>
      <c r="B662" s="2549" t="s">
        <v>8573</v>
      </c>
    </row>
    <row r="663" spans="1:2" x14ac:dyDescent="0.25">
      <c r="A663" t="s">
        <v>7384</v>
      </c>
      <c r="B663" s="2549" t="s">
        <v>8574</v>
      </c>
    </row>
    <row r="664" spans="1:2" x14ac:dyDescent="0.25">
      <c r="A664" t="s">
        <v>7385</v>
      </c>
      <c r="B664" s="2549" t="s">
        <v>8575</v>
      </c>
    </row>
    <row r="665" spans="1:2" x14ac:dyDescent="0.25">
      <c r="A665" t="s">
        <v>7386</v>
      </c>
      <c r="B665" s="2549" t="s">
        <v>8576</v>
      </c>
    </row>
    <row r="666" spans="1:2" x14ac:dyDescent="0.25">
      <c r="A666" t="s">
        <v>7387</v>
      </c>
      <c r="B666" s="2549" t="s">
        <v>8577</v>
      </c>
    </row>
    <row r="667" spans="1:2" x14ac:dyDescent="0.25">
      <c r="A667" t="s">
        <v>7388</v>
      </c>
      <c r="B667" s="2549" t="s">
        <v>8578</v>
      </c>
    </row>
    <row r="668" spans="1:2" x14ac:dyDescent="0.25">
      <c r="A668" t="s">
        <v>7389</v>
      </c>
      <c r="B668" s="2549" t="s">
        <v>8579</v>
      </c>
    </row>
    <row r="669" spans="1:2" x14ac:dyDescent="0.25">
      <c r="A669" t="s">
        <v>7390</v>
      </c>
      <c r="B669" s="2549" t="s">
        <v>8580</v>
      </c>
    </row>
    <row r="670" spans="1:2" x14ac:dyDescent="0.25">
      <c r="A670" t="s">
        <v>7391</v>
      </c>
      <c r="B670" s="2549" t="s">
        <v>8581</v>
      </c>
    </row>
    <row r="671" spans="1:2" x14ac:dyDescent="0.25">
      <c r="A671" t="s">
        <v>7392</v>
      </c>
      <c r="B671" s="2549" t="s">
        <v>8582</v>
      </c>
    </row>
    <row r="672" spans="1:2" x14ac:dyDescent="0.25">
      <c r="A672" t="s">
        <v>7393</v>
      </c>
      <c r="B672" s="2549" t="s">
        <v>8583</v>
      </c>
    </row>
    <row r="673" spans="1:2" x14ac:dyDescent="0.25">
      <c r="A673" t="s">
        <v>7394</v>
      </c>
      <c r="B673" s="2549" t="s">
        <v>8584</v>
      </c>
    </row>
    <row r="674" spans="1:2" x14ac:dyDescent="0.25">
      <c r="A674" t="s">
        <v>7395</v>
      </c>
      <c r="B674" s="2549" t="s">
        <v>8585</v>
      </c>
    </row>
    <row r="675" spans="1:2" x14ac:dyDescent="0.25">
      <c r="A675" t="s">
        <v>7396</v>
      </c>
      <c r="B675" s="2549" t="s">
        <v>8586</v>
      </c>
    </row>
    <row r="676" spans="1:2" x14ac:dyDescent="0.25">
      <c r="A676" t="s">
        <v>7397</v>
      </c>
      <c r="B676" s="2549" t="s">
        <v>8587</v>
      </c>
    </row>
    <row r="677" spans="1:2" x14ac:dyDescent="0.25">
      <c r="A677" t="s">
        <v>7398</v>
      </c>
      <c r="B677" s="2549" t="s">
        <v>8588</v>
      </c>
    </row>
    <row r="678" spans="1:2" x14ac:dyDescent="0.25">
      <c r="A678" t="s">
        <v>7399</v>
      </c>
      <c r="B678" s="2549" t="s">
        <v>8589</v>
      </c>
    </row>
    <row r="679" spans="1:2" x14ac:dyDescent="0.25">
      <c r="A679" t="s">
        <v>7400</v>
      </c>
      <c r="B679" s="2549" t="s">
        <v>8590</v>
      </c>
    </row>
    <row r="680" spans="1:2" x14ac:dyDescent="0.25">
      <c r="A680" t="s">
        <v>7401</v>
      </c>
      <c r="B680" s="2549" t="s">
        <v>8591</v>
      </c>
    </row>
    <row r="681" spans="1:2" x14ac:dyDescent="0.25">
      <c r="A681" t="s">
        <v>7402</v>
      </c>
      <c r="B681" s="2549" t="s">
        <v>8592</v>
      </c>
    </row>
    <row r="682" spans="1:2" x14ac:dyDescent="0.25">
      <c r="A682" t="s">
        <v>7403</v>
      </c>
      <c r="B682" s="2549" t="s">
        <v>8593</v>
      </c>
    </row>
    <row r="683" spans="1:2" x14ac:dyDescent="0.25">
      <c r="A683" t="s">
        <v>7404</v>
      </c>
      <c r="B683" s="2549" t="s">
        <v>8594</v>
      </c>
    </row>
    <row r="684" spans="1:2" x14ac:dyDescent="0.25">
      <c r="A684" t="s">
        <v>7405</v>
      </c>
      <c r="B684" s="2549" t="s">
        <v>8595</v>
      </c>
    </row>
    <row r="685" spans="1:2" x14ac:dyDescent="0.25">
      <c r="A685" t="s">
        <v>7406</v>
      </c>
      <c r="B685" s="2549" t="s">
        <v>8596</v>
      </c>
    </row>
    <row r="686" spans="1:2" x14ac:dyDescent="0.25">
      <c r="A686" t="s">
        <v>7407</v>
      </c>
      <c r="B686" s="2549" t="s">
        <v>8597</v>
      </c>
    </row>
    <row r="687" spans="1:2" x14ac:dyDescent="0.25">
      <c r="A687" t="s">
        <v>7408</v>
      </c>
      <c r="B687" s="2549" t="s">
        <v>8598</v>
      </c>
    </row>
    <row r="688" spans="1:2" x14ac:dyDescent="0.25">
      <c r="A688" t="s">
        <v>7409</v>
      </c>
      <c r="B688" s="2549" t="s">
        <v>8599</v>
      </c>
    </row>
    <row r="689" spans="1:2" x14ac:dyDescent="0.25">
      <c r="A689" s="2550" t="s">
        <v>7410</v>
      </c>
      <c r="B689" s="2549" t="s">
        <v>8566</v>
      </c>
    </row>
    <row r="690" spans="1:2" x14ac:dyDescent="0.25">
      <c r="A690" t="s">
        <v>7411</v>
      </c>
      <c r="B690" s="2549" t="s">
        <v>8567</v>
      </c>
    </row>
    <row r="691" spans="1:2" x14ac:dyDescent="0.25">
      <c r="A691" t="s">
        <v>7412</v>
      </c>
      <c r="B691" s="2549" t="s">
        <v>8568</v>
      </c>
    </row>
    <row r="692" spans="1:2" x14ac:dyDescent="0.25">
      <c r="A692" t="s">
        <v>7413</v>
      </c>
      <c r="B692" s="2549" t="s">
        <v>8569</v>
      </c>
    </row>
    <row r="693" spans="1:2" x14ac:dyDescent="0.25">
      <c r="A693" t="s">
        <v>7414</v>
      </c>
      <c r="B693" s="2549" t="s">
        <v>8570</v>
      </c>
    </row>
    <row r="694" spans="1:2" x14ac:dyDescent="0.25">
      <c r="A694" t="s">
        <v>7415</v>
      </c>
      <c r="B694" s="2549" t="s">
        <v>8571</v>
      </c>
    </row>
    <row r="695" spans="1:2" x14ac:dyDescent="0.25">
      <c r="A695" t="s">
        <v>7416</v>
      </c>
      <c r="B695" s="2549" t="s">
        <v>8572</v>
      </c>
    </row>
    <row r="696" spans="1:2" x14ac:dyDescent="0.25">
      <c r="A696" t="s">
        <v>7417</v>
      </c>
      <c r="B696" s="2549" t="s">
        <v>8573</v>
      </c>
    </row>
    <row r="697" spans="1:2" x14ac:dyDescent="0.25">
      <c r="A697" t="s">
        <v>7418</v>
      </c>
      <c r="B697" s="2549" t="s">
        <v>8574</v>
      </c>
    </row>
    <row r="698" spans="1:2" x14ac:dyDescent="0.25">
      <c r="A698" t="s">
        <v>7419</v>
      </c>
      <c r="B698" s="2549" t="s">
        <v>8575</v>
      </c>
    </row>
    <row r="699" spans="1:2" x14ac:dyDescent="0.25">
      <c r="A699" t="s">
        <v>7420</v>
      </c>
      <c r="B699" s="2549" t="s">
        <v>8576</v>
      </c>
    </row>
    <row r="700" spans="1:2" x14ac:dyDescent="0.25">
      <c r="A700" t="s">
        <v>7421</v>
      </c>
      <c r="B700" s="2549" t="s">
        <v>8577</v>
      </c>
    </row>
    <row r="701" spans="1:2" x14ac:dyDescent="0.25">
      <c r="A701" t="s">
        <v>7422</v>
      </c>
      <c r="B701" s="2549" t="s">
        <v>8578</v>
      </c>
    </row>
    <row r="702" spans="1:2" x14ac:dyDescent="0.25">
      <c r="A702" t="s">
        <v>7423</v>
      </c>
      <c r="B702" s="2549" t="s">
        <v>8579</v>
      </c>
    </row>
    <row r="703" spans="1:2" x14ac:dyDescent="0.25">
      <c r="A703" t="s">
        <v>7424</v>
      </c>
      <c r="B703" s="2549" t="s">
        <v>8580</v>
      </c>
    </row>
    <row r="704" spans="1:2" x14ac:dyDescent="0.25">
      <c r="A704" t="s">
        <v>7425</v>
      </c>
      <c r="B704" s="2549" t="s">
        <v>8581</v>
      </c>
    </row>
    <row r="705" spans="1:2" x14ac:dyDescent="0.25">
      <c r="A705" t="s">
        <v>7426</v>
      </c>
      <c r="B705" s="2549" t="s">
        <v>8582</v>
      </c>
    </row>
    <row r="706" spans="1:2" x14ac:dyDescent="0.25">
      <c r="A706" t="s">
        <v>7427</v>
      </c>
      <c r="B706" s="2549" t="s">
        <v>8583</v>
      </c>
    </row>
    <row r="707" spans="1:2" x14ac:dyDescent="0.25">
      <c r="A707" t="s">
        <v>7428</v>
      </c>
      <c r="B707" s="2549" t="s">
        <v>8584</v>
      </c>
    </row>
    <row r="708" spans="1:2" x14ac:dyDescent="0.25">
      <c r="A708" t="s">
        <v>7429</v>
      </c>
      <c r="B708" s="2549" t="s">
        <v>8585</v>
      </c>
    </row>
    <row r="709" spans="1:2" x14ac:dyDescent="0.25">
      <c r="A709" t="s">
        <v>7430</v>
      </c>
      <c r="B709" s="2549" t="s">
        <v>8586</v>
      </c>
    </row>
    <row r="710" spans="1:2" x14ac:dyDescent="0.25">
      <c r="A710" t="s">
        <v>7431</v>
      </c>
      <c r="B710" s="2549" t="s">
        <v>8587</v>
      </c>
    </row>
    <row r="711" spans="1:2" x14ac:dyDescent="0.25">
      <c r="A711" t="s">
        <v>7432</v>
      </c>
      <c r="B711" s="2549" t="s">
        <v>8588</v>
      </c>
    </row>
    <row r="712" spans="1:2" x14ac:dyDescent="0.25">
      <c r="A712" t="s">
        <v>7433</v>
      </c>
      <c r="B712" s="2549" t="s">
        <v>8589</v>
      </c>
    </row>
    <row r="713" spans="1:2" x14ac:dyDescent="0.25">
      <c r="A713" t="s">
        <v>7434</v>
      </c>
      <c r="B713" s="2549" t="s">
        <v>8590</v>
      </c>
    </row>
    <row r="714" spans="1:2" x14ac:dyDescent="0.25">
      <c r="A714" t="s">
        <v>7435</v>
      </c>
      <c r="B714" s="2549" t="s">
        <v>8591</v>
      </c>
    </row>
    <row r="715" spans="1:2" x14ac:dyDescent="0.25">
      <c r="A715" t="s">
        <v>7436</v>
      </c>
      <c r="B715" s="2549" t="s">
        <v>8592</v>
      </c>
    </row>
    <row r="716" spans="1:2" x14ac:dyDescent="0.25">
      <c r="A716" t="s">
        <v>7437</v>
      </c>
      <c r="B716" s="2549" t="s">
        <v>8593</v>
      </c>
    </row>
    <row r="717" spans="1:2" x14ac:dyDescent="0.25">
      <c r="A717" t="s">
        <v>7438</v>
      </c>
      <c r="B717" s="2549" t="s">
        <v>8594</v>
      </c>
    </row>
    <row r="718" spans="1:2" x14ac:dyDescent="0.25">
      <c r="A718" t="s">
        <v>7439</v>
      </c>
      <c r="B718" s="2549" t="s">
        <v>8595</v>
      </c>
    </row>
    <row r="719" spans="1:2" x14ac:dyDescent="0.25">
      <c r="A719" t="s">
        <v>7440</v>
      </c>
      <c r="B719" s="2549" t="s">
        <v>8596</v>
      </c>
    </row>
    <row r="720" spans="1:2" x14ac:dyDescent="0.25">
      <c r="A720" t="s">
        <v>7441</v>
      </c>
      <c r="B720" s="2549" t="s">
        <v>8597</v>
      </c>
    </row>
    <row r="721" spans="1:2" x14ac:dyDescent="0.25">
      <c r="A721" t="s">
        <v>7442</v>
      </c>
      <c r="B721" s="2549" t="s">
        <v>8598</v>
      </c>
    </row>
    <row r="722" spans="1:2" x14ac:dyDescent="0.25">
      <c r="A722" t="s">
        <v>7443</v>
      </c>
      <c r="B722" s="2549" t="s">
        <v>8599</v>
      </c>
    </row>
    <row r="723" spans="1:2" x14ac:dyDescent="0.25">
      <c r="A723" s="2550" t="s">
        <v>7444</v>
      </c>
      <c r="B723" s="2549" t="s">
        <v>8566</v>
      </c>
    </row>
    <row r="724" spans="1:2" x14ac:dyDescent="0.25">
      <c r="A724" t="s">
        <v>7445</v>
      </c>
      <c r="B724" s="2549" t="s">
        <v>8567</v>
      </c>
    </row>
    <row r="725" spans="1:2" x14ac:dyDescent="0.25">
      <c r="A725" t="s">
        <v>7446</v>
      </c>
      <c r="B725" s="2549" t="s">
        <v>8568</v>
      </c>
    </row>
    <row r="726" spans="1:2" x14ac:dyDescent="0.25">
      <c r="A726" t="s">
        <v>7447</v>
      </c>
      <c r="B726" s="2549" t="s">
        <v>8569</v>
      </c>
    </row>
    <row r="727" spans="1:2" x14ac:dyDescent="0.25">
      <c r="A727" t="s">
        <v>7448</v>
      </c>
      <c r="B727" s="2549" t="s">
        <v>8570</v>
      </c>
    </row>
    <row r="728" spans="1:2" x14ac:dyDescent="0.25">
      <c r="A728" t="s">
        <v>7449</v>
      </c>
      <c r="B728" s="2549" t="s">
        <v>8571</v>
      </c>
    </row>
    <row r="729" spans="1:2" x14ac:dyDescent="0.25">
      <c r="A729" t="s">
        <v>7450</v>
      </c>
      <c r="B729" s="2549" t="s">
        <v>8572</v>
      </c>
    </row>
    <row r="730" spans="1:2" x14ac:dyDescent="0.25">
      <c r="A730" t="s">
        <v>7451</v>
      </c>
      <c r="B730" s="2549" t="s">
        <v>8573</v>
      </c>
    </row>
    <row r="731" spans="1:2" x14ac:dyDescent="0.25">
      <c r="A731" t="s">
        <v>7452</v>
      </c>
      <c r="B731" s="2549" t="s">
        <v>8574</v>
      </c>
    </row>
    <row r="732" spans="1:2" x14ac:dyDescent="0.25">
      <c r="A732" t="s">
        <v>7453</v>
      </c>
      <c r="B732" s="2549" t="s">
        <v>8575</v>
      </c>
    </row>
    <row r="733" spans="1:2" x14ac:dyDescent="0.25">
      <c r="A733" t="s">
        <v>7454</v>
      </c>
      <c r="B733" s="2549" t="s">
        <v>8576</v>
      </c>
    </row>
    <row r="734" spans="1:2" x14ac:dyDescent="0.25">
      <c r="A734" t="s">
        <v>7455</v>
      </c>
      <c r="B734" s="2549" t="s">
        <v>8577</v>
      </c>
    </row>
    <row r="735" spans="1:2" x14ac:dyDescent="0.25">
      <c r="A735" t="s">
        <v>7456</v>
      </c>
      <c r="B735" s="2549" t="s">
        <v>8578</v>
      </c>
    </row>
    <row r="736" spans="1:2" x14ac:dyDescent="0.25">
      <c r="A736" t="s">
        <v>7457</v>
      </c>
      <c r="B736" s="2549" t="s">
        <v>8579</v>
      </c>
    </row>
    <row r="737" spans="1:2" x14ac:dyDescent="0.25">
      <c r="A737" t="s">
        <v>7458</v>
      </c>
      <c r="B737" s="2549" t="s">
        <v>8580</v>
      </c>
    </row>
    <row r="738" spans="1:2" x14ac:dyDescent="0.25">
      <c r="A738" t="s">
        <v>7459</v>
      </c>
      <c r="B738" s="2549" t="s">
        <v>8581</v>
      </c>
    </row>
    <row r="739" spans="1:2" x14ac:dyDescent="0.25">
      <c r="A739" t="s">
        <v>7460</v>
      </c>
      <c r="B739" s="2549" t="s">
        <v>8582</v>
      </c>
    </row>
    <row r="740" spans="1:2" x14ac:dyDescent="0.25">
      <c r="A740" t="s">
        <v>7461</v>
      </c>
      <c r="B740" s="2549" t="s">
        <v>8583</v>
      </c>
    </row>
    <row r="741" spans="1:2" x14ac:dyDescent="0.25">
      <c r="A741" t="s">
        <v>7462</v>
      </c>
      <c r="B741" s="2549" t="s">
        <v>8584</v>
      </c>
    </row>
    <row r="742" spans="1:2" x14ac:dyDescent="0.25">
      <c r="A742" t="s">
        <v>7463</v>
      </c>
      <c r="B742" s="2549" t="s">
        <v>8585</v>
      </c>
    </row>
    <row r="743" spans="1:2" x14ac:dyDescent="0.25">
      <c r="A743" t="s">
        <v>7464</v>
      </c>
      <c r="B743" s="2549" t="s">
        <v>8586</v>
      </c>
    </row>
    <row r="744" spans="1:2" x14ac:dyDescent="0.25">
      <c r="A744" t="s">
        <v>7465</v>
      </c>
      <c r="B744" s="2549" t="s">
        <v>8587</v>
      </c>
    </row>
    <row r="745" spans="1:2" x14ac:dyDescent="0.25">
      <c r="A745" t="s">
        <v>7466</v>
      </c>
      <c r="B745" s="2549" t="s">
        <v>8588</v>
      </c>
    </row>
    <row r="746" spans="1:2" x14ac:dyDescent="0.25">
      <c r="A746" t="s">
        <v>7467</v>
      </c>
      <c r="B746" s="2549" t="s">
        <v>8589</v>
      </c>
    </row>
    <row r="747" spans="1:2" x14ac:dyDescent="0.25">
      <c r="A747" s="2550" t="s">
        <v>7468</v>
      </c>
      <c r="B747" s="2549" t="s">
        <v>8566</v>
      </c>
    </row>
    <row r="748" spans="1:2" x14ac:dyDescent="0.25">
      <c r="A748" t="s">
        <v>7469</v>
      </c>
      <c r="B748" s="2549" t="s">
        <v>8567</v>
      </c>
    </row>
    <row r="749" spans="1:2" x14ac:dyDescent="0.25">
      <c r="A749" t="s">
        <v>7470</v>
      </c>
      <c r="B749" s="2549" t="s">
        <v>8568</v>
      </c>
    </row>
    <row r="750" spans="1:2" x14ac:dyDescent="0.25">
      <c r="A750" t="s">
        <v>7471</v>
      </c>
      <c r="B750" s="2549" t="s">
        <v>8569</v>
      </c>
    </row>
    <row r="751" spans="1:2" x14ac:dyDescent="0.25">
      <c r="A751" t="s">
        <v>7472</v>
      </c>
      <c r="B751" s="2549" t="s">
        <v>8570</v>
      </c>
    </row>
    <row r="752" spans="1:2" x14ac:dyDescent="0.25">
      <c r="A752" t="s">
        <v>7473</v>
      </c>
      <c r="B752" s="2549" t="s">
        <v>8571</v>
      </c>
    </row>
    <row r="753" spans="1:2" x14ac:dyDescent="0.25">
      <c r="A753" t="s">
        <v>7474</v>
      </c>
      <c r="B753" s="2549" t="s">
        <v>8572</v>
      </c>
    </row>
    <row r="754" spans="1:2" x14ac:dyDescent="0.25">
      <c r="A754" t="s">
        <v>7475</v>
      </c>
      <c r="B754" s="2549" t="s">
        <v>8573</v>
      </c>
    </row>
    <row r="755" spans="1:2" x14ac:dyDescent="0.25">
      <c r="A755" t="s">
        <v>7476</v>
      </c>
      <c r="B755" s="2549" t="s">
        <v>8574</v>
      </c>
    </row>
    <row r="756" spans="1:2" x14ac:dyDescent="0.25">
      <c r="A756" t="s">
        <v>7477</v>
      </c>
      <c r="B756" s="2549" t="s">
        <v>8575</v>
      </c>
    </row>
    <row r="757" spans="1:2" x14ac:dyDescent="0.25">
      <c r="A757" t="s">
        <v>7478</v>
      </c>
      <c r="B757" s="2549" t="s">
        <v>8576</v>
      </c>
    </row>
    <row r="758" spans="1:2" x14ac:dyDescent="0.25">
      <c r="A758" t="s">
        <v>7479</v>
      </c>
      <c r="B758" s="2549" t="s">
        <v>8577</v>
      </c>
    </row>
    <row r="759" spans="1:2" x14ac:dyDescent="0.25">
      <c r="A759" t="s">
        <v>7480</v>
      </c>
      <c r="B759" s="2549" t="s">
        <v>8578</v>
      </c>
    </row>
    <row r="760" spans="1:2" x14ac:dyDescent="0.25">
      <c r="A760" t="s">
        <v>7481</v>
      </c>
      <c r="B760" s="2549" t="s">
        <v>8579</v>
      </c>
    </row>
    <row r="761" spans="1:2" x14ac:dyDescent="0.25">
      <c r="A761" t="s">
        <v>7482</v>
      </c>
      <c r="B761" s="2549" t="s">
        <v>8580</v>
      </c>
    </row>
    <row r="762" spans="1:2" x14ac:dyDescent="0.25">
      <c r="A762" t="s">
        <v>7483</v>
      </c>
      <c r="B762" s="2549" t="s">
        <v>8581</v>
      </c>
    </row>
    <row r="763" spans="1:2" x14ac:dyDescent="0.25">
      <c r="A763" t="s">
        <v>7484</v>
      </c>
      <c r="B763" s="2549" t="s">
        <v>8582</v>
      </c>
    </row>
    <row r="764" spans="1:2" x14ac:dyDescent="0.25">
      <c r="A764" t="s">
        <v>7485</v>
      </c>
      <c r="B764" s="2549" t="s">
        <v>8583</v>
      </c>
    </row>
    <row r="765" spans="1:2" x14ac:dyDescent="0.25">
      <c r="A765" t="s">
        <v>7486</v>
      </c>
      <c r="B765" s="2549" t="s">
        <v>8584</v>
      </c>
    </row>
    <row r="766" spans="1:2" x14ac:dyDescent="0.25">
      <c r="A766" t="s">
        <v>7487</v>
      </c>
      <c r="B766" s="2549" t="s">
        <v>8585</v>
      </c>
    </row>
    <row r="767" spans="1:2" x14ac:dyDescent="0.25">
      <c r="A767" t="s">
        <v>7488</v>
      </c>
      <c r="B767" s="2549" t="s">
        <v>8586</v>
      </c>
    </row>
    <row r="768" spans="1:2" x14ac:dyDescent="0.25">
      <c r="A768" t="s">
        <v>7489</v>
      </c>
      <c r="B768" s="2549" t="s">
        <v>8587</v>
      </c>
    </row>
    <row r="769" spans="1:2" x14ac:dyDescent="0.25">
      <c r="A769" t="s">
        <v>7490</v>
      </c>
      <c r="B769" s="2549" t="s">
        <v>8588</v>
      </c>
    </row>
    <row r="770" spans="1:2" x14ac:dyDescent="0.25">
      <c r="A770" t="s">
        <v>7491</v>
      </c>
      <c r="B770" s="2549" t="s">
        <v>8589</v>
      </c>
    </row>
    <row r="771" spans="1:2" x14ac:dyDescent="0.25">
      <c r="A771" s="2550" t="s">
        <v>7492</v>
      </c>
      <c r="B771" s="2549" t="s">
        <v>8566</v>
      </c>
    </row>
    <row r="772" spans="1:2" x14ac:dyDescent="0.25">
      <c r="A772" t="s">
        <v>7493</v>
      </c>
      <c r="B772" s="2549" t="s">
        <v>8567</v>
      </c>
    </row>
    <row r="773" spans="1:2" x14ac:dyDescent="0.25">
      <c r="A773" t="s">
        <v>7494</v>
      </c>
      <c r="B773" s="2549" t="s">
        <v>8568</v>
      </c>
    </row>
    <row r="774" spans="1:2" x14ac:dyDescent="0.25">
      <c r="A774" t="s">
        <v>7495</v>
      </c>
      <c r="B774" s="2549" t="s">
        <v>8569</v>
      </c>
    </row>
    <row r="775" spans="1:2" x14ac:dyDescent="0.25">
      <c r="A775" t="s">
        <v>7496</v>
      </c>
      <c r="B775" s="2549" t="s">
        <v>8570</v>
      </c>
    </row>
    <row r="776" spans="1:2" x14ac:dyDescent="0.25">
      <c r="A776" t="s">
        <v>7497</v>
      </c>
      <c r="B776" s="2549" t="s">
        <v>8571</v>
      </c>
    </row>
    <row r="777" spans="1:2" x14ac:dyDescent="0.25">
      <c r="A777" t="s">
        <v>7498</v>
      </c>
      <c r="B777" s="2549" t="s">
        <v>8572</v>
      </c>
    </row>
    <row r="778" spans="1:2" x14ac:dyDescent="0.25">
      <c r="A778" t="s">
        <v>7499</v>
      </c>
      <c r="B778" s="2549" t="s">
        <v>8573</v>
      </c>
    </row>
    <row r="779" spans="1:2" x14ac:dyDescent="0.25">
      <c r="A779" t="s">
        <v>7500</v>
      </c>
      <c r="B779" s="2549" t="s">
        <v>8574</v>
      </c>
    </row>
    <row r="780" spans="1:2" x14ac:dyDescent="0.25">
      <c r="A780" t="s">
        <v>7501</v>
      </c>
      <c r="B780" s="2549" t="s">
        <v>8575</v>
      </c>
    </row>
    <row r="781" spans="1:2" x14ac:dyDescent="0.25">
      <c r="A781" t="s">
        <v>7502</v>
      </c>
      <c r="B781" s="2549" t="s">
        <v>8576</v>
      </c>
    </row>
    <row r="782" spans="1:2" x14ac:dyDescent="0.25">
      <c r="A782" t="s">
        <v>7503</v>
      </c>
      <c r="B782" s="2549" t="s">
        <v>8577</v>
      </c>
    </row>
    <row r="783" spans="1:2" x14ac:dyDescent="0.25">
      <c r="A783" t="s">
        <v>7504</v>
      </c>
      <c r="B783" s="2549" t="s">
        <v>8578</v>
      </c>
    </row>
    <row r="784" spans="1:2" x14ac:dyDescent="0.25">
      <c r="A784" t="s">
        <v>7505</v>
      </c>
      <c r="B784" s="2549" t="s">
        <v>8579</v>
      </c>
    </row>
    <row r="785" spans="1:2" x14ac:dyDescent="0.25">
      <c r="A785" t="s">
        <v>7506</v>
      </c>
      <c r="B785" s="2549" t="s">
        <v>8580</v>
      </c>
    </row>
    <row r="786" spans="1:2" x14ac:dyDescent="0.25">
      <c r="A786" t="s">
        <v>7507</v>
      </c>
      <c r="B786" s="2549" t="s">
        <v>8581</v>
      </c>
    </row>
    <row r="787" spans="1:2" x14ac:dyDescent="0.25">
      <c r="A787" t="s">
        <v>7508</v>
      </c>
      <c r="B787" s="2549" t="s">
        <v>8582</v>
      </c>
    </row>
    <row r="788" spans="1:2" x14ac:dyDescent="0.25">
      <c r="A788" t="s">
        <v>7509</v>
      </c>
      <c r="B788" s="2549" t="s">
        <v>8583</v>
      </c>
    </row>
    <row r="789" spans="1:2" x14ac:dyDescent="0.25">
      <c r="A789" t="s">
        <v>7510</v>
      </c>
      <c r="B789" s="2549" t="s">
        <v>8584</v>
      </c>
    </row>
    <row r="790" spans="1:2" x14ac:dyDescent="0.25">
      <c r="A790" t="s">
        <v>7511</v>
      </c>
      <c r="B790" s="2549" t="s">
        <v>8585</v>
      </c>
    </row>
    <row r="791" spans="1:2" x14ac:dyDescent="0.25">
      <c r="A791" t="s">
        <v>7512</v>
      </c>
      <c r="B791" s="2549" t="s">
        <v>8586</v>
      </c>
    </row>
    <row r="792" spans="1:2" x14ac:dyDescent="0.25">
      <c r="A792" t="s">
        <v>7513</v>
      </c>
      <c r="B792" s="2549" t="s">
        <v>8587</v>
      </c>
    </row>
    <row r="793" spans="1:2" x14ac:dyDescent="0.25">
      <c r="A793" t="s">
        <v>7514</v>
      </c>
      <c r="B793" s="2549" t="s">
        <v>8588</v>
      </c>
    </row>
    <row r="794" spans="1:2" x14ac:dyDescent="0.25">
      <c r="A794" t="s">
        <v>7515</v>
      </c>
      <c r="B794" s="2549" t="s">
        <v>8589</v>
      </c>
    </row>
    <row r="795" spans="1:2" x14ac:dyDescent="0.25">
      <c r="A795" s="2550" t="s">
        <v>7516</v>
      </c>
      <c r="B795" s="2549" t="s">
        <v>8566</v>
      </c>
    </row>
    <row r="796" spans="1:2" x14ac:dyDescent="0.25">
      <c r="A796" t="s">
        <v>7517</v>
      </c>
      <c r="B796" s="2549" t="s">
        <v>8567</v>
      </c>
    </row>
    <row r="797" spans="1:2" x14ac:dyDescent="0.25">
      <c r="A797" t="s">
        <v>7518</v>
      </c>
      <c r="B797" s="2549" t="s">
        <v>8568</v>
      </c>
    </row>
    <row r="798" spans="1:2" x14ac:dyDescent="0.25">
      <c r="A798" t="s">
        <v>7519</v>
      </c>
      <c r="B798" s="2549" t="s">
        <v>8569</v>
      </c>
    </row>
    <row r="799" spans="1:2" x14ac:dyDescent="0.25">
      <c r="A799" t="s">
        <v>7520</v>
      </c>
      <c r="B799" s="2549" t="s">
        <v>8570</v>
      </c>
    </row>
    <row r="800" spans="1:2" x14ac:dyDescent="0.25">
      <c r="A800" t="s">
        <v>7521</v>
      </c>
      <c r="B800" s="2549" t="s">
        <v>8571</v>
      </c>
    </row>
    <row r="801" spans="1:2" x14ac:dyDescent="0.25">
      <c r="A801" t="s">
        <v>7522</v>
      </c>
      <c r="B801" s="2549" t="s">
        <v>8572</v>
      </c>
    </row>
    <row r="802" spans="1:2" x14ac:dyDescent="0.25">
      <c r="A802" t="s">
        <v>7523</v>
      </c>
      <c r="B802" s="2549" t="s">
        <v>8573</v>
      </c>
    </row>
    <row r="803" spans="1:2" x14ac:dyDescent="0.25">
      <c r="A803" t="s">
        <v>7524</v>
      </c>
      <c r="B803" s="2549" t="s">
        <v>8574</v>
      </c>
    </row>
    <row r="804" spans="1:2" x14ac:dyDescent="0.25">
      <c r="A804" t="s">
        <v>7525</v>
      </c>
      <c r="B804" s="2549" t="s">
        <v>8575</v>
      </c>
    </row>
    <row r="805" spans="1:2" x14ac:dyDescent="0.25">
      <c r="A805" t="s">
        <v>7526</v>
      </c>
      <c r="B805" s="2549" t="s">
        <v>8576</v>
      </c>
    </row>
    <row r="806" spans="1:2" x14ac:dyDescent="0.25">
      <c r="A806" t="s">
        <v>7527</v>
      </c>
      <c r="B806" s="2549" t="s">
        <v>8577</v>
      </c>
    </row>
    <row r="807" spans="1:2" x14ac:dyDescent="0.25">
      <c r="A807" t="s">
        <v>7528</v>
      </c>
      <c r="B807" s="2549" t="s">
        <v>8578</v>
      </c>
    </row>
    <row r="808" spans="1:2" x14ac:dyDescent="0.25">
      <c r="A808" t="s">
        <v>7529</v>
      </c>
      <c r="B808" s="2549" t="s">
        <v>8579</v>
      </c>
    </row>
    <row r="809" spans="1:2" x14ac:dyDescent="0.25">
      <c r="A809" t="s">
        <v>7530</v>
      </c>
      <c r="B809" s="2549" t="s">
        <v>8580</v>
      </c>
    </row>
    <row r="810" spans="1:2" x14ac:dyDescent="0.25">
      <c r="A810" t="s">
        <v>7531</v>
      </c>
      <c r="B810" s="2549" t="s">
        <v>8581</v>
      </c>
    </row>
    <row r="811" spans="1:2" x14ac:dyDescent="0.25">
      <c r="A811" t="s">
        <v>7532</v>
      </c>
      <c r="B811" s="2549" t="s">
        <v>8582</v>
      </c>
    </row>
    <row r="812" spans="1:2" x14ac:dyDescent="0.25">
      <c r="A812" t="s">
        <v>7533</v>
      </c>
      <c r="B812" s="2549" t="s">
        <v>8583</v>
      </c>
    </row>
    <row r="813" spans="1:2" x14ac:dyDescent="0.25">
      <c r="A813" t="s">
        <v>7534</v>
      </c>
      <c r="B813" s="2549" t="s">
        <v>8584</v>
      </c>
    </row>
    <row r="814" spans="1:2" x14ac:dyDescent="0.25">
      <c r="A814" t="s">
        <v>7535</v>
      </c>
      <c r="B814" s="2549" t="s">
        <v>8585</v>
      </c>
    </row>
    <row r="815" spans="1:2" x14ac:dyDescent="0.25">
      <c r="A815" t="s">
        <v>7536</v>
      </c>
      <c r="B815" s="2549" t="s">
        <v>8586</v>
      </c>
    </row>
    <row r="816" spans="1:2" x14ac:dyDescent="0.25">
      <c r="A816" t="s">
        <v>7537</v>
      </c>
      <c r="B816" s="2549" t="s">
        <v>8587</v>
      </c>
    </row>
    <row r="817" spans="1:4" x14ac:dyDescent="0.25">
      <c r="A817" t="s">
        <v>7538</v>
      </c>
      <c r="B817" s="2549" t="s">
        <v>8588</v>
      </c>
    </row>
    <row r="818" spans="1:4" x14ac:dyDescent="0.25">
      <c r="A818" t="s">
        <v>7539</v>
      </c>
      <c r="B818" s="2549" t="s">
        <v>8589</v>
      </c>
    </row>
    <row r="819" spans="1:4" x14ac:dyDescent="0.25">
      <c r="A819" t="s">
        <v>8688</v>
      </c>
      <c r="B819" s="2549" t="s">
        <v>8627</v>
      </c>
      <c r="C819" s="2575" t="s">
        <v>8629</v>
      </c>
      <c r="D819" s="2575" t="s">
        <v>8631</v>
      </c>
    </row>
    <row r="820" spans="1:4" x14ac:dyDescent="0.25">
      <c r="A820" t="s">
        <v>8689</v>
      </c>
      <c r="B820" s="2549" t="s">
        <v>8632</v>
      </c>
      <c r="C820" s="2549" t="s">
        <v>8641</v>
      </c>
      <c r="D820" s="2549" t="s">
        <v>8650</v>
      </c>
    </row>
    <row r="821" spans="1:4" x14ac:dyDescent="0.25">
      <c r="A821" t="s">
        <v>8690</v>
      </c>
      <c r="B821" s="2549" t="s">
        <v>8633</v>
      </c>
      <c r="C821" s="2549" t="s">
        <v>8642</v>
      </c>
      <c r="D821" s="2549" t="s">
        <v>8651</v>
      </c>
    </row>
    <row r="822" spans="1:4" x14ac:dyDescent="0.25">
      <c r="A822" t="s">
        <v>8691</v>
      </c>
      <c r="B822" s="2549" t="s">
        <v>8634</v>
      </c>
      <c r="C822" s="2549" t="s">
        <v>8643</v>
      </c>
      <c r="D822" s="2549" t="s">
        <v>8652</v>
      </c>
    </row>
    <row r="823" spans="1:4" x14ac:dyDescent="0.25">
      <c r="A823" t="s">
        <v>8692</v>
      </c>
      <c r="B823" s="2549" t="s">
        <v>8635</v>
      </c>
      <c r="C823" s="2549" t="s">
        <v>8644</v>
      </c>
      <c r="D823" s="2549" t="s">
        <v>8653</v>
      </c>
    </row>
    <row r="824" spans="1:4" x14ac:dyDescent="0.25">
      <c r="A824" t="s">
        <v>8693</v>
      </c>
      <c r="B824" s="2549" t="s">
        <v>8636</v>
      </c>
      <c r="C824" s="2549" t="s">
        <v>8645</v>
      </c>
      <c r="D824" s="2549" t="s">
        <v>8654</v>
      </c>
    </row>
    <row r="825" spans="1:4" x14ac:dyDescent="0.25">
      <c r="A825" t="s">
        <v>8694</v>
      </c>
      <c r="B825" s="2549" t="s">
        <v>8637</v>
      </c>
      <c r="C825" s="2549" t="s">
        <v>8646</v>
      </c>
      <c r="D825" s="2549" t="s">
        <v>8655</v>
      </c>
    </row>
    <row r="826" spans="1:4" x14ac:dyDescent="0.25">
      <c r="A826" t="s">
        <v>8695</v>
      </c>
      <c r="B826" s="2549" t="s">
        <v>8638</v>
      </c>
      <c r="C826" s="2549" t="s">
        <v>8647</v>
      </c>
      <c r="D826" s="2549" t="s">
        <v>8656</v>
      </c>
    </row>
    <row r="827" spans="1:4" x14ac:dyDescent="0.25">
      <c r="A827" t="s">
        <v>8696</v>
      </c>
      <c r="B827" s="2549" t="s">
        <v>8639</v>
      </c>
      <c r="C827" s="2549" t="s">
        <v>8648</v>
      </c>
      <c r="D827" s="2549" t="s">
        <v>8657</v>
      </c>
    </row>
    <row r="828" spans="1:4" x14ac:dyDescent="0.25">
      <c r="A828" t="s">
        <v>8697</v>
      </c>
      <c r="B828" s="2549" t="s">
        <v>8640</v>
      </c>
      <c r="C828" s="2549" t="s">
        <v>8649</v>
      </c>
      <c r="D828" s="2549" t="s">
        <v>8658</v>
      </c>
    </row>
    <row r="829" spans="1:4" x14ac:dyDescent="0.25">
      <c r="A829" t="s">
        <v>8698</v>
      </c>
      <c r="B829" s="2549" t="s">
        <v>8661</v>
      </c>
      <c r="C829" s="2549" t="s">
        <v>8660</v>
      </c>
      <c r="D829" s="2549" t="s">
        <v>8659</v>
      </c>
    </row>
    <row r="830" spans="1:4" x14ac:dyDescent="0.25">
      <c r="A830" t="s">
        <v>8699</v>
      </c>
      <c r="B830" s="2549" t="s">
        <v>8685</v>
      </c>
      <c r="C830" s="2549" t="s">
        <v>8686</v>
      </c>
      <c r="D830" s="2549" t="s">
        <v>8687</v>
      </c>
    </row>
    <row r="831" spans="1:4" x14ac:dyDescent="0.25">
      <c r="A831" t="s">
        <v>8700</v>
      </c>
      <c r="B831" s="2549" t="s">
        <v>8515</v>
      </c>
    </row>
    <row r="832" spans="1:4" x14ac:dyDescent="0.25">
      <c r="A832" t="s">
        <v>8701</v>
      </c>
      <c r="B832" s="2549" t="s">
        <v>8516</v>
      </c>
    </row>
    <row r="833" spans="1:4" x14ac:dyDescent="0.25">
      <c r="A833" t="s">
        <v>8702</v>
      </c>
      <c r="B833" s="2549" t="s">
        <v>8517</v>
      </c>
    </row>
    <row r="834" spans="1:4" x14ac:dyDescent="0.25">
      <c r="A834" t="s">
        <v>8703</v>
      </c>
      <c r="B834" s="2549" t="s">
        <v>8518</v>
      </c>
    </row>
    <row r="835" spans="1:4" x14ac:dyDescent="0.25">
      <c r="A835" t="s">
        <v>8704</v>
      </c>
      <c r="B835" s="2549" t="s">
        <v>8519</v>
      </c>
    </row>
    <row r="836" spans="1:4" x14ac:dyDescent="0.25">
      <c r="A836" t="s">
        <v>8705</v>
      </c>
      <c r="B836" s="2549" t="s">
        <v>8520</v>
      </c>
    </row>
    <row r="837" spans="1:4" x14ac:dyDescent="0.25">
      <c r="A837" t="s">
        <v>8706</v>
      </c>
      <c r="B837" s="2549" t="s">
        <v>8719</v>
      </c>
      <c r="C837" s="2575" t="s">
        <v>8720</v>
      </c>
      <c r="D837" s="2575" t="s">
        <v>8721</v>
      </c>
    </row>
    <row r="838" spans="1:4" x14ac:dyDescent="0.25">
      <c r="A838" t="s">
        <v>8707</v>
      </c>
      <c r="B838" s="2549" t="s">
        <v>8716</v>
      </c>
      <c r="C838" s="2549" t="s">
        <v>8713</v>
      </c>
      <c r="D838" s="2549" t="s">
        <v>8710</v>
      </c>
    </row>
    <row r="839" spans="1:4" x14ac:dyDescent="0.25">
      <c r="A839" t="s">
        <v>8708</v>
      </c>
      <c r="B839" s="2549" t="s">
        <v>8717</v>
      </c>
      <c r="C839" s="2549" t="s">
        <v>8714</v>
      </c>
      <c r="D839" s="2549" t="s">
        <v>8711</v>
      </c>
    </row>
    <row r="840" spans="1:4" x14ac:dyDescent="0.25">
      <c r="A840" t="s">
        <v>8709</v>
      </c>
      <c r="B840" s="2549" t="s">
        <v>8718</v>
      </c>
      <c r="C840" s="2549" t="s">
        <v>8715</v>
      </c>
      <c r="D840" s="2549" t="s">
        <v>8712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INDEX('5층_부하량'!F3:F3000,MATCH(1,("5-DaHall 1-CEP-05"='5층_부하량'!A3:A3000)*(1='5층_부하량'!B3:B3000),0))</f>
        <v>0</v>
      </c>
      <c r="E6" s="2568" cm="1">
        <f t="array" ref="E6">INDEX('5층_부하량'!G3:G3000,MATCH(1,("5-DaHall 1-CEP-05"='5층_부하량'!A3:A3000)*(1='5층_부하량'!B3:B3000),0))</f>
        <v>0</v>
      </c>
      <c r="F6" s="2568" cm="1">
        <f t="array" ref="F6">INDEX('5층_부하량'!H3:H3000,MATCH(1,("5-DaHall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INDEX('5층_부하량'!F3:F3000,MATCH(1,("5-DaHall 1-CEP-05"='5층_부하량'!A3:A3000)*(2='5층_부하량'!B3:B3000),0))</f>
        <v>0</v>
      </c>
      <c r="O6" s="2567" cm="1">
        <f t="array" ref="O6">INDEX('5층_부하량'!G3:G3000,MATCH(1,("5-DaHall 1-CEP-05"='5층_부하량'!A3:A3000)*(2='5층_부하량'!B3:B3000),0))</f>
        <v>0</v>
      </c>
      <c r="P6" s="2567" cm="1">
        <f t="array" ref="P6">INDEX('5층_부하량'!H3:H3000,MATCH(1,("5-DaHall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INDEX('5층_부하량'!F3:F3000,MATCH(1,("5-DaHall 1-CEP-05"='5층_부하량'!A3:A3000)*(3='5층_부하량'!B3:B3000),0))</f>
        <v>21.31</v>
      </c>
      <c r="E7" s="2568" cm="1">
        <f t="array" ref="E7">INDEX('5층_부하량'!G3:G3000,MATCH(1,("5-DaHall 1-CEP-05"='5층_부하량'!A3:A3000)*(3='5층_부하량'!B3:B3000),0))</f>
        <v>21.47</v>
      </c>
      <c r="F7" s="2568" cm="1">
        <f t="array" ref="F7">INDEX('5층_부하량'!H3:H3000,MATCH(1,("5-DaHall 1-CEP-05"='5층_부하량'!A3:A3000)*(3='5층_부하량'!B3:B3000),0))</f>
        <v>20.96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INDEX('5층_부하량'!F3:F3000,MATCH(1,("5-DaHall 1-CEP-05"='5층_부하량'!A3:A3000)*(4='5층_부하량'!B3:B3000),0))</f>
        <v>23.99</v>
      </c>
      <c r="O7" s="2568" cm="1">
        <f t="array" ref="O7">INDEX('5층_부하량'!G3:G3000,MATCH(1,("5-DaHall 1-CEP-05"='5층_부하량'!A3:A3000)*(4='5층_부하량'!B3:B3000),0))</f>
        <v>23.98</v>
      </c>
      <c r="P7" s="2568" cm="1">
        <f t="array" ref="P7">INDEX('5층_부하량'!H3:H3000,MATCH(1,("5-DaHall 1-CEP-05"='5층_부하량'!A3:A3000)*(4='5층_부하량'!B3:B3000),0))</f>
        <v>23.54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INDEX('5층_부하량'!F3:F3000,MATCH(1,("5-DaHall 1-CEP-05"='5층_부하량'!A3:A3000)*(5='5층_부하량'!B3:B3000),0))</f>
        <v>22.58</v>
      </c>
      <c r="E8" s="2570" cm="1">
        <f t="array" ref="E8">INDEX('5층_부하량'!G3:G3000,MATCH(1,("5-DaHall 1-CEP-05"='5층_부하량'!A3:A3000)*(5='5층_부하량'!B3:B3000),0))</f>
        <v>22.85</v>
      </c>
      <c r="F8" s="2570" cm="1">
        <f t="array" ref="F8">INDEX('5층_부하량'!H3:H3000,MATCH(1,("5-DaHall 1-CEP-05"='5층_부하량'!A3:A3000)*(5='5층_부하량'!B3:B3000),0))</f>
        <v>22.19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INDEX('5층_부하량'!F3:F3000,MATCH(1,("5-DaHall 1-CEP-05"='5층_부하량'!A3:A3000)*(6='5층_부하량'!B3:B3000),0))</f>
        <v>25.26</v>
      </c>
      <c r="O8" s="2570" cm="1">
        <f t="array" ref="O8">INDEX('5층_부하량'!G3:G3000,MATCH(1,("5-DaHall 1-CEP-05"='5층_부하량'!A3:A3000)*(6='5층_부하량'!B3:B3000),0))</f>
        <v>24.86</v>
      </c>
      <c r="P8" s="2570" cm="1">
        <f t="array" ref="P8">INDEX('5층_부하량'!H3:H3000,MATCH(1,("5-DaHall 1-CEP-05"='5층_부하량'!A3:A3000)*(6='5층_부하량'!B3:B3000),0))</f>
        <v>25.16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INDEX('5층_부하량'!F3:F3000,MATCH(1,("5-DaHall 1-CEP-05"='5층_부하량'!A3:A3000)*(7='5층_부하량'!B3:B3000),0))</f>
        <v>24.42</v>
      </c>
      <c r="E9" s="2570" cm="1">
        <f t="array" ref="E9">INDEX('5층_부하량'!G3:G3000,MATCH(1,("5-DaHall 1-CEP-05"='5층_부하량'!A3:A3000)*(7='5층_부하량'!B3:B3000),0))</f>
        <v>24.4</v>
      </c>
      <c r="F9" s="2570" cm="1">
        <f t="array" ref="F9">INDEX('5층_부하량'!H3:H3000,MATCH(1,("5-DaHall 1-CEP-05"='5층_부하량'!A3:A3000)*(7='5층_부하량'!B3:B3000),0))</f>
        <v>24.07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INDEX('5층_부하량'!F3:F3000,MATCH(1,("5-DaHall 1-CEP-05"='5층_부하량'!A3:A3000)*(8='5층_부하량'!B3:B3000),0))</f>
        <v>24.3</v>
      </c>
      <c r="O9" s="2570" cm="1">
        <f t="array" ref="O9">INDEX('5층_부하량'!G3:G3000,MATCH(1,("5-DaHall 1-CEP-05"='5층_부하량'!A3:A3000)*(8='5층_부하량'!B3:B3000),0))</f>
        <v>24.7</v>
      </c>
      <c r="P9" s="2570" cm="1">
        <f t="array" ref="P9">INDEX('5층_부하량'!H3:H3000,MATCH(1,("5-DaHall 1-CEP-05"='5층_부하량'!A3:A3000)*(8='5층_부하량'!B3:B3000),0))</f>
        <v>24.07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INDEX('5층_부하량'!F3:F3000,MATCH(1,("5-DaHall 1-CEP-05"='5층_부하량'!A3:A3000)*(9='5층_부하량'!B3:B3000),0))</f>
        <v>20.68</v>
      </c>
      <c r="E10" s="2570" cm="1">
        <f t="array" ref="E10">INDEX('5층_부하량'!G3:G3000,MATCH(1,("5-DaHall 1-CEP-05"='5층_부하량'!A3:A3000)*(9='5층_부하량'!B3:B3000),0))</f>
        <v>21</v>
      </c>
      <c r="F10" s="2570" cm="1">
        <f t="array" ref="F10">INDEX('5층_부하량'!H3:H3000,MATCH(1,("5-DaHall 1-CEP-05"='5층_부하량'!A3:A3000)*(9='5층_부하량'!B3:B3000),0))</f>
        <v>20.43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INDEX('5층_부하량'!F3:F3000,MATCH(1,("5-DaHall 1-CEP-05"='5층_부하량'!A3:A3000)*(10='5층_부하량'!B3:B3000),0))</f>
        <v>20.46</v>
      </c>
      <c r="O10" s="2570" cm="1">
        <f t="array" ref="O10">INDEX('5층_부하량'!G3:G3000,MATCH(1,("5-DaHall 1-CEP-05"='5층_부하량'!A3:A3000)*(10='5층_부하량'!B3:B3000),0))</f>
        <v>20.84</v>
      </c>
      <c r="P10" s="2570" cm="1">
        <f t="array" ref="P10">INDEX('5층_부하량'!H3:H3000,MATCH(1,("5-DaHall 1-CEP-05"='5층_부하량'!A3:A3000)*(10='5층_부하량'!B3:B3000),0))</f>
        <v>20.36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INDEX('5층_부하량'!F3:F3000,MATCH(1,("5-DaHall 1-CEP-05"='5층_부하량'!A3:A3000)*(11='5층_부하량'!B3:B3000),0))</f>
        <v>22.85</v>
      </c>
      <c r="E11" s="2571" cm="1">
        <f t="array" ref="E11">INDEX('5층_부하량'!G3:G3000,MATCH(1,("5-DaHall 1-CEP-05"='5층_부하량'!A3:A3000)*(11='5층_부하량'!B3:B3000),0))</f>
        <v>23.52</v>
      </c>
      <c r="F11" s="2571" cm="1">
        <f t="array" ref="F11">INDEX('5층_부하량'!H3:H3000,MATCH(1,("5-DaHall 1-CEP-05"='5층_부하량'!A3:A3000)*(11='5층_부하량'!B3:B3000),0))</f>
        <v>22.77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INDEX('5층_부하량'!F3:F3000,MATCH(1,("5-DaHall 1-CEP-05"='5층_부하량'!A3:A3000)*(12='5층_부하량'!B3:B3000),0))</f>
        <v>24.59</v>
      </c>
      <c r="O11" s="2571" cm="1">
        <f t="array" ref="O11">INDEX('5층_부하량'!G3:G3000,MATCH(1,("5-DaHall 1-CEP-05"='5층_부하량'!A3:A3000)*(12='5층_부하량'!B3:B3000),0))</f>
        <v>23.85</v>
      </c>
      <c r="P11" s="2571" cm="1">
        <f t="array" ref="P11">INDEX('5층_부하량'!H3:H3000,MATCH(1,("5-DaHall 1-CEP-05"='5층_부하량'!A3:A3000)*(12='5층_부하량'!B3:B3000),0))</f>
        <v>24.56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INDEX('5층_부하량'!F3:F3000,MATCH(1,("5-DaHall 1-CEP-05"='5층_부하량'!A3:A3000)*(13='5층_부하량'!B3:B3000),0))</f>
        <v>72.62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INDEX('5층_부하량'!G3:G3000,MATCH(1,("5-DaHall 1-CEP-05"='5층_부하량'!A3:A3000)*(16='5층_부하량'!B3:B3000),0))</f>
        <v>14.37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INDEX('5층_부하량'!H3:H3000,MATCH(1,("5-DaHall 1-CEP-05"='5층_부하량'!A3:A3000)*(17='5층_부하량'!B3:B3000),0))</f>
        <v>13.92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INDEX('5층_부하량'!H3:H3000,MATCH(1,("5-DaHall 1-CEP-05"='5층_부하량'!A3:A3000)*(18='5층_부하량'!B3:B3000),0))</f>
        <v>17.77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303.05999999999995</v>
      </c>
      <c r="O15" s="33">
        <f>SUM(E6:E14,O6:O14)</f>
        <v>245.83999999999997</v>
      </c>
      <c r="P15" s="33">
        <f>SUM(F6:F14,P6:P14)</f>
        <v>259.79999999999995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INDEX('5층_부하량'!F3:F3000,MATCH(1,("5-DaHall 1-CEP-06"='5층_부하량'!A3:A3000)*(1='5층_부하량'!B3:B3000),0))</f>
        <v>20.190000000000001</v>
      </c>
      <c r="O19" s="2567" cm="1">
        <f t="array" ref="O19">INDEX('5층_부하량'!G3:G3000,MATCH(1,("5-DaHall 1-CEP-06"='5층_부하량'!A3:A3000)*(1='5층_부하량'!B3:B3000),0))</f>
        <v>19.600000000000001</v>
      </c>
      <c r="P19" s="2567" cm="1">
        <f t="array" ref="P19">INDEX('5층_부하량'!H3:H3000,MATCH(1,("5-DaHall 1-CEP-06"='5층_부하량'!A3:A3000)*(1='5층_부하량'!B3:B3000),0))</f>
        <v>19.23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INDEX('5층_부하량'!F3:F3000,MATCH(1,("5-DaHall 1-CEP-06"='5층_부하량'!A3:A3000)*(2='5층_부하량'!B3:B3000),0))</f>
        <v>20.8</v>
      </c>
      <c r="O20" s="2568" cm="1">
        <f t="array" ref="O20">INDEX('5층_부하량'!G3:G3000,MATCH(1,("5-DaHall 1-CEP-06"='5층_부하량'!A3:A3000)*(2='5층_부하량'!B3:B3000),0))</f>
        <v>20.48</v>
      </c>
      <c r="P20" s="2568" cm="1">
        <f t="array" ref="P20">INDEX('5층_부하량'!H3:H3000,MATCH(1,("5-DaHall 1-CEP-06"='5층_부하량'!A3:A3000)*(2='5층_부하량'!B3:B3000),0))</f>
        <v>20.239999999999998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INDEX('5층_부하량'!F3:F3000,MATCH(1,("5-DaHall 1-CEP-06"='5층_부하량'!A3:A3000)*(3='5층_부하량'!B3:B3000),0))</f>
        <v>20.05</v>
      </c>
      <c r="O21" s="2570" cm="1">
        <f t="array" ref="O21">INDEX('5층_부하량'!G3:G3000,MATCH(1,("5-DaHall 1-CEP-06"='5층_부하량'!A3:A3000)*(3='5층_부하량'!B3:B3000),0))</f>
        <v>19.64</v>
      </c>
      <c r="P21" s="2570" cm="1">
        <f t="array" ref="P21">INDEX('5층_부하량'!H3:H3000,MATCH(1,("5-DaHall 1-CEP-06"='5층_부하량'!A3:A3000)*(3='5층_부하량'!B3:B3000),0))</f>
        <v>19.62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INDEX('5층_부하량'!F3:F3000,MATCH(1,("5-DaHall 1-CEP-06"='5층_부하량'!A3:A3000)*(4='5층_부하량'!B3:B3000),0))</f>
        <v>0</v>
      </c>
      <c r="O22" s="2569" cm="1">
        <f t="array" ref="O22">INDEX('5층_부하량'!G3:G3000,MATCH(1,("5-DaHall 1-CEP-06"='5층_부하량'!A3:A3000)*(4='5층_부하량'!B3:B3000),0))</f>
        <v>0</v>
      </c>
      <c r="P22" s="2569" cm="1">
        <f t="array" ref="P22">INDEX('5층_부하량'!H3:H3000,MATCH(1,("5-DaHall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61.040000000000006</v>
      </c>
      <c r="O23" s="33">
        <f>SUM(E19:E22,O19:O22)</f>
        <v>59.72</v>
      </c>
      <c r="P23" s="33">
        <f>SUM(F19:F22,P19:P22)</f>
        <v>59.09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INDEX('5층_부하량'!F3:F3000,MATCH(1,("5-DaHall 1-PDU-01"='5층_부하량'!A3:A3000)*(1='5층_부하량'!B3:B3000),0))</f>
        <v>0</v>
      </c>
      <c r="E27" s="2567" cm="1">
        <f t="array" ref="E27">INDEX('5층_부하량'!G3:G3000,MATCH(1,("5-DaHall 1-PDU-01"='5층_부하량'!A3:A3000)*(1='5층_부하량'!B3:B3000),0))</f>
        <v>0</v>
      </c>
      <c r="F27" s="2567" cm="1">
        <f t="array" ref="F27">INDEX('5층_부하량'!H3:H3000,MATCH(1,("5-DaHall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INDEX('5층_부하량'!F3:F3000,MATCH(1,("5-DaHall 1-PDU-01"='5층_부하량'!A3:A3000)*(55='5층_부하량'!B3:B3000),0))</f>
        <v>0</v>
      </c>
      <c r="O27" s="2567" cm="1">
        <f t="array" ref="O27">INDEX('5층_부하량'!G3:G3000,MATCH(1,("5-DaHall 1-PDU-01"='5층_부하량'!A3:A3000)*(55='5층_부하량'!B3:B3000),0))</f>
        <v>0.6</v>
      </c>
      <c r="P27" s="2567" cm="1">
        <f t="array" ref="P27">INDEX('5층_부하량'!H3:H3000,MATCH(1,("5-DaHall 1-PDU-01"='5층_부하량'!A3:A3000)*(55='5층_부하량'!B3:B3000),0))</f>
        <v>0.76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INDEX('5층_부하량'!H3:H3000,MATCH(1,("5-DaHall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INDEX('5층_부하량'!H3:H3000,MATCH(1,("5-DaHall 1-PDU-01"='5층_부하량'!A3:A3000)*(58='5층_부하량'!B3:B3000),0))</f>
        <v>1.55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INDEX('5층_부하량'!G3:G3000,MATCH(1,("5-DaHall 1-PDU-01"='5층_부하량'!A3:A3000)*(6='5층_부하량'!B3:B3000),0))</f>
        <v>15.96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INDEX('5층_부하량'!H3:H3000,MATCH(1,("5-DaHall 1-PDU-01"='5층_부하량'!A3:A3000)*(7='5층_부하량'!B3:B3000),0))</f>
        <v>12.94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INDEX('5층_부하량'!H3:H3000,MATCH(1,("5-DaHall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INDEX('5층_부하량'!F3:F3000,MATCH(1,("5-DaHall 1-PDU-01"='5층_부하량'!A3:A3000)*(8='5층_부하량'!B3:B3000),0))</f>
        <v>15.76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INDEX('5층_부하량'!H3:H3000,MATCH(1,("5-DaHall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INDEX('5층_부하량'!H3:H3000,MATCH(1,("5-DaHall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INDEX('5층_부하량'!F3:F3000,MATCH(1,("5-DaHall 1-PDU-01"='5층_부하량'!A3:A3000)*(11='5층_부하량'!B3:B3000),0))</f>
        <v>1.06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INDEX('5층_부하량'!H3:H3000,MATCH(1,("5-DaHall 1-PDU-01"='5층_부하량'!A3:A3000)*(13='5층_부하량'!B3:B3000),0))</f>
        <v>1.6099999999999999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INDEX('5층_부하량'!H3:H3000,MATCH(1,("5-DaHall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INDEX('5층_부하량'!H3:H3000,MATCH(1,("5-DaHall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INDEX('5층_부하량'!H3:H3000,MATCH(1,("5-DaHall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INDEX('5층_부하량'!F3:F3000,MATCH(1,("5-DaHall 1-PDU-01"='5층_부하량'!A3:A3000)*(17='5층_부하량'!B3:B3000),0))</f>
        <v>12.07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INDEX('5층_부하량'!H3:H3000,MATCH(1,("5-DaHall 1-PDU-01"='5층_부하량'!A3:A3000)*(19='5층_부하량'!B3:B3000),0))</f>
        <v>13.11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INDEX('5층_부하량'!H3:H3000,MATCH(1,("5-DaHall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INDEX('5층_부하량'!F3:F3000,MATCH(1,("5-DaHall 1-PDU-01"='5층_부하량'!A3:A3000)*(20='5층_부하량'!B3:B3000),0))</f>
        <v>10.53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INDEX('5층_부하량'!G3:G3000,MATCH(1,("5-DaHall 1-PDU-01"='5층_부하량'!A3:A3000)*(21='5층_부하량'!B3:B3000),0))</f>
        <v>13.42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INDEX('5층_부하량'!H3:H3000,MATCH(1,("5-DaHall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INDEX('5층_부하량'!H3:H3000,MATCH(1,("5-DaHall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INDEX('5층_부하량'!G3:G3000,MATCH(1,("5-DaHall 1-PDU-01"='5층_부하량'!A3:A3000)*(78='5층_부하량'!B3:B3000),0))</f>
        <v>0.7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INDEX('5층_부하량'!H3:H3000,MATCH(1,("5-DaHall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INDEX('5층_부하량'!H3:H3000,MATCH(1,("5-DaHall 1-PDU-01"='5층_부하량'!A3:A3000)*(79='5층_부하량'!B3:B3000),0))</f>
        <v>1.76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39.42</v>
      </c>
      <c r="O53" s="33">
        <f>SUM(E27:E52,O27:O52)</f>
        <v>43.260000000000005</v>
      </c>
      <c r="P53" s="33">
        <f>SUM(F27:F52,P27:P52)</f>
        <v>31.73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INDEX('5층_부하량'!F3:F3000,MATCH(1,("5-DaHall 1-PDU-02"='5층_부하량'!A3:A3000)*(1='5층_부하량'!B3:B3000),0))</f>
        <v>0</v>
      </c>
      <c r="E57" s="2567" cm="1">
        <f t="array" ref="E57">INDEX('5층_부하량'!G3:G3000,MATCH(1,("5-DaHall 1-PDU-02"='5층_부하량'!A3:A3000)*(1='5층_부하량'!B3:B3000),0))</f>
        <v>0</v>
      </c>
      <c r="F57" s="2567" cm="1">
        <f t="array" ref="F57">INDEX('5층_부하량'!H3:H3000,MATCH(1,("5-DaHall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INDEX('5층_부하량'!F3:F3000,MATCH(1,("5-DaHall 1-PDU-02"='5층_부하량'!A3:A3000)*(55='5층_부하량'!B3:B3000),0))</f>
        <v>0</v>
      </c>
      <c r="O57" s="2567" cm="1">
        <f t="array" ref="O57">INDEX('5층_부하량'!G3:G3000,MATCH(1,("5-DaHall 1-PDU-02"='5층_부하량'!A3:A3000)*(55='5층_부하량'!B3:B3000),0))</f>
        <v>0.67</v>
      </c>
      <c r="P57" s="2567" cm="1">
        <f t="array" ref="P57">INDEX('5층_부하량'!H3:H3000,MATCH(1,("5-DaHall 1-PDU-02"='5층_부하량'!A3:A3000)*(55='5층_부하량'!B3:B3000),0))</f>
        <v>0.75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INDEX('5층_부하량'!H3:H3000,MATCH(1,("5-DaHall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INDEX('5층_부하량'!H3:H3000,MATCH(1,("5-DaHall 1-PDU-02"='5층_부하량'!A3:A3000)*(58='5층_부하량'!B3:B3000),0))</f>
        <v>1.26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INDEX('5층_부하량'!G3:G3000,MATCH(1,("5-DaHall 1-PDU-02"='5층_부하량'!A3:A3000)*(6='5층_부하량'!B3:B3000),0))</f>
        <v>13.34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INDEX('5층_부하량'!H3:H3000,MATCH(1,("5-DaHall 1-PDU-02"='5층_부하량'!A3:A3000)*(7='5층_부하량'!B3:B3000),0))</f>
        <v>14.84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INDEX('5층_부하량'!H3:H3000,MATCH(1,("5-DaHall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INDEX('5층_부하량'!F3:F3000,MATCH(1,("5-DaHall 1-PDU-02"='5층_부하량'!A3:A3000)*(8='5층_부하량'!B3:B3000),0))</f>
        <v>13.06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INDEX('5층_부하량'!H3:H3000,MATCH(1,("5-DaHall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INDEX('5층_부하량'!H3:H3000,MATCH(1,("5-DaHall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INDEX('5층_부하량'!G3:G3000,MATCH(1,("5-DaHall 1-PDU-02"='5층_부하량'!A3:A3000)*(12='5층_부하량'!B3:B3000),0))</f>
        <v>1.69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INDEX('5층_부하량'!H3:H3000,MATCH(1,("5-DaHall 1-PDU-02"='5층_부하량'!A3:A3000)*(13='5층_부하량'!B3:B3000),0))</f>
        <v>1.34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INDEX('5층_부하량'!H3:H3000,MATCH(1,("5-DaHall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INDEX('5층_부하량'!H3:H3000,MATCH(1,("5-DaHall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INDEX('5층_부하량'!H3:H3000,MATCH(1,("5-DaHall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INDEX('5층_부하량'!F3:F3000,MATCH(1,("5-DaHall 1-PDU-02"='5층_부하량'!A3:A3000)*(17='5층_부하량'!B3:B3000),0))</f>
        <v>13.04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INDEX('5층_부하량'!G3:G3000,MATCH(1,("5-DaHall 1-PDU-02"='5층_부하량'!A3:A3000)*(18='5층_부하량'!B3:B3000),0))</f>
        <v>12.93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INDEX('5층_부하량'!H3:H3000,MATCH(1,("5-DaHall 1-PDU-02"='5층_부하량'!A3:A3000)*(19='5층_부하량'!B3:B3000),0))</f>
        <v>10.87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INDEX('5층_부하량'!H3:H3000,MATCH(1,("5-DaHall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INDEX('5층_부하량'!F3:F3000,MATCH(1,("5-DaHall 1-PDU-02"='5층_부하량'!A3:A3000)*(20='5층_부하량'!B3:B3000),0))</f>
        <v>12.53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INDEX('5층_부하량'!G3:G3000,MATCH(1,("5-DaHall 1-PDU-02"='5층_부하량'!A3:A3000)*(21='5층_부하량'!B3:B3000),0))</f>
        <v>10.71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INDEX('5층_부하량'!H3:H3000,MATCH(1,("5-DaHall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INDEX('5층_부하량'!H3:H3000,MATCH(1,("5-DaHall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INDEX('5층_부하량'!G3:G3000,MATCH(1,("5-DaHall 1-PDU-02"='5층_부하량'!A3:A3000)*(78='5층_부하량'!B3:B3000),0))</f>
        <v>0.99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INDEX('5층_부하량'!H3:H3000,MATCH(1,("5-DaHall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38.630000000000003</v>
      </c>
      <c r="O83" s="33">
        <f>SUM(E57:E82,O57:O82)</f>
        <v>40.330000000000005</v>
      </c>
      <c r="P83" s="33">
        <f>SUM(F57:F82,P57:P82)</f>
        <v>30.189999999999998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INDEX('5층_부하량'!F3:F3000,MATCH(1,("5-DaHall 1-PDU-03"='5층_부하량'!A3:A3000)*(1='5층_부하량'!B3:B3000),0))</f>
        <v>0</v>
      </c>
      <c r="E87" s="2567" cm="1">
        <f t="array" ref="E87">INDEX('5층_부하량'!G3:G3000,MATCH(1,("5-DaHall 1-PDU-03"='5층_부하량'!A3:A3000)*(1='5층_부하량'!B3:B3000),0))</f>
        <v>0</v>
      </c>
      <c r="F87" s="2567" cm="1">
        <f t="array" ref="F87">INDEX('5층_부하량'!H3:H3000,MATCH(1,("5-DaHall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INDEX('5층_부하량'!F3:F3000,MATCH(1,("5-DaHall 1-PDU-03"='5층_부하량'!A3:A3000)*(55='5층_부하량'!B3:B3000),0))</f>
        <v>0</v>
      </c>
      <c r="O87" s="2567" cm="1">
        <f t="array" ref="O87">INDEX('5층_부하량'!G3:G3000,MATCH(1,("5-DaHall 1-PDU-03"='5층_부하량'!A3:A3000)*(55='5층_부하량'!B3:B3000),0))</f>
        <v>0</v>
      </c>
      <c r="P87" s="2567" cm="1">
        <f t="array" ref="P87">INDEX('5층_부하량'!H3:H3000,MATCH(1,("5-DaHall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INDEX('5층_부하량'!H3:H3000,MATCH(1,("5-DaHall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INDEX('5층_부하량'!H3:H3000,MATCH(1,("5-DaHall 1-PDU-03"='5층_부하량'!A3:A3000)*(58='5층_부하량'!B3:B3000),0))</f>
        <v>0.73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INDEX('5층_부하량'!F3:F3000,MATCH(1,("5-DaHall 1-PDU-03"='5층_부하량'!A3:A3000)*(59='5층_부하량'!B3:B3000),0))</f>
        <v>1.78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INDEX('5층_부하량'!G3:G3000,MATCH(1,("5-DaHall 1-PDU-03"='5층_부하량'!A3:A3000)*(60='5층_부하량'!B3:B3000),0))</f>
        <v>4.6100000000000003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INDEX('5층_부하량'!H3:H3000,MATCH(1,("5-DaHall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INDEX('5층_부하량'!H3:H3000,MATCH(1,("5-DaHall 1-PDU-03"='5층_부하량'!A3:A3000)*(61='5층_부하량'!B3:B3000),0))</f>
        <v>2.06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INDEX('5층_부하량'!F3:F3000,MATCH(1,("5-DaHall 1-PDU-03"='5층_부하량'!A3:A3000)*(62='5층_부하량'!B3:B3000),0))</f>
        <v>2.6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INDEX('5층_부하량'!G3:G3000,MATCH(1,("5-DaHall 1-PDU-03"='5층_부하량'!A3:A3000)*(63='5층_부하량'!B3:B3000),0))</f>
        <v>4.46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INDEX('5층_부하량'!H3:H3000,MATCH(1,("5-DaHall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INDEX('5층_부하량'!H3:H3000,MATCH(1,("5-DaHall 1-PDU-03"='5층_부하량'!A3:A3000)*(64='5층_부하량'!B3:B3000),0))</f>
        <v>5.6899999999999995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INDEX('5층_부하량'!G3:G3000,MATCH(1,("5-DaHall 1-PDU-03"='5층_부하량'!A3:A3000)*(66='5층_부하량'!B3:B3000),0))</f>
        <v>4.3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INDEX('5층_부하량'!H3:H3000,MATCH(1,("5-DaHall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INDEX('5층_부하량'!H3:H3000,MATCH(1,("5-DaHall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INDEX('5층_부하량'!H3:H3000,MATCH(1,("5-DaHall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INDEX('5층_부하량'!H3:H3000,MATCH(1,("5-DaHall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INDEX('5층_부하량'!F3:F3000,MATCH(1,("5-DaHall 1-PDU-03"='5층_부하량'!A3:A3000)*(71='5층_부하량'!B3:B3000),0))</f>
        <v>2.5499999999999998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INDEX('5층_부하량'!G3:G3000,MATCH(1,("5-DaHall 1-PDU-03"='5층_부하량'!A3:A3000)*(72='5층_부하량'!B3:B3000),0))</f>
        <v>2.41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INDEX('5층_부하량'!H3:H3000,MATCH(1,("5-DaHall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INDEX('5층_부하량'!F3:F3000,MATCH(1,("5-DaHall 1-PDU-03"='5층_부하량'!A3:A3000)*(20='5층_부하량'!B3:B3000),0))</f>
        <v>4.41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INDEX('5층_부하량'!F3:F3000,MATCH(1,("5-DaHall 1-PDU-03"='5층_부하량'!A3:A3000)*(74='5층_부하량'!B3:B3000),0))</f>
        <v>2.5499999999999998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INDEX('5층_부하량'!G3:G3000,MATCH(1,("5-DaHall 1-PDU-03"='5층_부하량'!A3:A3000)*(21='5층_부하량'!B3:B3000),0))</f>
        <v>2.4500000000000002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INDEX('5층_부하량'!H3:H3000,MATCH(1,("5-DaHall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INDEX('5층_부하량'!H3:H3000,MATCH(1,("5-DaHall 1-PDU-03"='5층_부하량'!A3:A3000)*(76='5층_부하량'!B3:B3000),0))</f>
        <v>1.87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INDEX('5층_부하량'!F3:F3000,MATCH(1,("5-DaHall 1-PDU-03"='5층_부하량'!A3:A3000)*(23='5층_부하량'!B3:B3000),0))</f>
        <v>3.38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INDEX('5층_부하량'!F3:F3000,MATCH(1,("5-DaHall 1-PDU-03"='5층_부하량'!A3:A3000)*(77='5층_부하량'!B3:B3000),0))</f>
        <v>3.37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INDEX('5층_부하량'!G3:G3000,MATCH(1,("5-DaHall 1-PDU-03"='5층_부하량'!A3:A3000)*(78='5층_부하량'!B3:B3000),0))</f>
        <v>3.15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INDEX('5층_부하량'!H3:H3000,MATCH(1,("5-DaHall 1-PDU-03"='5층_부하량'!A3:A3000)*(25='5층_부하량'!B3:B3000),0))</f>
        <v>4.46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INDEX('5층_부하량'!H3:H3000,MATCH(1,("5-DaHall 1-PDU-03"='5층_부하량'!A3:A3000)*(79='5층_부하량'!B3:B3000),0))</f>
        <v>4.07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INDEX('5층_부하량'!F3:F3000,MATCH(1,("5-DaHall 1-PDU-03"='5층_부하량'!A3:A3000)*(26='5층_부하량'!B3:B3000),0))</f>
        <v>6.09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INDEX('5층_부하량'!F3:F3000,MATCH(1,("5-DaHall 1-PDU-03"='5층_부하량'!A3:A3000)*(80='5층_부하량'!B3:B3000),0))</f>
        <v>4.62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34.31</v>
      </c>
      <c r="O113" s="33">
        <f>SUM(E87:E112,O87:O112)</f>
        <v>22.77</v>
      </c>
      <c r="P113" s="33">
        <f>SUM(F87:F112,P87:P112)</f>
        <v>21.080000000000002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INDEX('5층_부하량'!F3:F3000,MATCH(1,("5-DaHall 1-PDU-04"='5층_부하량'!A3:A3000)*(1='5층_부하량'!B3:B3000),0))</f>
        <v>0</v>
      </c>
      <c r="E117" s="2567" cm="1">
        <f t="array" ref="E117">INDEX('5층_부하량'!G3:G3000,MATCH(1,("5-DaHall 1-PDU-04"='5층_부하량'!A3:A3000)*(1='5층_부하량'!B3:B3000),0))</f>
        <v>0</v>
      </c>
      <c r="F117" s="2567" cm="1">
        <f t="array" ref="F117">INDEX('5층_부하량'!H3:H3000,MATCH(1,("5-DaHall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INDEX('5층_부하량'!F3:F3000,MATCH(1,("5-DaHall 1-PDU-04"='5층_부하량'!A3:A3000)*(55='5층_부하량'!B3:B3000),0))</f>
        <v>0</v>
      </c>
      <c r="O117" s="2567" cm="1">
        <f t="array" ref="O117">INDEX('5층_부하량'!G3:G3000,MATCH(1,("5-DaHall 1-PDU-04"='5층_부하량'!A3:A3000)*(55='5층_부하량'!B3:B3000),0))</f>
        <v>0</v>
      </c>
      <c r="P117" s="2567" cm="1">
        <f t="array" ref="P117">INDEX('5층_부하량'!H3:H3000,MATCH(1,("5-DaHall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INDEX('5층_부하량'!H3:H3000,MATCH(1,("5-DaHall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INDEX('5층_부하량'!H3:H3000,MATCH(1,("5-DaHall 1-PDU-04"='5층_부하량'!A3:A3000)*(58='5층_부하량'!B3:B3000),0))</f>
        <v>0.73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INDEX('5층_부하량'!F3:F3000,MATCH(1,("5-DaHall 1-PDU-04"='5층_부하량'!A3:A3000)*(59='5층_부하량'!B3:B3000),0))</f>
        <v>2.08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INDEX('5층_부하량'!H3:H3000,MATCH(1,("5-DaHall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INDEX('5층_부하량'!H3:H3000,MATCH(1,("5-DaHall 1-PDU-04"='5층_부하량'!A3:A3000)*(61='5층_부하량'!B3:B3000),0))</f>
        <v>2.09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INDEX('5층_부하량'!F3:F3000,MATCH(1,("5-DaHall 1-PDU-04"='5층_부하량'!A3:A3000)*(62='5층_부하량'!B3:B3000),0))</f>
        <v>3.34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INDEX('5층_부하량'!G3:G3000,MATCH(1,("5-DaHall 1-PDU-04"='5층_부하량'!A3:A3000)*(63='5층_부하량'!B3:B3000),0))</f>
        <v>4.4000000000000004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INDEX('5층_부하량'!H3:H3000,MATCH(1,("5-DaHall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INDEX('5층_부하량'!H3:H3000,MATCH(1,("5-DaHall 1-PDU-04"='5층_부하량'!A3:A3000)*(64='5층_부하량'!B3:B3000),0))</f>
        <v>5.5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INDEX('5층_부하량'!G3:G3000,MATCH(1,("5-DaHall 1-PDU-04"='5층_부하량'!A3:A3000)*(66='5층_부하량'!B3:B3000),0))</f>
        <v>5.47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INDEX('5층_부하량'!H3:H3000,MATCH(1,("5-DaHall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INDEX('5층_부하량'!H3:H3000,MATCH(1,("5-DaHall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INDEX('5층_부하량'!H3:H3000,MATCH(1,("5-DaHall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INDEX('5층_부하량'!H3:H3000,MATCH(1,("5-DaHall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INDEX('5층_부하량'!F3:F3000,MATCH(1,("5-DaHall 1-PDU-04"='5층_부하량'!A3:A3000)*(71='5층_부하량'!B3:B3000),0))</f>
        <v>0.73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INDEX('5층_부하량'!H3:H3000,MATCH(1,("5-DaHall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INDEX('5층_부하량'!F3:F3000,MATCH(1,("5-DaHall 1-PDU-04"='5층_부하량'!A3:A3000)*(20='5층_부하량'!B3:B3000),0))</f>
        <v>5.04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INDEX('5층_부하량'!F3:F3000,MATCH(1,("5-DaHall 1-PDU-04"='5층_부하량'!A3:A3000)*(74='5층_부하량'!B3:B3000),0))</f>
        <v>2.73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INDEX('5층_부하량'!G3:G3000,MATCH(1,("5-DaHall 1-PDU-04"='5층_부하량'!A3:A3000)*(21='5층_부하량'!B3:B3000),0))</f>
        <v>2.14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INDEX('5층_부하량'!H3:H3000,MATCH(1,("5-DaHall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INDEX('5층_부하량'!H3:H3000,MATCH(1,("5-DaHall 1-PDU-04"='5층_부하량'!A3:A3000)*(76='5층_부하량'!B3:B3000),0))</f>
        <v>1.62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INDEX('5층_부하량'!F3:F3000,MATCH(1,("5-DaHall 1-PDU-04"='5층_부하량'!A3:A3000)*(23='5층_부하량'!B3:B3000),0))</f>
        <v>3.41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INDEX('5층_부하량'!F3:F3000,MATCH(1,("5-DaHall 1-PDU-04"='5층_부하량'!A3:A3000)*(77='5층_부하량'!B3:B3000),0))</f>
        <v>2.59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INDEX('5층_부하량'!G3:G3000,MATCH(1,("5-DaHall 1-PDU-04"='5층_부하량'!A3:A3000)*(78='5층_부하량'!B3:B3000),0))</f>
        <v>2.5300000000000002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INDEX('5층_부하량'!H3:H3000,MATCH(1,("5-DaHall 1-PDU-04"='5층_부하량'!A3:A3000)*(25='5층_부하량'!B3:B3000),0))</f>
        <v>4.78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INDEX('5층_부하량'!H3:H3000,MATCH(1,("5-DaHall 1-PDU-04"='5층_부하량'!A3:A3000)*(79='5층_부하량'!B3:B3000),0))</f>
        <v>3.54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INDEX('5층_부하량'!F3:F3000,MATCH(1,("5-DaHall 1-PDU-04"='5층_부하량'!A3:A3000)*(26='5층_부하량'!B3:B3000),0))</f>
        <v>5.86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INDEX('5층_부하량'!F3:F3000,MATCH(1,("5-DaHall 1-PDU-04"='5층_부하량'!A3:A3000)*(80='5층_부하량'!B3:B3000),0))</f>
        <v>4.43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32.11</v>
      </c>
      <c r="O143" s="33">
        <f>SUM(E117:E142,O117:O142)</f>
        <v>20.77</v>
      </c>
      <c r="P143" s="33">
        <f>SUM(F117:F142,P117:P142)</f>
        <v>20.58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INDEX('5층_부하량'!H3:H3000,MATCH(1,("5-DaHall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INDEX('5층_부하량'!H3:H3000,MATCH(1,("5-DaHall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INDEX('5층_부하량'!H3:H3000,MATCH(1,("5-DaHall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INDEX('5층_부하량'!H3:H3000,MATCH(1,("5-DaHall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INDEX('5층_부하량'!H3:H3000,MATCH(1,("5-DaHall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INDEX('5층_부하량'!H3:H3000,MATCH(1,("5-DaHall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INDEX('5층_부하량'!H3:H3000,MATCH(1,("5-DaHall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INDEX('5층_부하량'!H3:H3000,MATCH(1,("5-DaHall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INDEX('5층_부하량'!H3:H3000,MATCH(1,("5-DaHall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INDEX('5층_부하량'!H3:H3000,MATCH(1,("5-DaHall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INDEX('5층_부하량'!H3:H3000,MATCH(1,("5-DaHall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INDEX('5층_부하량'!H3:H3000,MATCH(1,("5-DaHall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INDEX('5층_부하량'!H3:H3000,MATCH(1,("5-DaHall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INDEX('5층_부하량'!H3:H3000,MATCH(1,("5-DaHall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INDEX('5층_부하량'!H3:H3000,MATCH(1,("5-DaHall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INDEX('5층_부하량'!H3:H3000,MATCH(1,("5-DaHall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INDEX('5층_부하량'!H3:H3000,MATCH(1,("5-DaHall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INDEX('5층_부하량'!H3:H3000,MATCH(1,("5-DaHall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INDEX('5층_부하량'!H3:H3000,MATCH(1,("5-DaHall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INDEX('5층_부하량'!H3:H3000,MATCH(1,("5-DaHall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INDEX('5층_부하량'!H3:H3000,MATCH(1,("5-DaHall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INDEX('5층_부하량'!H3:H3000,MATCH(1,("5-DaHall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INDEX('5층_부하량'!H3:H3000,MATCH(1,("5-DaHall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INDEX('5층_부하량'!H3:H3000,MATCH(1,("5-DaHall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INDEX('5층_부하량'!H3:H3000,MATCH(1,("5-DaHall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INDEX('5층_부하량'!H3:H3000,MATCH(1,("5-DaHall 1-PDU-06"='5층_부하량'!A3:A3000)*(32='5층_부하량'!B3:B3000),0))</f>
        <v>3.59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INDEX('5층_부하량'!F3:F3000,MATCH(1,("5-DaHall 1-PDU-06"='5층_부하량'!A3:A3000)*(34='5층_부하량'!B3:B3000),0))</f>
        <v>3.61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INDEX('5층_부하량'!G3:G3000,MATCH(1,("5-DaHall 1-PDU-06"='5층_부하량'!A3:A3000)*(36='5층_부하량'!B3:B3000),0))</f>
        <v>3.46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INDEX('5층_부하량'!H3:H3000,MATCH(1,("5-DaHall 1-PDU-06"='5층_부하량'!A3:A3000)*(37='5층_부하량'!B3:B3000),0))</f>
        <v>0.22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INDEX('5층_부하량'!H3:H3000,MATCH(1,("5-DaHall 1-PDU-06"='5층_부하량'!A3:A3000)*(38='5층_부하량'!B3:B3000),0))</f>
        <v>5.37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INDEX('5층_부하량'!F3:F3000,MATCH(1,("5-DaHall 1-PDU-06"='5층_부하량'!A3:A3000)*(40='5층_부하량'!B3:B3000),0))</f>
        <v>5.22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INDEX('5층_부하량'!G3:G3000,MATCH(1,("5-DaHall 1-PDU-06"='5층_부하량'!A3:A3000)*(41='5층_부하량'!B3:B3000),0))</f>
        <v>0.21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INDEX('5층_부하량'!G3:G3000,MATCH(1,("5-DaHall 1-PDU-06"='5층_부하량'!A3:A3000)*(42='5층_부하량'!B3:B3000),0))</f>
        <v>5.68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INDEX('5층_부하량'!H3:H3000,MATCH(1,("5-DaHall 1-PDU-06"='5층_부하량'!A3:A3000)*(43='5층_부하량'!B3:B3000),0))</f>
        <v>0.3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INDEX('5층_부하량'!H3:H3000,MATCH(1,("5-DaHall 1-PDU-06"='5층_부하량'!A3:A3000)*(44='5층_부하량'!B3:B3000),0))</f>
        <v>7.91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INDEX('5층_부하량'!F3:F3000,MATCH(1,("5-DaHall 1-PDU-06"='5층_부하량'!A3:A3000)*(45='5층_부하량'!B3:B3000),0))</f>
        <v>0.3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INDEX('5층_부하량'!F3:F3000,MATCH(1,("5-DaHall 1-PDU-06"='5층_부하량'!A3:A3000)*(46='5층_부하량'!B3:B3000),0))</f>
        <v>0.5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INDEX('5층_부하량'!G3:G3000,MATCH(1,("5-DaHall 1-PDU-06"='5층_부하량'!A3:A3000)*(48='5층_부하량'!B3:B3000),0))</f>
        <v>0.54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INDEX('5층_부하량'!H3:H3000,MATCH(1,("5-DaHall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INDEX('5층_부하량'!H3:H3000,MATCH(1,("5-DaHall 1-PDU-06"='5층_부하량'!A3:A3000)*(50='5층_부하량'!B3:B3000),0))</f>
        <v>0.84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INDEX('5층_부하량'!F3:F3000,MATCH(1,("5-DaHall 1-PDU-06"='5층_부하량'!A3:A3000)*(52='5층_부하량'!B3:B3000),0))</f>
        <v>0.74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INDEX('5층_부하량'!G3:G3000,MATCH(1,("5-DaHall 1-PDU-06"='5층_부하량'!A3:A3000)*(54='5층_부하량'!B3:B3000),0))</f>
        <v>0.75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10.37</v>
      </c>
      <c r="O222" s="33">
        <f>SUM(E195:E221,O195:O221)</f>
        <v>10.64</v>
      </c>
      <c r="P222" s="33">
        <f>SUM(F195:F221,P195:P221)</f>
        <v>18.23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INDEX('5층_부하량'!F3:F3000,MATCH(1,("5-DaHall 1-PDU-07"='5층_부하량'!A3:A3000)*(1='5층_부하량'!B3:B3000),0))</f>
        <v>7.93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INDEX('5층_부하량'!F3:F3000,MATCH(1,("5-DaHall 1-PDU-07"='5층_부하량'!A3:A3000)*(2='5층_부하량'!B3:B3000),0))</f>
        <v>1.32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INDEX('5층_부하량'!G3:G3000,MATCH(1,("5-DaHall 1-PDU-07"='5층_부하량'!A3:A3000)*(3='5층_부하량'!B3:B3000),0))</f>
        <v>1.44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INDEX('5층_부하량'!H3:H3000,MATCH(1,("5-DaHall 1-PDU-07"='5층_부하량'!A3:A3000)*(5='5층_부하량'!B3:B3000),0))</f>
        <v>0.4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INDEX('5층_부하량'!H3:H3000,MATCH(1,("5-DaHall 1-PDU-07"='5층_부하량'!A3:A3000)*(6='5층_부하량'!B3:B3000),0))</f>
        <v>0.4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INDEX('5층_부하량'!H3:H3000,MATCH(1,("5-DaHall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INDEX('5층_부하량'!H3:H3000,MATCH(1,("5-DaHall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INDEX('5층_부하량'!H3:H3000,MATCH(1,("5-DaHall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INDEX('5층_부하량'!H3:H3000,MATCH(1,("5-DaHall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INDEX('5층_부하량'!F3:F3000,MATCH(1,("5-DaHall 1-PDU-07"='5층_부하량'!A3:A3000)*(19='5층_부하량'!B3:B3000),0))</f>
        <v>1.07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INDEX('5층_부하량'!G3:G3000,MATCH(1,("5-DaHall 1-PDU-07"='5층_부하량'!A3:A3000)*(21='5층_부하량'!B3:B3000),0))</f>
        <v>0.44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INDEX('5층_부하량'!H3:H3000,MATCH(1,("5-DaHall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INDEX('5층_부하량'!H3:H3000,MATCH(1,("5-DaHall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INDEX('5층_부하량'!H3:H3000,MATCH(1,("5-DaHall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INDEX('5층_부하량'!H3:H3000,MATCH(1,("5-DaHall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INDEX('5층_부하량'!H3:H3000,MATCH(1,("5-DaHall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INDEX('5층_부하량'!H3:H3000,MATCH(1,("5-DaHall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10.32</v>
      </c>
      <c r="O244" s="33">
        <f>SUM(E226:E243,O226:O243)</f>
        <v>1.88</v>
      </c>
      <c r="P244" s="33">
        <f>SUM(F226:F243,P226:P243)</f>
        <v>0.8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IFERROR(INDEX('5층_부하량'!G3:G3000,MATCH(1,("5-DaHall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IFERROR(INDEX('5층_부하량'!H3:H3000,MATCH(1,("5-DaHall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IFERROR(INDEX('5층_부하량'!H3:H3000,MATCH(1,("5-DaHall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IFERROR(INDEX('5층_부하량'!H3:H3000,MATCH(1,("5-DaHall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IFERROR(INDEX('5층_부하량'!H3:H3000,MATCH(1,("5-DaHall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IFERROR(INDEX('5층_부하량'!H3:H3000,MATCH(1,("5-DaHall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IFERROR(INDEX('5층_부하량'!H3:H3000,MATCH(1,("5-DaHall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IFERROR(INDEX('5층_부하량'!H3:H3000,MATCH(1,("5-DaHall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IFERROR(INDEX('5층_부하량'!H3:H3000,MATCH(1,("5-DaHall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IFERROR(INDEX('5층_부하량'!H3:H3000,MATCH(1,("5-DaHall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IFERROR(INDEX('5층_부하량'!H3:H3000,MATCH(1,("5-DaHall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IFERROR(INDEX('5층_부하량'!H3:H3000,MATCH(1,("5-DaHall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IFERROR(INDEX('5층_부하량'!H3:H3000,MATCH(1,("5-DaHall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INDEX('5층_부하량'!F3:F3000,MATCH(1,("5-DaHall 1-PDU-08"='5층_부하량'!A3:A3000)*(2='5층_부하량'!B3:B3000),0))</f>
        <v>1.54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INDEX('5층_부하량'!G3:G3000,MATCH(1,("5-DaHall 1-PDU-08"='5층_부하량'!A3:A3000)*(3='5층_부하량'!B3:B3000),0))</f>
        <v>1.55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INDEX('5층_부하량'!G3:G3000,MATCH(1,("5-DaHall 1-PDU-08"='5층_부하량'!A3:A3000)*(4='5층_부하량'!B3:B3000),0))</f>
        <v>5.49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INDEX('5층_부하량'!H3:H3000,MATCH(1,("5-DaHall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INDEX('5층_부하량'!F3:F3000,MATCH(1,("5-DaHall 1-PDU-08"='5층_부하량'!A3:A3000)*(7='5층_부하량'!B3:B3000),0))</f>
        <v>5.49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INDEX('5층_부하량'!H3:H3000,MATCH(1,("5-DaHall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INDEX('5층_부하량'!H3:H3000,MATCH(1,("5-DaHall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INDEX('5층_부하량'!H3:H3000,MATCH(1,("5-DaHall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INDEX('5층_부하량'!H3:H3000,MATCH(1,("5-DaHall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INDEX('5층_부하량'!F3:F3000,MATCH(1,("5-DaHall 1-PDU-08"='5층_부하량'!A3:A3000)*(19='5층_부하량'!B3:B3000),0))</f>
        <v>1.25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INDEX('5층_부하량'!G3:G3000,MATCH(1,("5-DaHall 1-PDU-08"='5층_부하량'!A3:A3000)*(21='5층_부하량'!B3:B3000),0))</f>
        <v>1.3900000000000001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INDEX('5층_부하량'!H3:H3000,MATCH(1,("5-DaHall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INDEX('5층_부하량'!H3:H3000,MATCH(1,("5-DaHall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INDEX('5층_부하량'!H3:H3000,MATCH(1,("5-DaHall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INDEX('5층_부하량'!H3:H3000,MATCH(1,("5-DaHall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INDEX('5층_부하량'!H3:H3000,MATCH(1,("5-DaHall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INDEX('5층_부하량'!H3:H3000,MATCH(1,("5-DaHall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8.2800000000000011</v>
      </c>
      <c r="O289" s="33">
        <f>SUM(E271:E288,O271:O288)</f>
        <v>8.43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IFERROR(INDEX('5층_부하량'!G3:G3000,MATCH(1,("5-DaHall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IFERROR(INDEX('5층_부하량'!H3:H3000,MATCH(1,("5-DaHall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IFERROR(INDEX('5층_부하량'!H3:H3000,MATCH(1,("5-DaHall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IFERROR(INDEX('5층_부하량'!H3:H3000,MATCH(1,("5-DaHall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IFERROR(INDEX('5층_부하량'!H3:H3000,MATCH(1,("5-DaHall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IFERROR(INDEX('5층_부하량'!H3:H3000,MATCH(1,("5-DaHall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IFERROR(INDEX('5층_부하량'!H3:H3000,MATCH(1,("5-DaHall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IFERROR(INDEX('5층_부하량'!H3:H3000,MATCH(1,("5-DaHall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IFERROR(INDEX('5층_부하량'!H3:H3000,MATCH(1,("5-DaHall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IFERROR(INDEX('5층_부하량'!H3:H3000,MATCH(1,("5-DaHall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IFERROR(INDEX('5층_부하량'!H3:H3000,MATCH(1,("5-DaHall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IFERROR(INDEX('5층_부하량'!H3:H3000,MATCH(1,("5-DaHall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IFERROR(INDEX('5층_부하량'!H3:H3000,MATCH(1,("5-DaHall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INDEX('5층_부하량'!F3:F3000,MATCH(1,("5-DaHall 1-PDU-11"='5층_부하량'!A3:A3000)*(1='5층_부하량'!B3:B3000),0))</f>
        <v>0</v>
      </c>
      <c r="E316" s="2579" cm="1">
        <f t="array" ref="E316">INDEX('5층_부하량'!G3:G3000,MATCH(1,("5-DaHall 1-PDU-11"='5층_부하량'!A3:A3000)*(1='5층_부하량'!B3:B3000),0))</f>
        <v>0</v>
      </c>
      <c r="F316" s="2579" cm="1">
        <f t="array" ref="F316">INDEX('5층_부하량'!H3:H3000,MATCH(1,("5-DaHall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INDEX('5층_부하량'!F3:F3000,MATCH(1,("5-DaHall 1-PDU-11"='5층_부하량'!A3:A3000)*(2='5층_부하량'!B3:B3000),0))</f>
        <v>0</v>
      </c>
      <c r="O316" s="2579" cm="1">
        <f t="array" ref="O316">INDEX('5층_부하량'!G3:G3000,MATCH(1,("5-DaHall 1-PDU-11"='5층_부하량'!A3:A3000)*(2='5층_부하량'!B3:B3000),0))</f>
        <v>0</v>
      </c>
      <c r="P316" s="2579" cm="1">
        <f t="array" ref="P316">INDEX('5층_부하량'!H3:H3000,MATCH(1,("5-DaHall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INDEX('5층_부하량'!G3:G3000,MATCH(1,("5-DaHall 1-PDU-11"='5층_부하량'!A3:A3000)*(5='5층_부하량'!B3:B3000),0))</f>
        <v>5.31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INDEX('5층_부하량'!H3:H3000,MATCH(1,("5-DaHall 1-PDU-11"='5층_부하량'!A3:A3000)*(7='5층_부하량'!B3:B3000),0))</f>
        <v>2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INDEX('5층_부하량'!H3:H3000,MATCH(1,("5-DaHall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INDEX('5층_부하량'!F3:F3000,MATCH(1,("5-DaHall 1-PDU-11"='5층_부하량'!A3:A3000)*(9='5층_부하량'!B3:B3000),0))</f>
        <v>5.29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INDEX('5층_부하량'!G3:G3000,MATCH(1,("5-DaHall 1-PDU-11"='5층_부하량'!A3:A3000)*(11='5층_부하량'!B3:B3000),0))</f>
        <v>2.69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INDEX('5층_부하량'!G3:G3000,MATCH(1,("5-DaHall 1-PDU-11"='5층_부하량'!A3:A3000)*(12='5층_부하량'!B3:B3000),0))</f>
        <v>5.7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INDEX('5층_부하량'!H3:H3000,MATCH(1,("5-DaHall 1-PDU-11"='5층_부하량'!A3:A3000)*(13='5층_부하량'!B3:B3000),0))</f>
        <v>1.99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INDEX('5층_부하량'!H3:H3000,MATCH(1,("5-DaHall 1-PDU-11"='5층_부하량'!A3:A3000)*(14='5층_부하량'!B3:B3000),0))</f>
        <v>2.76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INDEX('5층_부하량'!G3:G3000,MATCH(1,("5-DaHall 1-PDU-11"='5층_부하량'!A3:A3000)*(18='5층_부하량'!B3:B3000),0))</f>
        <v>3.54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INDEX('5층_부하량'!H3:H3000,MATCH(1,("5-DaHall 1-PDU-11"='5층_부하량'!A3:A3000)*(19='5층_부하량'!B3:B3000),0))</f>
        <v>2.02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INDEX('5층_부하량'!H3:H3000,MATCH(1,("5-DaHall 1-PDU-11"='5층_부하량'!A3:A3000)*(20='5층_부하량'!B3:B3000),0))</f>
        <v>3.36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INDEX('5층_부하량'!F3:F3000,MATCH(1,("5-DaHall 1-PDU-11"='5층_부하량'!A3:A3000)*(21='5층_부하량'!B3:B3000),0))</f>
        <v>2.68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INDEX('5층_부하량'!G3:G3000,MATCH(1,("5-DaHall 1-PDU-11"='5층_부하량'!A3:A3000)*(23='5층_부하량'!B3:B3000),0))</f>
        <v>5.71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INDEX('5층_부하량'!H3:H3000,MATCH(1,("5-DaHall 1-PDU-11"='5층_부하량'!A3:A3000)*(25='5층_부하량'!B3:B3000),0))</f>
        <v>3.61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INDEX('5층_부하량'!H3:H3000,MATCH(1,("5-DaHall 1-PDU-11"='5층_부하량'!A3:A3000)*(26='5층_부하량'!B3:B3000),0))</f>
        <v>5.53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INDEX('5층_부하량'!F3:F3000,MATCH(1,("5-DaHall 1-PDU-11"='5층_부하량'!A3:A3000)*(27='5층_부하량'!B3:B3000),0))</f>
        <v>2.69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INDEX('5층_부하량'!G3:G3000,MATCH(1,("5-DaHall 1-PDU-11"='5층_부하량'!A3:A3000)*(29='5층_부하량'!B3:B3000),0))</f>
        <v>5.55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INDEX('5층_부하량'!G3:G3000,MATCH(1,("5-DaHall 1-PDU-11"='5층_부하량'!A3:A3000)*(30='5층_부하량'!B3:B3000),0))</f>
        <v>5.73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INDEX('5층_부하량'!H3:H3000,MATCH(1,("5-DaHall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INDEX('5층_부하량'!H3:H3000,MATCH(1,("5-DaHall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16.28</v>
      </c>
      <c r="O332" s="33">
        <f>SUM(E316:E331,O316:O331)</f>
        <v>36.24</v>
      </c>
      <c r="P332" s="33">
        <f>SUM(F316:F331,P316:P331)</f>
        <v>21.27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INDEX('5층_부하량'!F3:F3000,MATCH(1,("5-DaHall 1-PDU-13"='5층_부하량'!A3:A3000)*(1='5층_부하량'!B3:B3000),0))</f>
        <v>0</v>
      </c>
      <c r="E336" s="2579" cm="1">
        <f t="array" ref="E336">INDEX('5층_부하량'!G3:G3000,MATCH(1,("5-DaHall 1-PDU-13"='5층_부하량'!A3:A3000)*(1='5층_부하량'!B3:B3000),0))</f>
        <v>0</v>
      </c>
      <c r="F336" s="2579" cm="1">
        <f t="array" ref="F336">INDEX('5층_부하량'!H3:H3000,MATCH(1,("5-DaHall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INDEX('5층_부하량'!F3:F3000,MATCH(1,("5-DaHall 1-PDU-13"='5층_부하량'!A3:A3000)*(2='5층_부하량'!B3:B3000),0))</f>
        <v>0</v>
      </c>
      <c r="O336" s="2579" cm="1">
        <f t="array" ref="O336">INDEX('5층_부하량'!G3:G3000,MATCH(1,("5-DaHall 1-PDU-13"='5층_부하량'!A3:A3000)*(2='5층_부하량'!B3:B3000),0))</f>
        <v>0</v>
      </c>
      <c r="P336" s="2579" cm="1">
        <f t="array" ref="P336">INDEX('5층_부하량'!H3:H3000,MATCH(1,("5-DaHall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INDEX('5층_부하량'!F3:F3000,MATCH(1,("5-DaHall 1-PDU-13"='5층_부하량'!A3:A3000)*(3='5층_부하량'!B3:B3000),0))</f>
        <v>6.43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INDEX('5층_부하량'!G3:G3000,MATCH(1,("5-DaHall 1-PDU-13"='5층_부하량'!A3:A3000)*(5='5층_부하량'!B3:B3000),0))</f>
        <v>3.98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INDEX('5층_부하량'!H3:H3000,MATCH(1,("5-DaHall 1-PDU-13"='5층_부하량'!A3:A3000)*(7='5층_부하량'!B3:B3000),0))</f>
        <v>0.73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INDEX('5층_부하량'!H3:H3000,MATCH(1,("5-DaHall 1-PDU-13"='5층_부하량'!A3:A3000)*(8='5층_부하량'!B3:B3000),0))</f>
        <v>4.67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INDEX('5층_부하량'!F3:F3000,MATCH(1,("5-DaHall 1-PDU-13"='5층_부하량'!A3:A3000)*(10='5층_부하량'!B3:B3000),0))</f>
        <v>5.99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INDEX('5층_부하량'!G3:G3000,MATCH(1,("5-DaHall 1-PDU-13"='5층_부하량'!A3:A3000)*(11='5층_부하량'!B3:B3000),0))</f>
        <v>3.32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INDEX('5층_부하량'!G3:G3000,MATCH(1,("5-DaHall 1-PDU-13"='5층_부하량'!A3:A3000)*(12='5층_부하량'!B3:B3000),0))</f>
        <v>10.08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INDEX('5층_부하량'!H3:H3000,MATCH(1,("5-DaHall 1-PDU-13"='5층_부하량'!A3:A3000)*(13='5층_부하량'!B3:B3000),0))</f>
        <v>2.6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INDEX('5층_부하량'!H3:H3000,MATCH(1,("5-DaHall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INDEX('5층_부하량'!H3:H3000,MATCH(1,("5-DaHall 1-PDU-13"='5층_부하량'!A3:A3000)*(19='5층_부하량'!B3:B3000),0))</f>
        <v>6.36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INDEX('5층_부하량'!H3:H3000,MATCH(1,("5-DaHall 1-PDU-13"='5층_부하량'!A3:A3000)*(20='5층_부하량'!B3:B3000),0))</f>
        <v>4.4000000000000004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INDEX('5층_부하량'!F3:F3000,MATCH(1,("5-DaHall 1-PDU-13"='5층_부하량'!A3:A3000)*(21='5층_부하량'!B3:B3000),0))</f>
        <v>3.33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INDEX('5층_부하량'!G3:G3000,MATCH(1,("5-DaHall 1-PDU-13"='5층_부하량'!A3:A3000)*(23='5층_부하량'!B3:B3000),0))</f>
        <v>10.11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INDEX('5층_부하량'!G3:G3000,MATCH(1,("5-DaHall 1-PDU-13"='5층_부하량'!A3:A3000)*(24='5층_부하량'!B3:B3000),0))</f>
        <v>3.96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INDEX('5층_부하량'!H3:H3000,MATCH(1,("5-DaHall 1-PDU-13"='5층_부하량'!A3:A3000)*(25='5층_부하량'!B3:B3000),0))</f>
        <v>2.57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INDEX('5층_부하량'!H3:H3000,MATCH(1,("5-DaHall 1-PDU-13"='5층_부하량'!A3:A3000)*(26='5층_부하량'!B3:B3000),0))</f>
        <v>2.1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INDEX('5층_부하량'!G3:G3000,MATCH(1,("5-DaHall 1-PDU-13"='5층_부하량'!A3:A3000)*(29='5층_부하량'!B3:B3000),0))</f>
        <v>2.0499999999999998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INDEX('5층_부하량'!H3:H3000,MATCH(1,("5-DaHall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INDEX('5층_부하량'!H3:H3000,MATCH(1,("5-DaHall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19.7</v>
      </c>
      <c r="O352" s="33">
        <f>SUM(E336:E351,O336:O351)</f>
        <v>39.82</v>
      </c>
      <c r="P352" s="33">
        <f>SUM(F336:F351,P336:P351)</f>
        <v>23.43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9" t="s">
        <v>4294</v>
      </c>
      <c r="K353" s="3710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INDEX('5층_부하량'!F3:F3000,MATCH(1,("5-DaHall 1-PDU-15"='5층_부하량'!A3:A3000)*(1='5층_부하량'!B3:B3000),0))</f>
        <v>6.1</v>
      </c>
      <c r="E356" s="2579" cm="1">
        <f t="array" ref="E356">INDEX('5층_부하량'!G3:G3000,MATCH(1,("5-DaHall 1-PDU-15"='5층_부하량'!A3:A3000)*(1='5층_부하량'!B3:B3000),0))</f>
        <v>1.29</v>
      </c>
      <c r="F356" s="2579" cm="1">
        <f t="array" ref="F356">INDEX('5층_부하량'!H3:H3000,MATCH(1,("5-DaHall 1-PDU-15"='5층_부하량'!A3:A3000)*(1='5층_부하량'!B3:B3000),0))</f>
        <v>8.2799999999999994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INDEX('5층_부하량'!F3:F3000,MATCH(1,("5-DaHall 1-PDU-15"='5층_부하량'!A3:A3000)*(2='5층_부하량'!B3:B3000),0))</f>
        <v>3.43</v>
      </c>
      <c r="O356" s="2579" cm="1">
        <f t="array" ref="O356">INDEX('5층_부하량'!G3:G3000,MATCH(1,("5-DaHall 1-PDU-15"='5층_부하량'!A3:A3000)*(2='5층_부하량'!B3:B3000),0))</f>
        <v>2.84</v>
      </c>
      <c r="P356" s="2579" cm="1">
        <f t="array" ref="P356">INDEX('5층_부하량'!H3:H3000,MATCH(1,("5-DaHall 1-PDU-15"='5층_부하량'!A3:A3000)*(2='5층_부하량'!B3:B3000),0))</f>
        <v>6.34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INDEX('5층_부하량'!F3:F3000,MATCH(1,("5-DaHall 1-PDU-15"='5층_부하량'!A3:A3000)*(3='5층_부하량'!B3:B3000),0))</f>
        <v>0</v>
      </c>
      <c r="E357" s="2580" cm="1">
        <f t="array" ref="E357">INDEX('5층_부하량'!G3:G3000,MATCH(1,("5-DaHall 1-PDU-15"='5층_부하량'!A3:A3000)*(3='5층_부하량'!B3:B3000),0))</f>
        <v>0</v>
      </c>
      <c r="F357" s="2580" cm="1">
        <f t="array" ref="F357">INDEX('5층_부하량'!H3:H3000,MATCH(1,("5-DaHall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INDEX('5층_부하량'!F3:F3000,MATCH(1,("5-DaHall 1-PDU-15"='5층_부하량'!A3:A3000)*(4='5층_부하량'!B3:B3000),0))</f>
        <v>0</v>
      </c>
      <c r="O357" s="2580" cm="1">
        <f t="array" ref="O357">INDEX('5층_부하량'!G3:G3000,MATCH(1,("5-DaHall 1-PDU-15"='5층_부하량'!A3:A3000)*(4='5층_부하량'!B3:B3000),0))</f>
        <v>0</v>
      </c>
      <c r="P357" s="2580" cm="1">
        <f t="array" ref="P357">INDEX('5층_부하량'!H3:H3000,MATCH(1,("5-DaHall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INDEX('5층_부하량'!F3:F3000,MATCH(1,("5-DaHall 1-PDU-15"='5층_부하량'!A3:A3000)*(5='5층_부하량'!B3:B3000),0))</f>
        <v>0</v>
      </c>
      <c r="E358" s="2577" cm="1">
        <f t="array" ref="E358">INDEX('5층_부하량'!G3:G3000,MATCH(1,("5-DaHall 1-PDU-15"='5층_부하량'!A3:A3000)*(5='5층_부하량'!B3:B3000),0))</f>
        <v>0</v>
      </c>
      <c r="F358" s="2577" cm="1">
        <f t="array" ref="F358">INDEX('5층_부하량'!H3:H3000,MATCH(1,("5-DaHall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INDEX('5층_부하량'!F3:F3000,MATCH(1,("5-DaHall 1-PDU-15"='5층_부하량'!A3:A3000)*(6='5층_부하량'!B3:B3000),0))</f>
        <v>0</v>
      </c>
      <c r="O358" s="2577" cm="1">
        <f t="array" ref="O358">INDEX('5층_부하량'!G3:G3000,MATCH(1,("5-DaHall 1-PDU-15"='5층_부하량'!A3:A3000)*(6='5층_부하량'!B3:B3000),0))</f>
        <v>0</v>
      </c>
      <c r="P358" s="2577" cm="1">
        <f t="array" ref="P358">INDEX('5층_부하량'!H3:H3000,MATCH(1,("5-DaHall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INDEX('5층_부하량'!F3:F3000,MATCH(1,("5-DaHall 1-PDU-15"='5층_부하량'!A3:A3000)*(7='5층_부하량'!B3:B3000),0))</f>
        <v>3.98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INDEX('5층_부하량'!G3:G3000,MATCH(1,("5-DaHall 1-PDU-15"='5층_부하량'!A3:A3000)*(10='5층_부하량'!B3:B3000),0))</f>
        <v>9.0500000000000007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INDEX('5층_부하량'!H3:H3000,MATCH(1,("5-DaHall 1-PDU-15"='5층_부하량'!A3:A3000)*(11='5층_부하량'!B3:B3000),0))</f>
        <v>0.22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INDEX('5층_부하량'!H3:H3000,MATCH(1,("5-DaHall 1-PDU-15"='5층_부하량'!A3:A3000)*(12='5층_부하량'!B3:B3000),0))</f>
        <v>2.37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INDEX('5층_부하량'!F3:F3000,MATCH(1,("5-DaHall 1-PDU-15"='5층_부하량'!A3:A3000)*(13='5층_부하량'!B3:B3000),0))</f>
        <v>0.78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INDEX('5층_부하량'!F3:F3000,MATCH(1,("5-DaHall 1-PDU-15"='5층_부하량'!A3:A3000)*(14='5층_부하량'!B3:B3000),0))</f>
        <v>1.6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INDEX('5층_부하량'!G3:G3000,MATCH(1,("5-DaHall 1-PDU-15"='5층_부하량'!A3:A3000)*(15='5층_부하량'!B3:B3000),0))</f>
        <v>0.37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INDEX('5층_부하량'!G3:G3000,MATCH(1,("5-DaHall 1-PDU-15"='5층_부하량'!A3:A3000)*(16='5층_부하량'!B3:B3000),0))</f>
        <v>8.3800000000000008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INDEX('5층_부하량'!H3:H3000,MATCH(1,("5-DaHall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INDEX('5층_부하량'!H3:H3000,MATCH(1,("5-DaHall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INDEX('5층_부하량'!F3:F3000,MATCH(1,("5-DaHall 1-PDU-15"='5층_부하량'!A3:A3000)*(19='5층_부하량'!B3:B3000),0))</f>
        <v>4.37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INDEX('5층_부하량'!F3:F3000,MATCH(1,("5-DaHall 1-PDU-15"='5층_부하량'!A3:A3000)*(20='5층_부하량'!B3:B3000),0))</f>
        <v>7.49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INDEX('5층_부하량'!G3:G3000,MATCH(1,("5-DaHall 1-PDU-15"='5층_부하량'!A3:A3000)*(21='5층_부하량'!B3:B3000),0))</f>
        <v>2.34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INDEX('5층_부하량'!G3:G3000,MATCH(1,("5-DaHall 1-PDU-15"='5층_부하량'!A3:A3000)*(22='5층_부하량'!B3:B3000),0))</f>
        <v>1.5899999999999999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INDEX('5층_부하량'!H3:H3000,MATCH(1,("5-DaHall 1-PDU-15"='5층_부하량'!A3:A3000)*(23='5층_부하량'!B3:B3000),0))</f>
        <v>2.34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INDEX('5층_부하량'!H3:H3000,MATCH(1,("5-DaHall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INDEX('5층_부하량'!H3:H3000,MATCH(1,("5-DaHall 1-PDU-15"='5층_부하량'!A3:A3000)*(29='5층_부하량'!B3:B3000),0))</f>
        <v>0.72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INDEX('5층_부하량'!H3:H3000,MATCH(1,("5-DaHall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32.11</v>
      </c>
      <c r="O371" s="406">
        <f>SUM(E356:E370,O356:O370)</f>
        <v>28.349999999999998</v>
      </c>
      <c r="P371" s="406">
        <f>SUM(F356:F370,P356:P370)</f>
        <v>20.27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9" t="s">
        <v>5225</v>
      </c>
      <c r="K372" s="3710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INDEX('5층_부하량'!F3:F3000,MATCH(1,("5-DaHall 1-PDU-12"='5층_부하량'!A3:A3000)*(1='5층_부하량'!B3:B3000),0))</f>
        <v>0</v>
      </c>
      <c r="E375" s="2579" cm="1">
        <f t="array" ref="E375">INDEX('5층_부하량'!G3:G3000,MATCH(1,("5-DaHall 1-PDU-12"='5층_부하량'!A3:A3000)*(1='5층_부하량'!B3:B3000),0))</f>
        <v>0</v>
      </c>
      <c r="F375" s="2579" cm="1">
        <f t="array" ref="F375">INDEX('5층_부하량'!H3:H3000,MATCH(1,("5-DaHall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INDEX('5층_부하량'!F3:F3000,MATCH(1,("5-DaHall 1-PDU-12"='5층_부하량'!A3:A3000)*(2='5층_부하량'!B3:B3000),0))</f>
        <v>0</v>
      </c>
      <c r="O375" s="2579" cm="1">
        <f t="array" ref="O375">INDEX('5층_부하량'!G3:G3000,MATCH(1,("5-DaHall 1-PDU-12"='5층_부하량'!A3:A3000)*(2='5층_부하량'!B3:B3000),0))</f>
        <v>0</v>
      </c>
      <c r="P375" s="2579" cm="1">
        <f t="array" ref="P375">INDEX('5층_부하량'!H3:H3000,MATCH(1,("5-DaHall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INDEX('5층_부하량'!G3:G3000,MATCH(1,("5-DaHall 1-PDU-12"='5층_부하량'!A3:A3000)*(5='5층_부하량'!B3:B3000),0))</f>
        <v>2.98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INDEX('5층_부하량'!H3:H3000,MATCH(1,("5-DaHall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INDEX('5층_부하량'!H3:H3000,MATCH(1,("5-DaHall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INDEX('5층_부하량'!F3:F3000,MATCH(1,("5-DaHall 1-PDU-12"='5층_부하량'!A3:A3000)*(9='5층_부하량'!B3:B3000),0))</f>
        <v>2.96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INDEX('5층_부하량'!F3:F3000,MATCH(1,("5-DaHall 1-PDU-12"='5층_부하량'!A3:A3000)*(10='5층_부하량'!B3:B3000),0))</f>
        <v>3.15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INDEX('5층_부하량'!G3:G3000,MATCH(1,("5-DaHall 1-PDU-12"='5층_부하량'!A3:A3000)*(11='5층_부하량'!B3:B3000),0))</f>
        <v>5.49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INDEX('5층_부하량'!H3:H3000,MATCH(1,("5-DaHall 1-PDU-12"='5층_부하량'!A3:A3000)*(13='5층_부하량'!B3:B3000),0))</f>
        <v>3.64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INDEX('5층_부하량'!H3:H3000,MATCH(1,("5-DaHall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INDEX('5층_부하량'!F3:F3000,MATCH(1,("5-DaHall 1-PDU-12"='5층_부하량'!A3:A3000)*(16='5층_부하량'!B3:B3000),0))</f>
        <v>6.66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INDEX('5층_부하량'!G3:G3000,MATCH(1,("5-DaHall 1-PDU-12"='5층_부하량'!A3:A3000)*(18='5층_부하량'!B3:B3000),0))</f>
        <v>3.55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INDEX('5층_부하량'!H3:H3000,MATCH(1,("5-DaHall 1-PDU-12"='5층_부하량'!A3:A3000)*(19='5층_부하량'!B3:B3000),0))</f>
        <v>3.07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INDEX('5층_부하량'!H3:H3000,MATCH(1,("5-DaHall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INDEX('5층_부하량'!F3:F3000,MATCH(1,("5-DaHall 1-PDU-12"='5층_부하량'!A3:A3000)*(21='5층_부하량'!B3:B3000),0))</f>
        <v>5.36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INDEX('5층_부하량'!G3:G3000,MATCH(1,("5-DaHall 1-PDU-12"='5층_부하량'!A3:A3000)*(24='5층_부하량'!B3:B3000),0))</f>
        <v>6.74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INDEX('5층_부하량'!H3:H3000,MATCH(1,("5-DaHall 1-PDU-12"='5층_부하량'!A3:A3000)*(25='5층_부하량'!B3:B3000),0))</f>
        <v>3.54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INDEX('5층_부하량'!H3:H3000,MATCH(1,("5-DaHall 1-PDU-12"='5층_부하량'!A3:A3000)*(26='5층_부하량'!B3:B3000),0))</f>
        <v>5.03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INDEX('5층_부하량'!F3:F3000,MATCH(1,("5-DaHall 1-PDU-12"='5층_부하량'!A3:A3000)*(28='5층_부하량'!B3:B3000),0))</f>
        <v>6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INDEX('5층_부하량'!G3:G3000,MATCH(1,("5-DaHall 1-PDU-12"='5층_부하량'!A3:A3000)*(29='5층_부하량'!B3:B3000),0))</f>
        <v>5.05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INDEX('5층_부하량'!G3:G3000,MATCH(1,("5-DaHall 1-PDU-12"='5층_부하량'!A3:A3000)*(30='5층_부하량'!B3:B3000),0))</f>
        <v>6.54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INDEX('5층_부하량'!H3:H3000,MATCH(1,("5-DaHall 1-PDU-12"='5층_부하량'!A3:A3000)*(31='5층_부하량'!B3:B3000),0))</f>
        <v>6.57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INDEX('5층_부하량'!H3:H3000,MATCH(1,("5-DaHall 1-PDU-12"='5층_부하량'!A3:A3000)*(32='5층_부하량'!B3:B3000),0))</f>
        <v>3.48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26.05</v>
      </c>
      <c r="O391" s="406">
        <f>SUM(E375:E390,O375:O390)</f>
        <v>30.35</v>
      </c>
      <c r="P391" s="406">
        <f>SUM(F375:F390,P375:P390)</f>
        <v>25.330000000000002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9" t="s">
        <v>5225</v>
      </c>
      <c r="K392" s="3710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INDEX('5층_부하량'!F3:F3000,MATCH(1,("5-DaHall 1-PDU-14"='5층_부하량'!A3:A3000)*(1='5층_부하량'!B3:B3000),0))</f>
        <v>0</v>
      </c>
      <c r="E395" s="2579" cm="1">
        <f t="array" ref="E395">INDEX('5층_부하량'!G3:G3000,MATCH(1,("5-DaHall 1-PDU-14"='5층_부하량'!A3:A3000)*(1='5층_부하량'!B3:B3000),0))</f>
        <v>0</v>
      </c>
      <c r="F395" s="2579" cm="1">
        <f t="array" ref="F395">INDEX('5층_부하량'!H3:H3000,MATCH(1,("5-DaHall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INDEX('5층_부하량'!F3:F3000,MATCH(1,("5-DaHall 1-PDU-14"='5층_부하량'!A3:A3000)*(2='5층_부하량'!B3:B3000),0))</f>
        <v>0</v>
      </c>
      <c r="O395" s="2579" cm="1">
        <f t="array" ref="O395">INDEX('5층_부하량'!G3:G3000,MATCH(1,("5-DaHall 1-PDU-14"='5층_부하량'!A3:A3000)*(2='5층_부하량'!B3:B3000),0))</f>
        <v>0</v>
      </c>
      <c r="P395" s="2579" cm="1">
        <f t="array" ref="P395">INDEX('5층_부하량'!H3:H3000,MATCH(1,("5-DaHall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INDEX('5층_부하량'!F3:F3000,MATCH(1,("5-DaHall 1-PDU-14"='5층_부하량'!A3:A3000)*(3='5층_부하량'!B3:B3000),0))</f>
        <v>3.2800000000000002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INDEX('5층_부하량'!F3:F3000,MATCH(1,("5-DaHall 1-PDU-14"='5층_부하량'!A3:A3000)*(4='5층_부하량'!B3:B3000),0))</f>
        <v>7.85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INDEX('5층_부하량'!G3:G3000,MATCH(1,("5-DaHall 1-PDU-14"='5층_부하량'!A3:A3000)*(6='5층_부하량'!B3:B3000),0))</f>
        <v>3.16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INDEX('5층_부하량'!H3:H3000,MATCH(1,("5-DaHall 1-PDU-14"='5층_부하량'!A3:A3000)*(7='5층_부하량'!B3:B3000),0))</f>
        <v>1.83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INDEX('5층_부하량'!H3:H3000,MATCH(1,("5-DaHall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INDEX('5층_부하량'!F3:F3000,MATCH(1,("5-DaHall 1-PDU-14"='5층_부하량'!A3:A3000)*(9='5층_부하량'!B3:B3000),0))</f>
        <v>1.07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INDEX('5층_부하량'!F3:F3000,MATCH(1,("5-DaHall 1-PDU-14"='5층_부하량'!A3:A3000)*(10='5층_부하량'!B3:B3000),0))</f>
        <v>2.69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INDEX('5층_부하량'!G3:G3000,MATCH(1,("5-DaHall 1-PDU-14"='5층_부하량'!A3:A3000)*(11='5층_부하량'!B3:B3000),0))</f>
        <v>3.6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INDEX('5층_부하량'!G3:G3000,MATCH(1,("5-DaHall 1-PDU-14"='5층_부하량'!A3:A3000)*(12='5층_부하량'!B3:B3000),0))</f>
        <v>2.67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INDEX('5층_부하량'!H3:H3000,MATCH(1,("5-DaHall 1-PDU-14"='5층_부하량'!A3:A3000)*(13='5층_부하량'!B3:B3000),0))</f>
        <v>1.83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INDEX('5층_부하량'!H3:H3000,MATCH(1,("5-DaHall 1-PDU-14"='5층_부하량'!A3:A3000)*(14='5층_부하량'!B3:B3000),0))</f>
        <v>3.24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INDEX('5층_부하량'!G3:G3000,MATCH(1,("5-DaHall 1-PDU-14"='5층_부하량'!A3:A3000)*(18='5층_부하량'!B3:B3000),0))</f>
        <v>7.93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INDEX('5층_부하량'!H3:H3000,MATCH(1,("5-DaHall 1-PDU-14"='5층_부하량'!A3:A3000)*(19='5층_부하량'!B3:B3000),0))</f>
        <v>3.15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INDEX('5층_부하량'!H3:H3000,MATCH(1,("5-DaHall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INDEX('5층_부하량'!F3:F3000,MATCH(1,("5-DaHall 1-PDU-14"='5층_부하량'!A3:A3000)*(21='5층_부하량'!B3:B3000),0))</f>
        <v>3.58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INDEX('5층_부하량'!G3:G3000,MATCH(1,("5-DaHall 1-PDU-14"='5층_부하량'!A3:A3000)*(23='5층_부하량'!B3:B3000),0))</f>
        <v>3.25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INDEX('5층_부하량'!G3:G3000,MATCH(1,("5-DaHall 1-PDU-14"='5층_부하량'!A3:A3000)*(24='5층_부하량'!B3:B3000),0))</f>
        <v>5.7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INDEX('5층_부하량'!H3:H3000,MATCH(1,("5-DaHall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INDEX('5층_부하량'!H3:H3000,MATCH(1,("5-DaHall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INDEX('5층_부하량'!F3:F3000,MATCH(1,("5-DaHall 1-PDU-14"='5층_부하량'!A3:A3000)*(28='5층_부하량'!B3:B3000),0))</f>
        <v>5.5600000000000005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INDEX('5층_부하량'!G3:G3000,MATCH(1,("5-DaHall 1-PDU-14"='5층_부하량'!A3:A3000)*(30='5층_부하량'!B3:B3000),0))</f>
        <v>1.21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INDEX('5층_부하량'!H3:H3000,MATCH(1,("5-DaHall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INDEX('5층_부하량'!H3:H3000,MATCH(1,("5-DaHall 1-PDU-14"='5층_부하량'!A3:A3000)*(32='5층_부하량'!B3:B3000),0))</f>
        <v>1.25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24.03</v>
      </c>
      <c r="O411" s="406">
        <f>SUM(E395:E410,O395:O410)</f>
        <v>28.59</v>
      </c>
      <c r="P411" s="406">
        <f>SUM(F395:F410,P395:P410)</f>
        <v>11.3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9" t="s">
        <v>4294</v>
      </c>
      <c r="K412" s="3710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INDEX('5층_부하량'!F3:F3000,MATCH(1,("5-DaHall 1-PDU-16"='5층_부하량'!A3:A3000)*(1='5층_부하량'!B3:B3000),0))</f>
        <v>4.7699999999999996</v>
      </c>
      <c r="E415" s="2579" cm="1">
        <f t="array" ref="E415">INDEX('5층_부하량'!G3:G3000,MATCH(1,("5-DaHall 1-PDU-16"='5층_부하량'!A3:A3000)*(1='5층_부하량'!B3:B3000),0))</f>
        <v>1.37</v>
      </c>
      <c r="F415" s="2579" cm="1">
        <f t="array" ref="F415">INDEX('5층_부하량'!H3:H3000,MATCH(1,("5-DaHall 1-PDU-16"='5층_부하량'!A3:A3000)*(1='5층_부하량'!B3:B3000),0))</f>
        <v>6.16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INDEX('5층_부하량'!F3:F3000,MATCH(1,("5-DaHall 1-PDU-16"='5층_부하량'!A3:A3000)*(2='5층_부하량'!B3:B3000),0))</f>
        <v>3.19</v>
      </c>
      <c r="O415" s="2579" cm="1">
        <f t="array" ref="O415">INDEX('5층_부하량'!G3:G3000,MATCH(1,("5-DaHall 1-PDU-16"='5층_부하량'!A3:A3000)*(2='5층_부하량'!B3:B3000),0))</f>
        <v>3.18</v>
      </c>
      <c r="P415" s="2579" cm="1">
        <f t="array" ref="P415">INDEX('5층_부하량'!H3:H3000,MATCH(1,("5-DaHall 1-PDU-16"='5층_부하량'!A3:A3000)*(2='5층_부하량'!B3:B3000),0))</f>
        <v>2.06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INDEX('5층_부하량'!F3:F3000,MATCH(1,("5-DaHall 1-PDU-16"='5층_부하량'!A3:A3000)*(3='5층_부하량'!B3:B3000),0))</f>
        <v>0</v>
      </c>
      <c r="E416" s="2580" cm="1">
        <f t="array" ref="E416">INDEX('5층_부하량'!G3:G3000,MATCH(1,("5-DaHall 1-PDU-16"='5층_부하량'!A3:A3000)*(3='5층_부하량'!B3:B3000),0))</f>
        <v>0</v>
      </c>
      <c r="F416" s="2580" cm="1">
        <f t="array" ref="F416">INDEX('5층_부하량'!H3:H3000,MATCH(1,("5-DaHall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INDEX('5층_부하량'!F3:F3000,MATCH(1,("5-DaHall 1-PDU-16"='5층_부하량'!A3:A3000)*(4='5층_부하량'!B3:B3000),0))</f>
        <v>0</v>
      </c>
      <c r="O416" s="2577" cm="1">
        <f t="array" ref="O416">INDEX('5층_부하량'!G3:G3000,MATCH(1,("5-DaHall 1-PDU-16"='5층_부하량'!A3:A3000)*(4='5층_부하량'!B3:B3000),0))</f>
        <v>0</v>
      </c>
      <c r="P416" s="2577" cm="1">
        <f t="array" ref="P416">INDEX('5층_부하량'!H3:H3000,MATCH(1,("5-DaHall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INDEX('5층_부하량'!F3:F3000,MATCH(1,("5-DaHall 1-PDU-16"='5층_부하량'!A3:A3000)*(5='5층_부하량'!B3:B3000),0))</f>
        <v>0</v>
      </c>
      <c r="E417" s="2577" cm="1">
        <f t="array" ref="E417">INDEX('5층_부하량'!G3:G3000,MATCH(1,("5-DaHall 1-PDU-16"='5층_부하량'!A3:A3000)*(5='5층_부하량'!B3:B3000),0))</f>
        <v>0</v>
      </c>
      <c r="F417" s="2577" cm="1">
        <f t="array" ref="F417">INDEX('5층_부하량'!H3:H3000,MATCH(1,("5-DaHall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INDEX('5층_부하량'!F3:F3000,MATCH(1,("5-DaHall 1-PDU-16"='5층_부하량'!A3:A3000)*(6='5층_부하량'!B3:B3000),0))</f>
        <v>0</v>
      </c>
      <c r="O417" s="2577" cm="1">
        <f t="array" ref="O417">INDEX('5층_부하량'!G3:G3000,MATCH(1,("5-DaHall 1-PDU-16"='5층_부하량'!A3:A3000)*(6='5층_부하량'!B3:B3000),0))</f>
        <v>0</v>
      </c>
      <c r="P417" s="2577" cm="1">
        <f t="array" ref="P417">INDEX('5층_부하량'!H3:H3000,MATCH(1,("5-DaHall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INDEX('5층_부하량'!F3:F3000,MATCH(1,("5-DaHall 1-PDU-16"='5층_부하량'!A3:A3000)*(7='5층_부하량'!B3:B3000),0))</f>
        <v>4.18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INDEX('5층_부하량'!F3:F3000,MATCH(1,("5-DaHall 1-PDU-16"='5층_부하량'!A3:A3000)*(8='5층_부하량'!B3:B3000),0))</f>
        <v>5.18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INDEX('5층_부하량'!G3:G3000,MATCH(1,("5-DaHall 1-PDU-16"='5층_부하량'!A3:A3000)*(9='5층_부하량'!B3:B3000),0))</f>
        <v>3.73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INDEX('5층_부하량'!G3:G3000,MATCH(1,("5-DaHall 1-PDU-16"='5층_부하량'!A3:A3000)*(10='5층_부하량'!B3:B3000),0))</f>
        <v>1.02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INDEX('5층_부하량'!H3:H3000,MATCH(1,("5-DaHall 1-PDU-16"='5층_부하량'!A3:A3000)*(11='5층_부하량'!B3:B3000),0))</f>
        <v>0.73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INDEX('5층_부하량'!H3:H3000,MATCH(1,("5-DaHall 1-PDU-16"='5층_부하량'!A3:A3000)*(12='5층_부하량'!B3:B3000),0))</f>
        <v>2.63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INDEX('5층_부하량'!F3:F3000,MATCH(1,("5-DaHall 1-PDU-16"='5층_부하량'!A3:A3000)*(13='5층_부하량'!B3:B3000),0))</f>
        <v>1.63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INDEX('5층_부하량'!G3:G3000,MATCH(1,("5-DaHall 1-PDU-16"='5층_부하량'!A3:A3000)*(15='5층_부하량'!B3:B3000),0))</f>
        <v>2.46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INDEX('5층_부하량'!G3:G3000,MATCH(1,("5-DaHall 1-PDU-16"='5층_부하량'!A3:A3000)*(16='5층_부하량'!B3:B3000),0))</f>
        <v>8.25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INDEX('5층_부하량'!H3:H3000,MATCH(1,("5-DaHall 1-PDU-16"='5층_부하량'!A3:A3000)*(17='5층_부하량'!B3:B3000),0))</f>
        <v>1.6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INDEX('5층_부하량'!H3:H3000,MATCH(1,("5-DaHall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INDEX('5층_부하량'!F3:F3000,MATCH(1,("5-DaHall 1-PDU-16"='5층_부하량'!A3:A3000)*(19='5층_부하량'!B3:B3000),0))</f>
        <v>4.91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INDEX('5층_부하량'!F3:F3000,MATCH(1,("5-DaHall 1-PDU-16"='5층_부하량'!A3:A3000)*(20='5층_부하량'!B3:B3000),0))</f>
        <v>1.03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INDEX('5층_부하량'!G3:G3000,MATCH(1,("5-DaHall 1-PDU-16"='5층_부하량'!A3:A3000)*(21='5층_부하량'!B3:B3000),0))</f>
        <v>2.6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INDEX('5층_부하량'!G3:G3000,MATCH(1,("5-DaHall 1-PDU-16"='5층_부하량'!A3:A3000)*(22='5층_부하량'!B3:B3000),0))</f>
        <v>1.73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INDEX('5층_부하량'!H3:H3000,MATCH(1,("5-DaHall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INDEX('5층_부하량'!H3:H3000,MATCH(1,("5-DaHall 1-PDU-16"='5층_부하량'!A3:A3000)*(24='5층_부하량'!B3:B3000),0))</f>
        <v>1.54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INDEX('5층_부하량'!F3:F3000,MATCH(1,("5-DaHall 1-PDU-16"='5층_부하량'!A3:A3000)*(25='5층_부하량'!B3:B3000),0))</f>
        <v>0.61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INDEX('5층_부하량'!F3:F3000,MATCH(1,("5-DaHall 1-PDU-16"='5층_부하량'!A3:A3000)*(26='5층_부하량'!B3:B3000),0))</f>
        <v>0.61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INDEX('5층_부하량'!G3:G3000,MATCH(1,("5-DaHall 1-PDU-16"='5층_부하량'!A3:A3000)*(27='5층_부하량'!B3:B3000),0))</f>
        <v>3.69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INDEX('5층_부하량'!H3:H3000,MATCH(1,("5-DaHall 1-PDU-16"='5층_부하량'!A3:A3000)*(29='5층_부하량'!B3:B3000),0))</f>
        <v>2.23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INDEX('5층_부하량'!H3:H3000,MATCH(1,("5-DaHall 1-PDU-16"='5층_부하량'!A3:A3000)*(30='5층_부하량'!B3:B3000),0))</f>
        <v>0.53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27.849999999999998</v>
      </c>
      <c r="O430" s="406">
        <f>SUM(E415:E429,O415:O429)</f>
        <v>28.34</v>
      </c>
      <c r="P430" s="406">
        <f>SUM(F415:F429,P415:P429)</f>
        <v>17.48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9" t="s">
        <v>5561</v>
      </c>
      <c r="K431" s="3710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9" t="s">
        <v>4642</v>
      </c>
      <c r="K443" s="3710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INDEX('5층_부하량'!F3:F3000,MATCH(1,("5-DaHall 1-PDU-17"='5층_부하량'!A3:A3000)*(1='5층_부하량'!B3:B3000),0))</f>
        <v>0.76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INDEX('5층_부하량'!H3:H3000,MATCH(1,("5-DaHall 1-PDU-17"='5층_부하량'!A3:A3000)*(5='5층_부하량'!B3:B3000),0))</f>
        <v>7.31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INDEX('5층_부하량'!H3:H3000,MATCH(1,("5-DaHall 1-PDU-17"='5층_부하량'!A3:A3000)*(6='5층_부하량'!B3:B3000),0))</f>
        <v>0.54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INDEX('5층_부하량'!G3:G3000,MATCH(1,("5-DaHall 1-PDU-17"='5층_부하량'!A3:A3000)*(9='5층_부하량'!B3:B3000),0))</f>
        <v>7.31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INDEX('5층_부하량'!H3:H3000,MATCH(1,("5-DaHall 1-PDU-17"='5층_부하량'!A3:A3000)*(11='5층_부하량'!B3:B3000),0))</f>
        <v>0.55000000000000004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INDEX('5층_부하량'!H3:H3000,MATCH(1,("5-DaHall 1-PDU-17"='5층_부하량'!A3:A3000)*(12='5층_부하량'!B3:B3000),0))</f>
        <v>1.1499999999999999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INDEX('5층_부하량'!F3:F3000,MATCH(1,("5-DaHall 1-PDU-17"='5층_부하량'!A3:A3000)*(13='5층_부하량'!B3:B3000),0))</f>
        <v>1.8399999999999999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INDEX('5층_부하량'!H3:H3000,MATCH(1,("5-DaHall 1-PDU-17"='5층_부하량'!A3:A3000)*(17='5층_부하량'!B3:B3000),0))</f>
        <v>0.8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INDEX('5층_부하량'!H3:H3000,MATCH(1,("5-DaHall 1-PDU-17"='5층_부하량'!A3:A3000)*(18='5층_부하량'!B3:B3000),0))</f>
        <v>0.85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INDEX('5층_부하량'!G3:G3000,MATCH(1,("5-DaHall 1-PDU-17"='5층_부하량'!A3:A3000)*(21='5층_부하량'!B3:B3000),0))</f>
        <v>2.4500000000000002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INDEX('5층_부하량'!H3:H3000,MATCH(1,("5-DaHall 1-PDU-17"='5층_부하량'!A3:A3000)*(23='5층_부하량'!B3:B3000),0))</f>
        <v>1.1499999999999999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INDEX('5층_부하량'!H3:H3000,MATCH(1,("5-DaHall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INDEX('5층_부하량'!H3:H3000,MATCH(1,("5-DaHall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7.7399999999999993</v>
      </c>
      <c r="O463" s="406">
        <f>SUM(E446:E462,O446:O462)</f>
        <v>9.76</v>
      </c>
      <c r="P463" s="406">
        <f>SUM(F446:F462,P446:P462)</f>
        <v>12.350000000000001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9" t="s">
        <v>4642</v>
      </c>
      <c r="K464" s="3710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INDEX('5층_부하량'!H3:H3000,MATCH(1,("5-DaHall 1-PDU-18"='5층_부하량'!A3:A3000)*(5='5층_부하량'!B3:B3000),0))</f>
        <v>5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INDEX('5층_부하량'!H3:H3000,MATCH(1,("5-DaHall 1-PDU-18"='5층_부하량'!A3:A3000)*(6='5층_부하량'!B3:B3000),0))</f>
        <v>0.42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INDEX('5층_부하량'!F3:F3000,MATCH(1,("5-DaHall 1-PDU-18"='5층_부하량'!A3:A3000)*(8='5층_부하량'!B3:B3000),0))</f>
        <v>2.2999999999999998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INDEX('5층_부하량'!G3:G3000,MATCH(1,("5-DaHall 1-PDU-18"='5층_부하량'!A3:A3000)*(9='5층_부하량'!B3:B3000),0))</f>
        <v>5.0199999999999996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INDEX('5층_부하량'!H3:H3000,MATCH(1,("5-DaHall 1-PDU-18"='5층_부하량'!A3:A3000)*(11='5층_부하량'!B3:B3000),0))</f>
        <v>0.42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INDEX('5층_부하량'!H3:H3000,MATCH(1,("5-DaHall 1-PDU-18"='5층_부하량'!A3:A3000)*(12='5층_부하량'!B3:B3000),0))</f>
        <v>1.08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INDEX('5층_부하량'!F3:F3000,MATCH(1,("5-DaHall 1-PDU-18"='5층_부하량'!A3:A3000)*(13='5층_부하량'!B3:B3000),0))</f>
        <v>1.01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INDEX('5층_부하량'!H3:H3000,MATCH(1,("5-DaHall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INDEX('5층_부하량'!H3:H3000,MATCH(1,("5-DaHall 1-PDU-18"='5층_부하량'!A3:A3000)*(18='5층_부하량'!B3:B3000),0))</f>
        <v>0.8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INDEX('5층_부하량'!G3:G3000,MATCH(1,("5-DaHall 1-PDU-18"='5층_부하량'!A3:A3000)*(21='5층_부하량'!B3:B3000),0))</f>
        <v>2.3199999999999998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INDEX('5층_부하량'!H3:H3000,MATCH(1,("5-DaHall 1-PDU-18"='5층_부하량'!A3:A3000)*(23='5층_부하량'!B3:B3000),0))</f>
        <v>1.07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INDEX('5층_부하량'!H3:H3000,MATCH(1,("5-DaHall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INDEX('5층_부하량'!H3:H3000,MATCH(1,("5-DaHall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6.24</v>
      </c>
      <c r="O484" s="406">
        <f>SUM(E467:E483,O467:O483)</f>
        <v>7.34</v>
      </c>
      <c r="P484" s="406">
        <f>SUM(F467:F483,P467:P483)</f>
        <v>8.7900000000000009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9" t="s">
        <v>4294</v>
      </c>
      <c r="K485" s="3710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INDEX('5층_부하량'!F3:F3000,MATCH(1,("5-DaHall 1-PDU-19"='5층_부하량'!A3:A3000)*(1='5층_부하량'!B3:B3000),0))</f>
        <v>9.4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INDEX('5층_부하량'!F3:F3000,MATCH(1,("5-DaHall 1-PDU-19"='5층_부하량'!A3:A3000)*(2='5층_부하량'!B3:B3000),0))</f>
        <v>8.6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INDEX('5층_부하량'!G3:G3000,MATCH(1,("5-DaHall 1-PDU-19"='5층_부하량'!A3:A3000)*(3='5층_부하량'!B3:B3000),0))</f>
        <v>7.55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INDEX('5층_부하량'!G3:G3000,MATCH(1,("5-DaHall 1-PDU-19"='5층_부하량'!A3:A3000)*(4='5층_부하량'!B3:B3000),0))</f>
        <v>9.4700000000000006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INDEX('5층_부하량'!H3:H3000,MATCH(1,("5-DaHall 1-PDU-19"='5층_부하량'!A3:A3000)*(5='5층_부하량'!B3:B3000),0))</f>
        <v>8.6199999999999992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INDEX('5층_부하량'!H3:H3000,MATCH(1,("5-DaHall 1-PDU-19"='5층_부하량'!A3:A3000)*(6='5층_부하량'!B3:B3000),0))</f>
        <v>5.5600000000000005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INDEX('5층_부하량'!F3:F3000,MATCH(1,("5-DaHall 1-PDU-19"='5층_부하량'!A3:A3000)*(7='5층_부하량'!B3:B3000),0))</f>
        <v>10.37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INDEX('5층_부하량'!F3:F3000,MATCH(1,("5-DaHall 1-PDU-19"='5층_부하량'!A3:A3000)*(8='5층_부하량'!B3:B3000),0))</f>
        <v>10.83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INDEX('5층_부하량'!G3:G3000,MATCH(1,("5-DaHall 1-PDU-19"='5층_부하량'!A3:A3000)*(9='5층_부하량'!B3:B3000),0))</f>
        <v>9.94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INDEX('5층_부하량'!G3:G3000,MATCH(1,("5-DaHall 1-PDU-19"='5층_부하량'!A3:A3000)*(10='5층_부하량'!B3:B3000),0))</f>
        <v>8.24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INDEX('5층_부하량'!H3:H3000,MATCH(1,("5-DaHall 1-PDU-19"='5층_부하량'!A3:A3000)*(11='5층_부하량'!B3:B3000),0))</f>
        <v>13.25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INDEX('5층_부하량'!H3:H3000,MATCH(1,("5-DaHall 1-PDU-19"='5층_부하량'!A3:A3000)*(12='5층_부하량'!B3:B3000),0))</f>
        <v>4.7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INDEX('5층_부하량'!F3:F3000,MATCH(1,("5-DaHall 1-PDU-19"='5층_부하량'!A3:A3000)*(13='5층_부하량'!B3:B3000),0))</f>
        <v>12.45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INDEX('5층_부하량'!F3:F3000,MATCH(1,("5-DaHall 1-PDU-19"='5층_부하량'!A3:A3000)*(14='5층_부하량'!B3:B3000),0))</f>
        <v>3.11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INDEX('5층_부하량'!G3:G3000,MATCH(1,("5-DaHall 1-PDU-19"='5층_부하량'!A3:A3000)*(15='5층_부하량'!B3:B3000),0))</f>
        <v>10.73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INDEX('5층_부하량'!G3:G3000,MATCH(1,("5-DaHall 1-PDU-19"='5층_부하량'!A3:A3000)*(16='5층_부하량'!B3:B3000),0))</f>
        <v>14.87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INDEX('5층_부하량'!H3:H3000,MATCH(1,("5-DaHall 1-PDU-19"='5층_부하량'!A3:A3000)*(17='5층_부하량'!B3:B3000),0))</f>
        <v>6.06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INDEX('5층_부하량'!H3:H3000,MATCH(1,("5-DaHall 1-PDU-19"='5층_부하량'!A3:A3000)*(18='5층_부하량'!B3:B3000),0))</f>
        <v>11.12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INDEX('5층_부하량'!F3:F3000,MATCH(1,("5-DaHall 1-PDU-19"='5층_부하량'!A3:A3000)*(19='5층_부하량'!B3:B3000),0))</f>
        <v>6.15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INDEX('5층_부하량'!F3:F3000,MATCH(1,("5-DaHall 1-PDU-19"='5층_부하량'!A3:A3000)*(20='5층_부하량'!B3:B3000),0))</f>
        <v>12.03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INDEX('5층_부하량'!G3:G3000,MATCH(1,("5-DaHall 1-PDU-19"='5층_부하량'!A3:A3000)*(21='5층_부하량'!B3:B3000),0))</f>
        <v>10.29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INDEX('5층_부하량'!G3:G3000,MATCH(1,("5-DaHall 1-PDU-19"='5층_부하량'!A3:A3000)*(22='5층_부하량'!B3:B3000),0))</f>
        <v>10.5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INDEX('5층_부하량'!H3:H3000,MATCH(1,("5-DaHall 1-PDU-19"='5층_부하량'!A3:A3000)*(23='5층_부하량'!B3:B3000),0))</f>
        <v>11.63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INDEX('5층_부하량'!H3:H3000,MATCH(1,("5-DaHall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72.94</v>
      </c>
      <c r="O500" s="406">
        <f>SUM(E488:E499,O488:O499)</f>
        <v>81.59</v>
      </c>
      <c r="P500" s="406">
        <f>SUM(F488:F499,P488:P499)</f>
        <v>60.94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9" t="s">
        <v>4294</v>
      </c>
      <c r="K501" s="3710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INDEX('5층_부하량'!F3:F3000,MATCH(1,("5-DaHall 1-PDU-20"='5층_부하량'!A3:A3000)*(1='5층_부하량'!B3:B3000),0))</f>
        <v>9.39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INDEX('5층_부하량'!F3:F3000,MATCH(1,("5-DaHall 1-PDU-20"='5층_부하량'!A3:A3000)*(2='5층_부하량'!B3:B3000),0))</f>
        <v>9.5500000000000007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INDEX('5층_부하량'!G3:G3000,MATCH(1,("5-DaHall 1-PDU-20"='5층_부하량'!A3:A3000)*(3='5층_부하량'!B3:B3000),0))</f>
        <v>7.21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INDEX('5층_부하량'!G3:G3000,MATCH(1,("5-DaHall 1-PDU-20"='5층_부하량'!A3:A3000)*(4='5층_부하량'!B3:B3000),0))</f>
        <v>9.2200000000000006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INDEX('5층_부하량'!H3:H3000,MATCH(1,("5-DaHall 1-PDU-20"='5층_부하량'!A3:A3000)*(5='5층_부하량'!B3:B3000),0))</f>
        <v>8.5299999999999994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INDEX('5층_부하량'!H3:H3000,MATCH(1,("5-DaHall 1-PDU-20"='5층_부하량'!A3:A3000)*(6='5층_부하량'!B3:B3000),0))</f>
        <v>4.71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INDEX('5층_부하량'!F3:F3000,MATCH(1,("5-DaHall 1-PDU-20"='5층_부하량'!A3:A3000)*(7='5층_부하량'!B3:B3000),0))</f>
        <v>10.53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INDEX('5층_부하량'!F3:F3000,MATCH(1,("5-DaHall 1-PDU-20"='5층_부하량'!A3:A3000)*(8='5층_부하량'!B3:B3000),0))</f>
        <v>11.41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INDEX('5층_부하량'!G3:G3000,MATCH(1,("5-DaHall 1-PDU-20"='5층_부하량'!A3:A3000)*(9='5층_부하량'!B3:B3000),0))</f>
        <v>9.61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INDEX('5층_부하량'!G3:G3000,MATCH(1,("5-DaHall 1-PDU-20"='5층_부하량'!A3:A3000)*(10='5층_부하량'!B3:B3000),0))</f>
        <v>8.4600000000000009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INDEX('5층_부하량'!H3:H3000,MATCH(1,("5-DaHall 1-PDU-20"='5층_부하량'!A3:A3000)*(11='5층_부하량'!B3:B3000),0))</f>
        <v>12.9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INDEX('5층_부하량'!H3:H3000,MATCH(1,("5-DaHall 1-PDU-20"='5층_부하량'!A3:A3000)*(12='5층_부하량'!B3:B3000),0))</f>
        <v>4.6399999999999997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INDEX('5층_부하량'!F3:F3000,MATCH(1,("5-DaHall 1-PDU-20"='5층_부하량'!A3:A3000)*(13='5층_부하량'!B3:B3000),0))</f>
        <v>11.93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INDEX('5층_부하량'!F3:F3000,MATCH(1,("5-DaHall 1-PDU-20"='5층_부하량'!A3:A3000)*(14='5층_부하량'!B3:B3000),0))</f>
        <v>3.04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INDEX('5층_부하량'!G3:G3000,MATCH(1,("5-DaHall 1-PDU-20"='5층_부하량'!A3:A3000)*(15='5층_부하량'!B3:B3000),0))</f>
        <v>11.38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INDEX('5층_부하량'!G3:G3000,MATCH(1,("5-DaHall 1-PDU-20"='5층_부하량'!A3:A3000)*(16='5층_부하량'!B3:B3000),0))</f>
        <v>15.05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INDEX('5층_부하량'!H3:H3000,MATCH(1,("5-DaHall 1-PDU-20"='5층_부하량'!A3:A3000)*(17='5층_부하량'!B3:B3000),0))</f>
        <v>5.93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INDEX('5층_부하량'!H3:H3000,MATCH(1,("5-DaHall 1-PDU-20"='5층_부하량'!A3:A3000)*(18='5층_부하량'!B3:B3000),0))</f>
        <v>10.57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INDEX('5층_부하량'!F3:F3000,MATCH(1,("5-DaHall 1-PDU-20"='5층_부하량'!A3:A3000)*(19='5층_부하량'!B3:B3000),0))</f>
        <v>6.55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INDEX('5층_부하량'!F3:F3000,MATCH(1,("5-DaHall 1-PDU-20"='5층_부하량'!A3:A3000)*(20='5층_부하량'!B3:B3000),0))</f>
        <v>12.25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INDEX('5층_부하량'!G3:G3000,MATCH(1,("5-DaHall 1-PDU-20"='5층_부하량'!A3:A3000)*(21='5층_부하량'!B3:B3000),0))</f>
        <v>9.9700000000000006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INDEX('5층_부하량'!G3:G3000,MATCH(1,("5-DaHall 1-PDU-20"='5층_부하량'!A3:A3000)*(22='5층_부하량'!B3:B3000),0))</f>
        <v>5.87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INDEX('5층_부하량'!H3:H3000,MATCH(1,("5-DaHall 1-PDU-20"='5층_부하량'!A3:A3000)*(23='5층_부하량'!B3:B3000),0))</f>
        <v>5.96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INDEX('5층_부하량'!H3:H3000,MATCH(1,("5-DaHall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74.650000000000006</v>
      </c>
      <c r="O516" s="406">
        <f>SUM(E504:E515,O504:O515)</f>
        <v>76.77000000000001</v>
      </c>
      <c r="P516" s="406">
        <f>SUM(F504:F515,P504:P515)</f>
        <v>53.24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9" t="s">
        <v>4294</v>
      </c>
      <c r="K517" s="3710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INDEX('5층_부하량'!F3:F3000,MATCH(1,("5-DaHall 1-PDU-21"='5층_부하량'!A3:A3000)*(1='5층_부하량'!B3:B3000),0))</f>
        <v>10.18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INDEX('5층_부하량'!F3:F3000,MATCH(1,("5-DaHall 1-PDU-21"='5층_부하량'!A3:A3000)*(2='5층_부하량'!B3:B3000),0))</f>
        <v>8.77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INDEX('5층_부하량'!G3:G3000,MATCH(1,("5-DaHall 1-PDU-21"='5층_부하량'!A3:A3000)*(3='5층_부하량'!B3:B3000),0))</f>
        <v>8.9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INDEX('5층_부하량'!G3:G3000,MATCH(1,("5-DaHall 1-PDU-21"='5층_부하량'!A3:A3000)*(4='5층_부하량'!B3:B3000),0))</f>
        <v>6.5600000000000005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INDEX('5층_부하량'!H3:H3000,MATCH(1,("5-DaHall 1-PDU-21"='5층_부하량'!A3:A3000)*(5='5층_부하량'!B3:B3000),0))</f>
        <v>9.09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INDEX('5층_부하량'!H3:H3000,MATCH(1,("5-DaHall 1-PDU-21"='5층_부하량'!A3:A3000)*(6='5층_부하량'!B3:B3000),0))</f>
        <v>8.58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INDEX('5층_부하량'!F3:F3000,MATCH(1,("5-DaHall 1-PDU-21"='5층_부하량'!A3:A3000)*(7='5층_부하량'!B3:B3000),0))</f>
        <v>10.69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INDEX('5층_부하량'!F3:F3000,MATCH(1,("5-DaHall 1-PDU-21"='5층_부하량'!A3:A3000)*(8='5층_부하량'!B3:B3000),0))</f>
        <v>9.1199999999999992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INDEX('5층_부하량'!G3:G3000,MATCH(1,("5-DaHall 1-PDU-21"='5층_부하량'!A3:A3000)*(9='5층_부하량'!B3:B3000),0))</f>
        <v>10.61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INDEX('5층_부하량'!G3:G3000,MATCH(1,("5-DaHall 1-PDU-21"='5층_부하량'!A3:A3000)*(10='5층_부하량'!B3:B3000),0))</f>
        <v>11.74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INDEX('5층_부하량'!H3:H3000,MATCH(1,("5-DaHall 1-PDU-21"='5층_부하량'!A3:A3000)*(11='5층_부하량'!B3:B3000),0))</f>
        <v>9.6300000000000008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INDEX('5층_부하량'!H3:H3000,MATCH(1,("5-DaHall 1-PDU-21"='5층_부하량'!A3:A3000)*(12='5층_부하량'!B3:B3000),0))</f>
        <v>2.9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INDEX('5층_부하량'!F3:F3000,MATCH(1,("5-DaHall 1-PDU-21"='5층_부하량'!A3:A3000)*(13='5층_부하량'!B3:B3000),0))</f>
        <v>12.81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INDEX('5층_부하량'!F3:F3000,MATCH(1,("5-DaHall 1-PDU-21"='5층_부하량'!A3:A3000)*(14='5층_부하량'!B3:B3000),0))</f>
        <v>3.4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INDEX('5층_부하량'!G3:G3000,MATCH(1,("5-DaHall 1-PDU-21"='5층_부하량'!A3:A3000)*(15='5층_부하량'!B3:B3000),0))</f>
        <v>8.91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INDEX('5층_부하량'!G3:G3000,MATCH(1,("5-DaHall 1-PDU-21"='5층_부하량'!A3:A3000)*(16='5층_부하량'!B3:B3000),0))</f>
        <v>14.46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INDEX('5층_부하량'!H3:H3000,MATCH(1,("5-DaHall 1-PDU-21"='5층_부하량'!A3:A3000)*(17='5층_부하량'!B3:B3000),0))</f>
        <v>9.81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INDEX('5층_부하량'!H3:H3000,MATCH(1,("5-DaHall 1-PDU-21"='5층_부하량'!A3:A3000)*(18='5층_부하량'!B3:B3000),0))</f>
        <v>7.45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INDEX('5층_부하량'!F3:F3000,MATCH(1,("5-DaHall 1-PDU-21"='5층_부하량'!A3:A3000)*(19='5층_부하량'!B3:B3000),0))</f>
        <v>5.14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INDEX('5층_부하량'!F3:F3000,MATCH(1,("5-DaHall 1-PDU-21"='5층_부하량'!A3:A3000)*(20='5층_부하량'!B3:B3000),0))</f>
        <v>11.51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INDEX('5층_부하량'!G3:G3000,MATCH(1,("5-DaHall 1-PDU-21"='5층_부하량'!A3:A3000)*(21='5층_부하량'!B3:B3000),0))</f>
        <v>9.99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INDEX('5층_부하량'!G3:G3000,MATCH(1,("5-DaHall 1-PDU-21"='5층_부하량'!A3:A3000)*(22='5층_부하량'!B3:B3000),0))</f>
        <v>9.89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INDEX('5층_부하량'!H3:H3000,MATCH(1,("5-DaHall 1-PDU-21"='5층_부하량'!A3:A3000)*(23='5층_부하량'!B3:B3000),0))</f>
        <v>11.6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INDEX('5층_부하량'!H3:H3000,MATCH(1,("5-DaHall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71.62</v>
      </c>
      <c r="O532" s="406">
        <f>SUM(E520:E531,O520:O531)</f>
        <v>81.06</v>
      </c>
      <c r="P532" s="406">
        <f>SUM(F520:F531,P520:P531)</f>
        <v>59.06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9" t="s">
        <v>4294</v>
      </c>
      <c r="K533" s="3710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INDEX('5층_부하량'!F3:F3000,MATCH(1,("5-DaHall 1-PDU-22"='5층_부하량'!A3:A3000)*(1='5층_부하량'!B3:B3000),0))</f>
        <v>10.5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INDEX('5층_부하량'!F3:F3000,MATCH(1,("5-DaHall 1-PDU-22"='5층_부하량'!A3:A3000)*(2='5층_부하량'!B3:B3000),0))</f>
        <v>8.7100000000000009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INDEX('5층_부하량'!G3:G3000,MATCH(1,("5-DaHall 1-PDU-22"='5층_부하량'!A3:A3000)*(3='5층_부하량'!B3:B3000),0))</f>
        <v>8.6999999999999993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INDEX('5층_부하량'!G3:G3000,MATCH(1,("5-DaHall 1-PDU-22"='5층_부하량'!A3:A3000)*(4='5층_부하량'!B3:B3000),0))</f>
        <v>5.8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INDEX('5층_부하량'!H3:H3000,MATCH(1,("5-DaHall 1-PDU-22"='5층_부하량'!A3:A3000)*(5='5층_부하량'!B3:B3000),0))</f>
        <v>8.58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INDEX('5층_부하량'!H3:H3000,MATCH(1,("5-DaHall 1-PDU-22"='5층_부하량'!A3:A3000)*(6='5층_부하량'!B3:B3000),0))</f>
        <v>8.8699999999999992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INDEX('5층_부하량'!F3:F3000,MATCH(1,("5-DaHall 1-PDU-22"='5층_부하량'!A3:A3000)*(7='5층_부하량'!B3:B3000),0))</f>
        <v>10.210000000000001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INDEX('5층_부하량'!F3:F3000,MATCH(1,("5-DaHall 1-PDU-22"='5층_부하량'!A3:A3000)*(8='5층_부하량'!B3:B3000),0))</f>
        <v>9.65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INDEX('5층_부하량'!G3:G3000,MATCH(1,("5-DaHall 1-PDU-22"='5층_부하량'!A3:A3000)*(9='5층_부하량'!B3:B3000),0))</f>
        <v>10.56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INDEX('5층_부하량'!G3:G3000,MATCH(1,("5-DaHall 1-PDU-22"='5층_부하량'!A3:A3000)*(10='5층_부하량'!B3:B3000),0))</f>
        <v>12.02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INDEX('5층_부하량'!H3:H3000,MATCH(1,("5-DaHall 1-PDU-22"='5층_부하량'!A3:A3000)*(11='5층_부하량'!B3:B3000),0))</f>
        <v>10.01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INDEX('5층_부하량'!H3:H3000,MATCH(1,("5-DaHall 1-PDU-22"='5층_부하량'!A3:A3000)*(12='5층_부하량'!B3:B3000),0))</f>
        <v>2.98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INDEX('5층_부하량'!F3:F3000,MATCH(1,("5-DaHall 1-PDU-22"='5층_부하량'!A3:A3000)*(13='5층_부하량'!B3:B3000),0))</f>
        <v>13.02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INDEX('5층_부하량'!F3:F3000,MATCH(1,("5-DaHall 1-PDU-22"='5층_부하량'!A3:A3000)*(14='5층_부하량'!B3:B3000),0))</f>
        <v>3.02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INDEX('5층_부하량'!G3:G3000,MATCH(1,("5-DaHall 1-PDU-22"='5층_부하량'!A3:A3000)*(15='5층_부하량'!B3:B3000),0))</f>
        <v>9.5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INDEX('5층_부하량'!G3:G3000,MATCH(1,("5-DaHall 1-PDU-22"='5층_부하량'!A3:A3000)*(16='5층_부하량'!B3:B3000),0))</f>
        <v>14.77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INDEX('5층_부하량'!H3:H3000,MATCH(1,("5-DaHall 1-PDU-22"='5층_부하량'!A3:A3000)*(17='5층_부하량'!B3:B3000),0))</f>
        <v>9.32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INDEX('5층_부하량'!H3:H3000,MATCH(1,("5-DaHall 1-PDU-22"='5층_부하량'!A3:A3000)*(18='5층_부하량'!B3:B3000),0))</f>
        <v>7.27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INDEX('5층_부하량'!F3:F3000,MATCH(1,("5-DaHall 1-PDU-22"='5층_부하량'!A3:A3000)*(19='5층_부하량'!B3:B3000),0))</f>
        <v>5.75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INDEX('5층_부하량'!F3:F3000,MATCH(1,("5-DaHall 1-PDU-22"='5층_부하량'!A3:A3000)*(20='5층_부하량'!B3:B3000),0))</f>
        <v>11.85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INDEX('5층_부하량'!G3:G3000,MATCH(1,("5-DaHall 1-PDU-22"='5층_부하량'!A3:A3000)*(21='5층_부하량'!B3:B3000),0))</f>
        <v>9.77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INDEX('5층_부하량'!G3:G3000,MATCH(1,("5-DaHall 1-PDU-22"='5층_부하량'!A3:A3000)*(22='5층_부하량'!B3:B3000),0))</f>
        <v>5.6899999999999995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INDEX('5층_부하량'!H3:H3000,MATCH(1,("5-DaHall 1-PDU-22"='5층_부하량'!A3:A3000)*(23='5층_부하량'!B3:B3000),0))</f>
        <v>8.8800000000000008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INDEX('5층_부하량'!H3:H3000,MATCH(1,("5-DaHall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72.710000000000008</v>
      </c>
      <c r="O548" s="406">
        <f>SUM(E536:E547,O536:O547)</f>
        <v>76.809999999999988</v>
      </c>
      <c r="P548" s="406">
        <f>SUM(F536:F547,P536:P547)</f>
        <v>55.91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785.20999999999992</v>
      </c>
      <c r="E557" s="449">
        <f t="shared" ref="E557:E564" si="0">D557/$D$564</f>
        <v>0.41818094670018319</v>
      </c>
      <c r="L557" s="2350"/>
      <c r="M557" s="350" t="s">
        <v>6467</v>
      </c>
      <c r="N557" s="406">
        <f>N53</f>
        <v>39.42</v>
      </c>
      <c r="O557" s="406">
        <f t="shared" ref="O557:P557" si="1">O53</f>
        <v>43.260000000000005</v>
      </c>
      <c r="P557" s="406">
        <f t="shared" si="1"/>
        <v>31.73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51.610000000000007</v>
      </c>
      <c r="E558" s="449">
        <f t="shared" si="0"/>
        <v>2.7486046610711096E-2</v>
      </c>
      <c r="L558" s="2350"/>
      <c r="M558" s="350" t="s">
        <v>6468</v>
      </c>
      <c r="N558" s="406">
        <f>N83</f>
        <v>38.630000000000003</v>
      </c>
      <c r="O558" s="406">
        <f t="shared" ref="O558:P558" si="2">O83</f>
        <v>40.330000000000005</v>
      </c>
      <c r="P558" s="406">
        <f t="shared" si="2"/>
        <v>30.189999999999998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6.8329001746836537E-2</v>
      </c>
      <c r="L559" s="2350"/>
      <c r="M559" s="350" t="s">
        <v>6469</v>
      </c>
      <c r="N559" s="406">
        <f>N113</f>
        <v>34.31</v>
      </c>
      <c r="O559" s="406">
        <f t="shared" ref="O559:P559" si="3">O113</f>
        <v>22.77</v>
      </c>
      <c r="P559" s="406">
        <f t="shared" si="3"/>
        <v>21.080000000000002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29.85</v>
      </c>
      <c r="E560" s="990">
        <f t="shared" si="0"/>
        <v>1.5897277491372333E-2</v>
      </c>
      <c r="L560" s="2350"/>
      <c r="M560" s="350" t="s">
        <v>6470</v>
      </c>
      <c r="N560" s="406">
        <f>N143</f>
        <v>32.11</v>
      </c>
      <c r="O560" s="406">
        <f t="shared" ref="O560:P560" si="4">O143</f>
        <v>20.77</v>
      </c>
      <c r="P560" s="406">
        <f t="shared" si="4"/>
        <v>20.58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22.37</v>
      </c>
      <c r="E561" s="990">
        <f t="shared" si="0"/>
        <v>1.1913638106599634E-2</v>
      </c>
      <c r="F561" s="2363" t="s">
        <v>5765</v>
      </c>
      <c r="G561" s="991">
        <f>SUM(E560:E561)</f>
        <v>2.7810915597971969E-2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23.04</v>
      </c>
      <c r="E562" s="990">
        <f t="shared" si="0"/>
        <v>1.2270461420476332E-2</v>
      </c>
      <c r="F562" s="2363"/>
      <c r="G562" s="991"/>
      <c r="L562" s="2350"/>
      <c r="M562" s="350" t="s">
        <v>6472</v>
      </c>
      <c r="N562" s="406">
        <f>N222</f>
        <v>10.37</v>
      </c>
      <c r="O562" s="406">
        <f t="shared" ref="O562:P562" si="6">O222</f>
        <v>10.64</v>
      </c>
      <c r="P562" s="406">
        <f t="shared" si="6"/>
        <v>18.23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837.29999999999984</v>
      </c>
      <c r="E563" s="1213">
        <f t="shared" si="0"/>
        <v>0.44592262792382081</v>
      </c>
      <c r="F563" s="2350"/>
      <c r="L563" s="2350"/>
      <c r="M563" s="350" t="s">
        <v>6473</v>
      </c>
      <c r="N563" s="406">
        <f>N244</f>
        <v>10.32</v>
      </c>
      <c r="O563" s="406">
        <f t="shared" ref="O563:P563" si="7">O244</f>
        <v>1.88</v>
      </c>
      <c r="P563" s="406">
        <f t="shared" si="7"/>
        <v>0.8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1877.6799999999998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8.2800000000000011</v>
      </c>
      <c r="O564" s="406">
        <f t="shared" ref="O564:P564" si="8">O289</f>
        <v>8.43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16.28</v>
      </c>
      <c r="O567" s="406">
        <f t="shared" ref="O567:P567" si="11">O332</f>
        <v>36.24</v>
      </c>
      <c r="P567" s="406">
        <f t="shared" si="11"/>
        <v>21.27</v>
      </c>
    </row>
    <row r="568" spans="1:17" s="350" customFormat="1" ht="18" thickBot="1" x14ac:dyDescent="0.3">
      <c r="L568" s="2350"/>
      <c r="M568" s="350" t="s">
        <v>6478</v>
      </c>
      <c r="N568" s="406">
        <f>N391</f>
        <v>26.05</v>
      </c>
      <c r="O568" s="406">
        <f t="shared" ref="O568:P568" si="12">O391</f>
        <v>30.35</v>
      </c>
      <c r="P568" s="406">
        <f t="shared" si="12"/>
        <v>25.330000000000002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19.7</v>
      </c>
      <c r="O569" s="406">
        <f t="shared" ref="O569:P569" si="13">O352</f>
        <v>39.82</v>
      </c>
      <c r="P569" s="406">
        <f t="shared" si="13"/>
        <v>23.43</v>
      </c>
    </row>
    <row r="570" spans="1:17" s="350" customFormat="1" ht="17.399999999999999" x14ac:dyDescent="0.25">
      <c r="B570" s="3707" t="s">
        <v>5752</v>
      </c>
      <c r="C570" s="3708"/>
      <c r="J570" s="455"/>
      <c r="L570" s="2350"/>
      <c r="M570" s="350" t="s">
        <v>5970</v>
      </c>
      <c r="N570" s="406">
        <f>N411</f>
        <v>24.03</v>
      </c>
      <c r="O570" s="406">
        <f t="shared" ref="O570:P570" si="14">O411</f>
        <v>28.59</v>
      </c>
      <c r="P570" s="406">
        <f t="shared" si="14"/>
        <v>11.3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32.11</v>
      </c>
      <c r="O571" s="406">
        <f t="shared" ref="O571:P571" si="15">O371</f>
        <v>28.349999999999998</v>
      </c>
      <c r="P571" s="406">
        <f t="shared" si="15"/>
        <v>20.27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27.849999999999998</v>
      </c>
      <c r="O572" s="406">
        <f t="shared" ref="O572:P572" si="16">O430</f>
        <v>28.34</v>
      </c>
      <c r="P572" s="406">
        <f t="shared" si="16"/>
        <v>17.48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7.7399999999999993</v>
      </c>
      <c r="O573" s="406">
        <f t="shared" ref="O573:P573" si="17">O463</f>
        <v>9.76</v>
      </c>
      <c r="P573" s="406">
        <f t="shared" si="17"/>
        <v>12.350000000000001</v>
      </c>
      <c r="Q573" s="406">
        <f>SUM(N573:P573)</f>
        <v>29.85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6.24</v>
      </c>
      <c r="O574" s="406">
        <f t="shared" ref="O574:P574" si="18">O484</f>
        <v>7.34</v>
      </c>
      <c r="P574" s="406">
        <f t="shared" si="18"/>
        <v>8.7900000000000009</v>
      </c>
      <c r="Q574" s="406">
        <f>SUM(N574:P574)</f>
        <v>22.37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72.94</v>
      </c>
      <c r="O575" s="406">
        <f t="shared" ref="O575:P575" si="19">O500</f>
        <v>81.59</v>
      </c>
      <c r="P575" s="406">
        <f t="shared" si="19"/>
        <v>60.94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74.650000000000006</v>
      </c>
      <c r="O576" s="406">
        <f t="shared" ref="O576:P576" si="20">O516</f>
        <v>76.77000000000001</v>
      </c>
      <c r="P576" s="406">
        <f t="shared" si="20"/>
        <v>53.24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71.62</v>
      </c>
      <c r="O577" s="406">
        <f t="shared" ref="O577:P577" si="21">O532</f>
        <v>81.06</v>
      </c>
      <c r="P577" s="406">
        <f t="shared" si="21"/>
        <v>59.06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72.710000000000008</v>
      </c>
      <c r="O578" s="406">
        <f t="shared" ref="O578:P578" si="22">O548</f>
        <v>76.809999999999988</v>
      </c>
      <c r="P578" s="406">
        <f t="shared" si="22"/>
        <v>55.91</v>
      </c>
      <c r="R578" s="406">
        <f>SUM(N575:P578)</f>
        <v>837.29999999999984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625.36000000000013</v>
      </c>
      <c r="O579" s="406">
        <f t="shared" ref="O579:P579" si="23">SUM(O557:O578)</f>
        <v>673.09999999999991</v>
      </c>
      <c r="P579" s="406">
        <f t="shared" si="23"/>
        <v>493.37</v>
      </c>
      <c r="Q579" s="406">
        <f>SUM(N579:P579)</f>
        <v>1791.83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1920.1299999999999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7" t="s">
        <v>5771</v>
      </c>
      <c r="G583" s="3708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231" zoomScale="70" zoomScaleNormal="70" zoomScaleSheetLayoutView="70" workbookViewId="0">
      <selection activeCell="P252" sqref="P252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2" t="s">
        <v>9274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6522</v>
      </c>
      <c r="D3" s="53"/>
      <c r="E3" s="53"/>
      <c r="F3" s="53"/>
      <c r="G3" s="53"/>
      <c r="H3" s="123"/>
      <c r="I3" s="123"/>
      <c r="J3" s="3700" t="s">
        <v>4568</v>
      </c>
      <c r="K3" s="370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 x14ac:dyDescent="0.3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 x14ac:dyDescent="0.25">
      <c r="A6" s="2442" t="s">
        <v>6562</v>
      </c>
      <c r="B6" s="11" t="s">
        <v>4214</v>
      </c>
      <c r="C6" s="18" t="s">
        <v>4155</v>
      </c>
      <c r="D6" s="2568" cm="1">
        <f t="array" ref="D6">INDEX('5층_부하량'!I3:I3000,MATCH(1,("5-DaHall 1-CEP-05"='5층_부하량'!A3:A3000)*(1='5층_부하량'!B3:B3000),0))</f>
        <v>0</v>
      </c>
      <c r="E6" s="2568" cm="1">
        <f t="array" ref="E6">INDEX('5층_부하량'!J3:J3000,MATCH(1,("5-DaHall 1-CEP-05"='5층_부하량'!A3:A3000)*(1='5층_부하량'!B3:B3000),0))</f>
        <v>0</v>
      </c>
      <c r="F6" s="2568" cm="1">
        <f t="array" ref="F6">INDEX('5층_부하량'!K3:K3000,MATCH(1,("5-DaHall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INDEX('5층_부하량'!I3:I3000,MATCH(1,("5-DaHall 1-CEP-05"='5층_부하량'!A3:A3000)*(2='5층_부하량'!B3:B3000),0))</f>
        <v>0</v>
      </c>
      <c r="O6" s="2567" cm="1">
        <f t="array" ref="O6">INDEX('5층_부하량'!J3:J3000,MATCH(1,("5-DaHall 1-CEP-05"='5층_부하량'!A3:A3000)*(2='5층_부하량'!B3:B3000),0))</f>
        <v>0</v>
      </c>
      <c r="P6" s="2567" cm="1">
        <f t="array" ref="P6">INDEX('5층_부하량'!K3:K3000,MATCH(1,("5-DaHall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 x14ac:dyDescent="0.25">
      <c r="A7" s="22" t="s">
        <v>6563</v>
      </c>
      <c r="B7" s="17" t="s">
        <v>4214</v>
      </c>
      <c r="C7" s="18" t="s">
        <v>4155</v>
      </c>
      <c r="D7" s="2568" cm="1">
        <f t="array" ref="D7">INDEX('5층_부하량'!I3:I3000,MATCH(1,("5-DaHall 1-CEP-05"='5층_부하량'!A3:A3000)*(3='5층_부하량'!B3:B3000),0))</f>
        <v>7.8947916666666701E-2</v>
      </c>
      <c r="E7" s="2568" cm="1">
        <f t="array" ref="E7">INDEX('5층_부하량'!J3:J3000,MATCH(1,("5-DaHall 1-CEP-05"='5층_부하량'!A3:A3000)*(3='5층_부하량'!B3:B3000),0))</f>
        <v>7.9611111111111119E-2</v>
      </c>
      <c r="F7" s="2568" cm="1">
        <f t="array" ref="F7">INDEX('5층_부하량'!K3:K3000,MATCH(1,("5-DaHall 1-CEP-05"='5층_부하량'!A3:A3000)*(3='5층_부하량'!B3:B3000),0))</f>
        <v>7.8611111111111132E-2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INDEX('5층_부하량'!I3:I3000,MATCH(1,("5-DaHall 1-CEP-05"='5층_부하량'!A3:A3000)*(4='5층_부하량'!B3:B3000),0))</f>
        <v>18.152304442878556</v>
      </c>
      <c r="O7" s="2568" cm="1">
        <f t="array" ref="O7">INDEX('5층_부하량'!J3:J3000,MATCH(1,("5-DaHall 1-CEP-05"='5층_부하량'!A3:A3000)*(4='5층_부하량'!B3:B3000),0))</f>
        <v>18.256911004976228</v>
      </c>
      <c r="P7" s="2568" cm="1">
        <f t="array" ref="P7">INDEX('5층_부하량'!K3:K3000,MATCH(1,("5-DaHall 1-CEP-05"='5층_부하량'!A3:A3000)*(4='5층_부하량'!B3:B3000),0))</f>
        <v>17.931887396626927</v>
      </c>
      <c r="Q7" s="343"/>
      <c r="R7" s="17" t="s">
        <v>4214</v>
      </c>
      <c r="S7" s="18" t="s">
        <v>4155</v>
      </c>
      <c r="T7" s="69" t="s">
        <v>6568</v>
      </c>
    </row>
    <row r="8" spans="1:22" ht="26.4" x14ac:dyDescent="0.25">
      <c r="A8" s="22" t="s">
        <v>6564</v>
      </c>
      <c r="B8" s="17" t="s">
        <v>4214</v>
      </c>
      <c r="C8" s="318" t="s">
        <v>4155</v>
      </c>
      <c r="D8" s="2570" cm="1">
        <f t="array" ref="D8">INDEX('5층_부하량'!I3:I3000,MATCH(1,("5-DaHall 1-CEP-05"='5층_부하량'!A3:A3000)*(5='5층_부하량'!B3:B3000),0))</f>
        <v>0.14981944444444448</v>
      </c>
      <c r="E8" s="2570" cm="1">
        <f t="array" ref="E8">INDEX('5층_부하량'!J3:J3000,MATCH(1,("5-DaHall 1-CEP-05"='5층_부하량'!A3:A3000)*(5='5층_부하량'!B3:B3000),0))</f>
        <v>0.15171527777777777</v>
      </c>
      <c r="F8" s="2570" cm="1">
        <f t="array" ref="F8">INDEX('5층_부하량'!K3:K3000,MATCH(1,("5-DaHall 1-CEP-05"='5층_부하량'!A3:A3000)*(5='5층_부하량'!B3:B3000),0))</f>
        <v>0.14852777777777773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INDEX('5층_부하량'!I3:I3000,MATCH(1,("5-DaHall 1-CEP-05"='5층_부하량'!A3:A3000)*(6='5층_부하량'!B3:B3000),0))</f>
        <v>19.790479508687437</v>
      </c>
      <c r="O8" s="2570" cm="1">
        <f t="array" ref="O8">INDEX('5층_부하량'!J3:J3000,MATCH(1,("5-DaHall 1-CEP-05"='5층_부하량'!A3:A3000)*(6='5층_부하량'!B3:B3000),0))</f>
        <v>19.381226243634998</v>
      </c>
      <c r="P8" s="2570" cm="1">
        <f t="array" ref="P8">INDEX('5층_부하량'!K3:K3000,MATCH(1,("5-DaHall 1-CEP-05"='5층_부하량'!A3:A3000)*(6='5층_부하량'!B3:B3000),0))</f>
        <v>19.707168067734365</v>
      </c>
      <c r="Q8" s="344"/>
      <c r="R8" s="17" t="s">
        <v>4214</v>
      </c>
      <c r="S8" s="18" t="s">
        <v>4155</v>
      </c>
      <c r="T8" s="69" t="s">
        <v>6569</v>
      </c>
    </row>
    <row r="9" spans="1:22" ht="26.4" x14ac:dyDescent="0.25">
      <c r="A9" s="22" t="s">
        <v>6565</v>
      </c>
      <c r="B9" s="17" t="s">
        <v>4214</v>
      </c>
      <c r="C9" s="18" t="s">
        <v>4155</v>
      </c>
      <c r="D9" s="2570" cm="1">
        <f t="array" ref="D9">INDEX('5층_부하량'!I3:I3000,MATCH(1,("5-DaHall 1-CEP-05"='5층_부하량'!A3:A3000)*(7='5층_부하량'!B3:B3000),0))</f>
        <v>14.923737281689718</v>
      </c>
      <c r="E9" s="2570" cm="1">
        <f t="array" ref="E9">INDEX('5층_부하량'!J3:J3000,MATCH(1,("5-DaHall 1-CEP-05"='5층_부하량'!A3:A3000)*(7='5층_부하량'!B3:B3000),0))</f>
        <v>14.913178796047207</v>
      </c>
      <c r="F9" s="2570" cm="1">
        <f t="array" ref="F9">INDEX('5층_부하량'!K3:K3000,MATCH(1,("5-DaHall 1-CEP-05"='5층_부하량'!A3:A3000)*(7='5층_부하량'!B3:B3000),0))</f>
        <v>14.665902683997837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INDEX('5층_부하량'!I3:I3000,MATCH(1,("5-DaHall 1-CEP-05"='5층_부하량'!A3:A3000)*(8='5층_부하량'!B3:B3000),0))</f>
        <v>11.690780006113663</v>
      </c>
      <c r="O9" s="2570" cm="1">
        <f t="array" ref="O9">INDEX('5층_부하량'!J3:J3000,MATCH(1,("5-DaHall 1-CEP-05"='5층_부하량'!A3:A3000)*(8='5층_부하량'!B3:B3000),0))</f>
        <v>11.795756119337428</v>
      </c>
      <c r="P9" s="2570" cm="1">
        <f t="array" ref="P9">INDEX('5층_부하량'!K3:K3000,MATCH(1,("5-DaHall 1-CEP-05"='5층_부하량'!A3:A3000)*(8='5층_부하량'!B3:B3000),0))</f>
        <v>11.683922917426246</v>
      </c>
      <c r="Q9" s="344"/>
      <c r="R9" s="17" t="s">
        <v>4214</v>
      </c>
      <c r="S9" s="18" t="s">
        <v>4155</v>
      </c>
      <c r="T9" s="69" t="s">
        <v>6570</v>
      </c>
    </row>
    <row r="10" spans="1:22" ht="26.4" x14ac:dyDescent="0.25">
      <c r="A10" s="22" t="s">
        <v>6566</v>
      </c>
      <c r="B10" s="17" t="s">
        <v>4214</v>
      </c>
      <c r="C10" s="18" t="s">
        <v>4155</v>
      </c>
      <c r="D10" s="2570" cm="1">
        <f t="array" ref="D10">INDEX('5층_부하량'!I3:I3000,MATCH(1,("5-DaHall 1-CEP-05"='5층_부하량'!A3:A3000)*(9='5층_부하량'!B3:B3000),0))</f>
        <v>0.12238888888888889</v>
      </c>
      <c r="E10" s="2570" cm="1">
        <f t="array" ref="E10">INDEX('5층_부하량'!J3:J3000,MATCH(1,("5-DaHall 1-CEP-05"='5층_부하량'!A3:A3000)*(9='5층_부하량'!B3:B3000),0))</f>
        <v>0.12429166666666666</v>
      </c>
      <c r="F10" s="2570" cm="1">
        <f t="array" ref="F10">INDEX('5층_부하량'!K3:K3000,MATCH(1,("5-DaHall 1-CEP-05"='5층_부하량'!A3:A3000)*(9='5층_부하량'!B3:B3000),0))</f>
        <v>0.12131944444444441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INDEX('5층_부하량'!I3:I3000,MATCH(1,("5-DaHall 1-CEP-05"='5층_부하량'!A3:A3000)*(10='5층_부하량'!B3:B3000),0))</f>
        <v>0.1335486111111111</v>
      </c>
      <c r="O10" s="2570" cm="1">
        <f t="array" ref="O10">INDEX('5층_부하량'!J3:J3000,MATCH(1,("5-DaHall 1-CEP-05"='5층_부하량'!A3:A3000)*(10='5층_부하량'!B3:B3000),0))</f>
        <v>0.1366111111111111</v>
      </c>
      <c r="P10" s="2570" cm="1">
        <f t="array" ref="P10">INDEX('5층_부하량'!K3:K3000,MATCH(1,("5-DaHall 1-CEP-05"='5층_부하량'!A3:A3000)*(10='5층_부하량'!B3:B3000),0))</f>
        <v>0.13361111111111112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 x14ac:dyDescent="0.3">
      <c r="A11" s="22" t="s">
        <v>6567</v>
      </c>
      <c r="B11" s="17" t="s">
        <v>4214</v>
      </c>
      <c r="C11" s="18" t="s">
        <v>4155</v>
      </c>
      <c r="D11" s="2571" cm="1">
        <f t="array" ref="D11">INDEX('5층_부하량'!I3:I3000,MATCH(1,("5-DaHall 1-CEP-05"='5층_부하량'!A3:A3000)*(11='5층_부하량'!B3:B3000),0))</f>
        <v>16.253085265372206</v>
      </c>
      <c r="E11" s="2571" cm="1">
        <f t="array" ref="E11">INDEX('5층_부하량'!J3:J3000,MATCH(1,("5-DaHall 1-CEP-05"='5층_부하량'!A3:A3000)*(11='5층_부하량'!B3:B3000),0))</f>
        <v>16.356309430779497</v>
      </c>
      <c r="F11" s="2571" cm="1">
        <f t="array" ref="F11">INDEX('5층_부하량'!K3:K3000,MATCH(1,("5-DaHall 1-CEP-05"='5층_부하량'!A3:A3000)*(11='5층_부하량'!B3:B3000),0))</f>
        <v>16.145946800834793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INDEX('5층_부하량'!I3:I3000,MATCH(1,("5-DaHall 1-CEP-05"='5층_부하량'!A3:A3000)*(12='5층_부하량'!B3:B3000),0))</f>
        <v>16.872289468572305</v>
      </c>
      <c r="O11" s="2571" cm="1">
        <f t="array" ref="O11">INDEX('5층_부하량'!J3:J3000,MATCH(1,("5-DaHall 1-CEP-05"='5층_부하량'!A3:A3000)*(12='5층_부하량'!B3:B3000),0))</f>
        <v>16.547889638395702</v>
      </c>
      <c r="P11" s="2571" cm="1">
        <f t="array" ref="P11">INDEX('5층_부하량'!K3:K3000,MATCH(1,("5-DaHall 1-CEP-05"='5층_부하량'!A3:A3000)*(12='5층_부하량'!B3:B3000),0))</f>
        <v>16.898952046817744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 x14ac:dyDescent="0.25">
      <c r="A12" s="10" t="s">
        <v>4577</v>
      </c>
      <c r="B12" s="11" t="s">
        <v>4170</v>
      </c>
      <c r="C12" s="11" t="s">
        <v>4221</v>
      </c>
      <c r="D12" s="2588" cm="1">
        <f t="array" ref="D12">INDEX('5층_부하량'!I3:I3000,MATCH(1,("5-DaHall 1-CEP-05"='5층_부하량'!A3:A3000)*(13='5층_부하량'!B3:B3000),0))</f>
        <v>24.709711165794499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 x14ac:dyDescent="0.25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INDEX('5층_부하량'!J3:J3000,MATCH(1,("5-DaHall 1-CEP-05"='5층_부하량'!A3:A3000)*(16='5층_부하량'!B3:B3000),0))</f>
        <v>12.87126933119365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 x14ac:dyDescent="0.3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INDEX('5층_부하량'!K3:K3000,MATCH(1,("5-DaHall 1-CEP-05"='5층_부하량'!A3:A3000)*(17='5층_부하량'!B3:B3000),0))</f>
        <v>12.312882835334126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INDEX('5층_부하량'!K3:K3000,MATCH(1,("5-DaHall 1-CEP-05"='5층_부하량'!A3:A3000)*(18='5층_부하량'!B3:B3000),0))</f>
        <v>9.8506645298242255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 x14ac:dyDescent="0.3">
      <c r="M15" s="79" t="s">
        <v>5224</v>
      </c>
      <c r="N15" s="33">
        <f>SUM(D6:D14,N6:N14)</f>
        <v>122.87709200021949</v>
      </c>
      <c r="O15" s="33">
        <f>SUM(E6:E14,O6:O14)</f>
        <v>110.61476973103137</v>
      </c>
      <c r="P15" s="33">
        <f>SUM(F6:F14,P6:P14)</f>
        <v>119.6793967230407</v>
      </c>
    </row>
    <row r="16" spans="1:22" ht="18" customHeight="1" thickTop="1" thickBot="1" x14ac:dyDescent="0.3">
      <c r="A16" s="2" t="s">
        <v>6523</v>
      </c>
      <c r="D16" s="53"/>
      <c r="E16" s="53"/>
      <c r="F16" s="53"/>
      <c r="G16" s="53"/>
      <c r="H16" s="123"/>
      <c r="I16" s="123"/>
      <c r="J16" s="3700" t="s">
        <v>5225</v>
      </c>
      <c r="K16" s="370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INDEX('5층_부하량'!I3:I3000,MATCH(1,("5-DaHall 1-CEP-06"='5층_부하량'!A3:A3000)*(1='5층_부하량'!B3:B3000),0))</f>
        <v>0.24227657743627906</v>
      </c>
      <c r="O19" s="2567" cm="1">
        <f t="array" ref="O19">INDEX('5층_부하량'!J3:J3000,MATCH(1,("5-DaHall 1-CEP-06"='5층_부하량'!A3:A3000)*(1='5층_부하량'!B3:B3000),0))</f>
        <v>5.7746641963872185E-2</v>
      </c>
      <c r="P19" s="2567" cm="1">
        <f t="array" ref="P19">INDEX('5층_부하량'!K3:K3000,MATCH(1,("5-DaHall 1-CEP-06"='5층_부하량'!A3:A3000)*(1='5층_부하량'!B3:B3000),0))</f>
        <v>0.24644243752186071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INDEX('5층_부하량'!I3:I3000,MATCH(1,("5-DaHall 1-CEP-06"='5층_부하량'!A3:A3000)*(2='5층_부하량'!B3:B3000),0))</f>
        <v>0.24257080416082519</v>
      </c>
      <c r="O20" s="2568" cm="1">
        <f t="array" ref="O20">INDEX('5층_부하량'!J3:J3000,MATCH(1,("5-DaHall 1-CEP-06"='5층_부하량'!A3:A3000)*(2='5층_부하량'!B3:B3000),0))</f>
        <v>6.0039370078740155E-2</v>
      </c>
      <c r="P20" s="2568" cm="1">
        <f t="array" ref="P20">INDEX('5층_부하량'!K3:K3000,MATCH(1,("5-DaHall 1-CEP-06"='5층_부하량'!A3:A3000)*(2='5층_부하량'!B3:B3000),0))</f>
        <v>0.24743766067117934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INDEX('5층_부하량'!I3:I3000,MATCH(1,("5-DaHall 1-CEP-06"='5층_부하량'!A3:A3000)*(3='5층_부하량'!B3:B3000),0))</f>
        <v>0.24339598146336275</v>
      </c>
      <c r="O21" s="2570" cm="1">
        <f t="array" ref="O21">INDEX('5층_부하량'!J3:J3000,MATCH(1,("5-DaHall 1-CEP-06"='5층_부하량'!A3:A3000)*(3='5층_부하량'!B3:B3000),0))</f>
        <v>6.3805002315886983E-2</v>
      </c>
      <c r="P21" s="2570" cm="1">
        <f t="array" ref="P21">INDEX('5층_부하량'!K3:K3000,MATCH(1,("5-DaHall 1-CEP-06"='5층_부하량'!A3:A3000)*(3='5층_부하량'!B3:B3000),0))</f>
        <v>0.23458723803620174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INDEX('5층_부하량'!I3:I3000,MATCH(1,("5-DaHall 1-CEP-06"='5층_부하량'!A3:A3000)*(4='5층_부하량'!B3:B3000),0))</f>
        <v>0</v>
      </c>
      <c r="O22" s="2569" cm="1">
        <f t="array" ref="O22">INDEX('5층_부하량'!J3:J3000,MATCH(1,("5-DaHall 1-CEP-06"='5층_부하량'!A3:A3000)*(4='5층_부하량'!B3:B3000),0))</f>
        <v>0</v>
      </c>
      <c r="P22" s="2569" cm="1">
        <f t="array" ref="P22">INDEX('5층_부하량'!K3:K3000,MATCH(1,("5-DaHall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 x14ac:dyDescent="0.3">
      <c r="M23" s="79" t="s">
        <v>5224</v>
      </c>
      <c r="N23" s="33">
        <f>SUM(D19:D22,N19:N22)</f>
        <v>0.728243363060467</v>
      </c>
      <c r="O23" s="33">
        <f>SUM(E19:E22,O19:O22)</f>
        <v>0.18159101435849934</v>
      </c>
      <c r="P23" s="33">
        <f>SUM(F19:F22,P19:P22)</f>
        <v>0.72846733622924176</v>
      </c>
    </row>
    <row r="24" spans="1:20" ht="18" customHeight="1" thickTop="1" thickBot="1" x14ac:dyDescent="0.3">
      <c r="A24" s="2" t="s">
        <v>6524</v>
      </c>
      <c r="C24" s="3699" t="s">
        <v>5231</v>
      </c>
      <c r="D24" s="3699"/>
      <c r="E24" s="3699"/>
      <c r="F24" s="3699"/>
      <c r="G24" s="53"/>
      <c r="H24" s="123"/>
      <c r="I24" s="123"/>
      <c r="J24" s="3700" t="s">
        <v>5232</v>
      </c>
      <c r="K24" s="370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 x14ac:dyDescent="0.3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 x14ac:dyDescent="0.25">
      <c r="A27" s="10"/>
      <c r="B27" s="11" t="s">
        <v>4170</v>
      </c>
      <c r="C27" s="13" t="s">
        <v>4302</v>
      </c>
      <c r="D27" s="2567" cm="1">
        <f t="array" ref="D27">INDEX('5층_부하량'!I3:I3000,MATCH(1,("5-DaHall 1-PDU-01"='5층_부하량'!A3:A3000)*(1='5층_부하량'!B3:B3000),0))</f>
        <v>0</v>
      </c>
      <c r="E27" s="2567" cm="1">
        <f t="array" ref="E27">INDEX('5층_부하량'!J3:J3000,MATCH(1,("5-DaHall 1-PDU-01"='5층_부하량'!A3:A3000)*(1='5층_부하량'!B3:B3000),0))</f>
        <v>0</v>
      </c>
      <c r="F27" s="2567" cm="1">
        <f t="array" ref="F27">INDEX('5층_부하량'!K3:K3000,MATCH(1,("5-DaHall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INDEX('5층_부하량'!I3:I3000,MATCH(1,("5-DaHall 1-PDU-01"='5층_부하량'!A3:A3000)*(55='5층_부하량'!B3:B3000),0))</f>
        <v>0</v>
      </c>
      <c r="O27" s="2567" cm="1">
        <f t="array" ref="O27">INDEX('5층_부하량'!J3:J3000,MATCH(1,("5-DaHall 1-PDU-01"='5층_부하량'!A3:A3000)*(55='5층_부하량'!B3:B3000),0))</f>
        <v>0.58996022439043605</v>
      </c>
      <c r="P27" s="2567" cm="1">
        <f t="array" ref="P27">INDEX('5층_부하량'!K3:K3000,MATCH(1,("5-DaHall 1-PDU-01"='5층_부하량'!A3:A3000)*(55='5층_부하량'!B3:B3000),0))</f>
        <v>0.74370542387842609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 x14ac:dyDescent="0.25">
      <c r="A28" s="16" t="s">
        <v>6466</v>
      </c>
      <c r="B28" s="17" t="s">
        <v>4210</v>
      </c>
      <c r="C28" s="18" t="s">
        <v>4155</v>
      </c>
      <c r="D28" s="257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 x14ac:dyDescent="0.25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 x14ac:dyDescent="0.25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INDEX('5층_부하량'!K3:K3000,MATCH(1,("5-DaHall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INDEX('5층_부하량'!K3:K3000,MATCH(1,("5-DaHall 1-PDU-01"='5층_부하량'!A3:A3000)*(58='5층_부하량'!B3:B3000),0))</f>
        <v>1.5294429921063941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 x14ac:dyDescent="0.25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 x14ac:dyDescent="0.25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INDEX('5층_부하량'!J3:J3000,MATCH(1,("5-DaHall 1-PDU-01"='5층_부하량'!A3:A3000)*(6='5층_부하량'!B3:B3000),0))</f>
        <v>13.89762255167221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 x14ac:dyDescent="0.25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INDEX('5층_부하량'!K3:K3000,MATCH(1,("5-DaHall 1-PDU-01"='5층_부하량'!A3:A3000)*(7='5층_부하량'!B3:B3000),0))</f>
        <v>11.314896565673099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INDEX('5층_부하량'!K3:K3000,MATCH(1,("5-DaHall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 x14ac:dyDescent="0.25">
      <c r="A34" s="2034" t="s">
        <v>5250</v>
      </c>
      <c r="B34" s="17" t="s">
        <v>4210</v>
      </c>
      <c r="C34" s="18" t="s">
        <v>4155</v>
      </c>
      <c r="D34" s="2570" cm="1">
        <f t="array" ref="D34">INDEX('5층_부하량'!I3:I3000,MATCH(1,("5-DaHall 1-PDU-01"='5층_부하량'!A3:A3000)*(8='5층_부하량'!B3:B3000),0))</f>
        <v>13.768634480551226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 x14ac:dyDescent="0.25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 x14ac:dyDescent="0.25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INDEX('5층_부하량'!K3:K3000,MATCH(1,("5-DaHall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INDEX('5층_부하량'!K3:K3000,MATCH(1,("5-DaHall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 x14ac:dyDescent="0.25">
      <c r="A37" s="317" t="s">
        <v>3262</v>
      </c>
      <c r="B37" s="17" t="s">
        <v>4210</v>
      </c>
      <c r="C37" s="18" t="s">
        <v>4155</v>
      </c>
      <c r="D37" s="2570" cm="1">
        <f t="array" ref="D37">INDEX('5층_부하량'!I3:I3000,MATCH(1,("5-DaHall 1-PDU-01"='5층_부하량'!A3:A3000)*(11='5층_부하량'!B3:B3000),0))</f>
        <v>1.0404592106780213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 x14ac:dyDescent="0.25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INDEX('5층_부하량'!J3:J3000,MATCH(1,("5-DaHall 1-PDU-01"='5층_부하량'!A3:A3000)*(12='5층_부하량'!B3:B3000),0))</f>
        <v>1.4766390512409004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 x14ac:dyDescent="0.25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INDEX('5층_부하량'!K3:K3000,MATCH(1,("5-DaHall 1-PDU-01"='5층_부하량'!A3:A3000)*(13='5층_부하량'!B3:B3000),0))</f>
        <v>1.5397821950671495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INDEX('5층_부하량'!K3:K3000,MATCH(1,("5-DaHall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 x14ac:dyDescent="0.25">
      <c r="A40" s="317" t="s">
        <v>3280</v>
      </c>
      <c r="B40" s="17" t="s">
        <v>4210</v>
      </c>
      <c r="C40" s="18" t="s">
        <v>4155</v>
      </c>
      <c r="D40" s="257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 x14ac:dyDescent="0.25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 x14ac:dyDescent="0.25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INDEX('5층_부하량'!K3:K3000,MATCH(1,("5-DaHall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INDEX('5층_부하량'!K3:K3000,MATCH(1,("5-DaHall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 x14ac:dyDescent="0.25">
      <c r="A43" s="2035" t="s">
        <v>5259</v>
      </c>
      <c r="B43" s="17" t="s">
        <v>4210</v>
      </c>
      <c r="C43" s="18" t="s">
        <v>4155</v>
      </c>
      <c r="D43" s="2570" cm="1">
        <f t="array" ref="D43">INDEX('5층_부하량'!I3:I3000,MATCH(1,("5-DaHall 1-PDU-01"='5층_부하량'!A3:A3000)*(17='5층_부하량'!B3:B3000),0))</f>
        <v>11.099794491504518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 x14ac:dyDescent="0.25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INDEX('5층_부하량'!J3:J3000,MATCH(1,("5-DaHall 1-PDU-01"='5층_부하량'!A3:A3000)*(18='5층_부하량'!B3:B3000),0))</f>
        <v>9.9454533625178705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 x14ac:dyDescent="0.25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INDEX('5층_부하량'!K3:K3000,MATCH(1,("5-DaHall 1-PDU-01"='5층_부하량'!A3:A3000)*(19='5층_부하량'!B3:B3000),0))</f>
        <v>11.698172648853305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INDEX('5층_부하량'!K3:K3000,MATCH(1,("5-DaHall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 x14ac:dyDescent="0.25">
      <c r="A46" s="2035" t="s">
        <v>5266</v>
      </c>
      <c r="B46" s="17" t="s">
        <v>4210</v>
      </c>
      <c r="C46" s="18" t="s">
        <v>4155</v>
      </c>
      <c r="D46" s="2570" cm="1">
        <f t="array" ref="D46">INDEX('5층_부하량'!I3:I3000,MATCH(1,("5-DaHall 1-PDU-01"='5층_부하량'!A3:A3000)*(20='5층_부하량'!B3:B3000),0))</f>
        <v>9.505542768936456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 x14ac:dyDescent="0.25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INDEX('5층_부하량'!J3:J3000,MATCH(1,("5-DaHall 1-PDU-01"='5층_부하량'!A3:A3000)*(21='5층_부하량'!B3:B3000),0))</f>
        <v>11.831716838274795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 x14ac:dyDescent="0.25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INDEX('5층_부하량'!K3:K3000,MATCH(1,("5-DaHall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INDEX('5층_부하량'!K3:K3000,MATCH(1,("5-DaHall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 x14ac:dyDescent="0.25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 x14ac:dyDescent="0.25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INDEX('5층_부하량'!J3:J3000,MATCH(1,("5-DaHall 1-PDU-01"='5층_부하량'!A3:A3000)*(78='5층_부하량'!B3:B3000),0))</f>
        <v>0.61537020654075225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 x14ac:dyDescent="0.25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INDEX('5층_부하량'!K3:K3000,MATCH(1,("5-DaHall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INDEX('5층_부하량'!K3:K3000,MATCH(1,("5-DaHall 1-PDU-01"='5층_부하량'!A3:A3000)*(79='5층_부하량'!B3:B3000),0))</f>
        <v>1.7392292515843579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 x14ac:dyDescent="0.3">
      <c r="A52" s="594" t="s">
        <v>5273</v>
      </c>
      <c r="B52" s="35" t="s">
        <v>4210</v>
      </c>
      <c r="C52" s="35" t="s">
        <v>4221</v>
      </c>
      <c r="D52" s="256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 x14ac:dyDescent="0.3">
      <c r="M53" s="79" t="s">
        <v>5224</v>
      </c>
      <c r="N53" s="33">
        <f>SUM(D27:D52,N27:N52)</f>
        <v>35.414430951670219</v>
      </c>
      <c r="O53" s="33">
        <f>SUM(E27:E52,O27:O52)</f>
        <v>38.356762234636967</v>
      </c>
      <c r="P53" s="33">
        <f>SUM(F27:F52,P27:P52)</f>
        <v>28.56522907716273</v>
      </c>
    </row>
    <row r="54" spans="1:20" ht="18" customHeight="1" thickTop="1" thickBot="1" x14ac:dyDescent="0.3">
      <c r="A54" s="2" t="s">
        <v>6525</v>
      </c>
      <c r="C54" s="3699" t="s">
        <v>5276</v>
      </c>
      <c r="D54" s="3699"/>
      <c r="E54" s="3699"/>
      <c r="F54" s="3699"/>
      <c r="G54" s="53"/>
      <c r="H54" s="123"/>
      <c r="I54" s="123"/>
      <c r="J54" s="3700" t="s">
        <v>5232</v>
      </c>
      <c r="K54" s="370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 x14ac:dyDescent="0.3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 x14ac:dyDescent="0.25">
      <c r="A57" s="10"/>
      <c r="B57" s="11" t="s">
        <v>4170</v>
      </c>
      <c r="C57" s="13" t="s">
        <v>4302</v>
      </c>
      <c r="D57" s="2567" cm="1">
        <f t="array" ref="D57">INDEX('5층_부하량'!I3:I3000,MATCH(1,("5-DaHall 1-PDU-02"='5층_부하량'!A3:A3000)*(1='5층_부하량'!B3:B3000),0))</f>
        <v>0</v>
      </c>
      <c r="E57" s="2567" cm="1">
        <f t="array" ref="E57">INDEX('5층_부하량'!J3:J3000,MATCH(1,("5-DaHall 1-PDU-02"='5층_부하량'!A3:A3000)*(1='5층_부하량'!B3:B3000),0))</f>
        <v>0</v>
      </c>
      <c r="F57" s="2567" cm="1">
        <f t="array" ref="F57">INDEX('5층_부하량'!K3:K3000,MATCH(1,("5-DaHall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INDEX('5층_부하량'!I3:I3000,MATCH(1,("5-DaHall 1-PDU-02"='5층_부하량'!A3:A3000)*(55='5층_부하량'!B3:B3000),0))</f>
        <v>0</v>
      </c>
      <c r="O57" s="2567" cm="1">
        <f t="array" ref="O57">INDEX('5층_부하량'!J3:J3000,MATCH(1,("5-DaHall 1-PDU-02"='5층_부하량'!A3:A3000)*(55='5층_부하량'!B3:B3000),0))</f>
        <v>0.66515718844074212</v>
      </c>
      <c r="P57" s="2567" cm="1">
        <f t="array" ref="P57">INDEX('5층_부하량'!K3:K3000,MATCH(1,("5-DaHall 1-PDU-02"='5층_부하량'!A3:A3000)*(55='5층_부하량'!B3:B3000),0))</f>
        <v>0.74062429043514255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 x14ac:dyDescent="0.25">
      <c r="A58" s="16" t="s">
        <v>3169</v>
      </c>
      <c r="B58" s="17" t="s">
        <v>4210</v>
      </c>
      <c r="C58" s="2036" t="s">
        <v>3029</v>
      </c>
      <c r="D58" s="257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 x14ac:dyDescent="0.25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 x14ac:dyDescent="0.25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INDEX('5층_부하량'!K3:K3000,MATCH(1,("5-DaHall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INDEX('5층_부하량'!K3:K3000,MATCH(1,("5-DaHall 1-PDU-02"='5층_부하량'!A3:A3000)*(58='5층_부하량'!B3:B3000),0))</f>
        <v>1.2520298467496198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 x14ac:dyDescent="0.25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 x14ac:dyDescent="0.25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INDEX('5층_부하량'!J3:J3000,MATCH(1,("5-DaHall 1-PDU-02"='5층_부하량'!A3:A3000)*(6='5층_부하량'!B3:B3000),0))</f>
        <v>11.658936882355096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 x14ac:dyDescent="0.25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INDEX('5층_부하량'!K3:K3000,MATCH(1,("5-DaHall 1-PDU-02"='5층_부하량'!A3:A3000)*(7='5층_부하량'!B3:B3000),0))</f>
        <v>12.873675877430891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INDEX('5층_부하량'!K3:K3000,MATCH(1,("5-DaHall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 x14ac:dyDescent="0.25">
      <c r="A64" s="2034" t="s">
        <v>5284</v>
      </c>
      <c r="B64" s="17" t="s">
        <v>4210</v>
      </c>
      <c r="C64" s="18" t="s">
        <v>4155</v>
      </c>
      <c r="D64" s="2570" cm="1">
        <f t="array" ref="D64">INDEX('5층_부하량'!I3:I3000,MATCH(1,("5-DaHall 1-PDU-02"='5층_부하량'!A3:A3000)*(8='5층_부하량'!B3:B3000),0))</f>
        <v>11.448344923623207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 x14ac:dyDescent="0.25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 x14ac:dyDescent="0.25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INDEX('5층_부하량'!K3:K3000,MATCH(1,("5-DaHall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INDEX('5층_부하량'!K3:K3000,MATCH(1,("5-DaHall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 x14ac:dyDescent="0.25">
      <c r="A67" s="317" t="s">
        <v>3263</v>
      </c>
      <c r="B67" s="17" t="s">
        <v>4210</v>
      </c>
      <c r="C67" s="18" t="s">
        <v>4155</v>
      </c>
      <c r="D67" s="257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 x14ac:dyDescent="0.25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INDEX('5층_부하량'!J3:J3000,MATCH(1,("5-DaHall 1-PDU-02"='5층_부하량'!A3:A3000)*(12='5층_부하량'!B3:B3000),0))</f>
        <v>1.6313262212672612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 x14ac:dyDescent="0.25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INDEX('5층_부하량'!K3:K3000,MATCH(1,("5-DaHall 1-PDU-02"='5층_부하량'!A3:A3000)*(13='5층_부하량'!B3:B3000),0))</f>
        <v>1.3209485905405873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INDEX('5층_부하량'!K3:K3000,MATCH(1,("5-DaHall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 x14ac:dyDescent="0.25">
      <c r="A70" s="317" t="s">
        <v>3281</v>
      </c>
      <c r="B70" s="17" t="s">
        <v>4210</v>
      </c>
      <c r="C70" s="18" t="s">
        <v>4155</v>
      </c>
      <c r="D70" s="257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 x14ac:dyDescent="0.25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 x14ac:dyDescent="0.25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INDEX('5층_부하량'!K3:K3000,MATCH(1,("5-DaHall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INDEX('5층_부하량'!K3:K3000,MATCH(1,("5-DaHall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 x14ac:dyDescent="0.25">
      <c r="A73" s="2035" t="s">
        <v>5259</v>
      </c>
      <c r="B73" s="17" t="s">
        <v>4210</v>
      </c>
      <c r="C73" s="18" t="s">
        <v>4155</v>
      </c>
      <c r="D73" s="2570" cm="1">
        <f t="array" ref="D73">INDEX('5층_부하량'!I3:I3000,MATCH(1,("5-DaHall 1-PDU-02"='5층_부하량'!A3:A3000)*(17='5층_부하량'!B3:B3000),0))</f>
        <v>11.464220573325287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 x14ac:dyDescent="0.25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INDEX('5층_부하량'!J3:J3000,MATCH(1,("5-DaHall 1-PDU-02"='5층_부하량'!A3:A3000)*(18='5층_부하량'!B3:B3000),0))</f>
        <v>11.570942756767701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 x14ac:dyDescent="0.25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INDEX('5층_부하량'!K3:K3000,MATCH(1,("5-DaHall 1-PDU-02"='5층_부하량'!A3:A3000)*(19='5층_부하량'!B3:B3000),0))</f>
        <v>9.7301267958920654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INDEX('5층_부하량'!K3:K3000,MATCH(1,("5-DaHall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 x14ac:dyDescent="0.25">
      <c r="A76" s="2035" t="s">
        <v>5294</v>
      </c>
      <c r="B76" s="17" t="s">
        <v>4210</v>
      </c>
      <c r="C76" s="18" t="s">
        <v>4155</v>
      </c>
      <c r="D76" s="2570" cm="1">
        <f t="array" ref="D76">INDEX('5층_부하량'!I3:I3000,MATCH(1,("5-DaHall 1-PDU-02"='5층_부하량'!A3:A3000)*(20='5층_부하량'!B3:B3000),0))</f>
        <v>11.347981538483833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 x14ac:dyDescent="0.25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INDEX('5층_부하량'!J3:J3000,MATCH(1,("5-DaHall 1-PDU-02"='5층_부하량'!A3:A3000)*(21='5층_부하량'!B3:B3000),0))</f>
        <v>9.5154908476568103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 x14ac:dyDescent="0.25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INDEX('5층_부하량'!K3:K3000,MATCH(1,("5-DaHall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INDEX('5층_부하량'!K3:K3000,MATCH(1,("5-DaHall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 x14ac:dyDescent="0.25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 x14ac:dyDescent="0.25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INDEX('5층_부하량'!J3:J3000,MATCH(1,("5-DaHall 1-PDU-02"='5층_부하량'!A3:A3000)*(78='5층_부하량'!B3:B3000),0))</f>
        <v>0.65748068471523857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 x14ac:dyDescent="0.25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INDEX('5층_부하량'!K3:K3000,MATCH(1,("5-DaHall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INDEX('5층_부하량'!K3:K3000,MATCH(1,("5-DaHall 1-PDU-02"='5층_부하량'!A3:A3000)*(79='5층_부하량'!B3:B3000),0))</f>
        <v>1.1049281432531535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 x14ac:dyDescent="0.3">
      <c r="A82" s="594" t="s">
        <v>5273</v>
      </c>
      <c r="B82" s="35" t="s">
        <v>4210</v>
      </c>
      <c r="C82" s="35" t="s">
        <v>4221</v>
      </c>
      <c r="D82" s="256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 x14ac:dyDescent="0.3">
      <c r="M83" s="79" t="s">
        <v>5224</v>
      </c>
      <c r="N83" s="33">
        <f>SUM(D57:D82,N57:N82)</f>
        <v>34.260547035432324</v>
      </c>
      <c r="O83" s="33">
        <f>SUM(E57:E82,O57:O82)</f>
        <v>35.699334581202848</v>
      </c>
      <c r="P83" s="33">
        <f>SUM(F57:F82,P57:P82)</f>
        <v>27.022333544301457</v>
      </c>
    </row>
    <row r="84" spans="1:20" ht="18" customHeight="1" thickTop="1" thickBot="1" x14ac:dyDescent="0.3">
      <c r="A84" s="2" t="s">
        <v>6526</v>
      </c>
      <c r="C84" s="3699" t="s">
        <v>5301</v>
      </c>
      <c r="D84" s="3699"/>
      <c r="E84" s="3699"/>
      <c r="F84" s="3699"/>
      <c r="G84" s="53"/>
      <c r="H84" s="123"/>
      <c r="I84" s="123"/>
      <c r="J84" s="3700" t="s">
        <v>5232</v>
      </c>
      <c r="K84" s="370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 x14ac:dyDescent="0.3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 x14ac:dyDescent="0.25">
      <c r="A87" s="10"/>
      <c r="B87" s="11" t="s">
        <v>4170</v>
      </c>
      <c r="C87" s="13" t="s">
        <v>4302</v>
      </c>
      <c r="D87" s="2567" cm="1">
        <f t="array" ref="D87">INDEX('5층_부하량'!I3:I3000,MATCH(1,("5-DaHall 1-PDU-03"='5층_부하량'!A3:A3000)*(1='5층_부하량'!B3:B3000),0))</f>
        <v>0</v>
      </c>
      <c r="E87" s="2567" cm="1">
        <f t="array" ref="E87">INDEX('5층_부하량'!J3:J3000,MATCH(1,("5-DaHall 1-PDU-03"='5층_부하량'!A3:A3000)*(1='5층_부하량'!B3:B3000),0))</f>
        <v>0</v>
      </c>
      <c r="F87" s="2567" cm="1">
        <f t="array" ref="F87">INDEX('5층_부하량'!K3:K3000,MATCH(1,("5-DaHall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INDEX('5층_부하량'!I3:I3000,MATCH(1,("5-DaHall 1-PDU-03"='5층_부하량'!A3:A3000)*(55='5층_부하량'!B3:B3000),0))</f>
        <v>0</v>
      </c>
      <c r="O87" s="2567" cm="1">
        <f t="array" ref="O87">INDEX('5층_부하량'!J3:J3000,MATCH(1,("5-DaHall 1-PDU-03"='5층_부하량'!A3:A3000)*(55='5층_부하량'!B3:B3000),0))</f>
        <v>0</v>
      </c>
      <c r="P87" s="2567" cm="1">
        <f t="array" ref="P87">INDEX('5층_부하량'!K3:K3000,MATCH(1,("5-DaHall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 x14ac:dyDescent="0.25">
      <c r="A88" s="595" t="s">
        <v>5302</v>
      </c>
      <c r="B88" s="17" t="s">
        <v>4210</v>
      </c>
      <c r="C88" s="18" t="s">
        <v>4155</v>
      </c>
      <c r="D88" s="257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 x14ac:dyDescent="0.25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 x14ac:dyDescent="0.25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INDEX('5층_부하량'!K3:K3000,MATCH(1,("5-DaHall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INDEX('5층_부하량'!K3:K3000,MATCH(1,("5-DaHall 1-PDU-03"='5층_부하량'!A3:A3000)*(58='5층_부하량'!B3:B3000),0))</f>
        <v>0.56815099101201449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 x14ac:dyDescent="0.25">
      <c r="A91" s="595" t="s">
        <v>5308</v>
      </c>
      <c r="B91" s="17" t="s">
        <v>4210</v>
      </c>
      <c r="C91" s="18" t="s">
        <v>4155</v>
      </c>
      <c r="D91" s="257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INDEX('5층_부하량'!I3:I3000,MATCH(1,("5-DaHall 1-PDU-03"='5층_부하량'!A3:A3000)*(59='5층_부하량'!B3:B3000),0))</f>
        <v>1.4132966497392698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 x14ac:dyDescent="0.25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INDEX('5층_부하량'!J3:J3000,MATCH(1,("5-DaHall 1-PDU-03"='5층_부하량'!A3:A3000)*(60='5층_부하량'!B3:B3000),0))</f>
        <v>3.5687242681814562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 x14ac:dyDescent="0.25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INDEX('5층_부하량'!K3:K3000,MATCH(1,("5-DaHall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INDEX('5층_부하량'!K3:K3000,MATCH(1,("5-DaHall 1-PDU-03"='5층_부하량'!A3:A3000)*(61='5층_부하량'!B3:B3000),0))</f>
        <v>1.7761627061846361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 x14ac:dyDescent="0.25">
      <c r="A94" s="595" t="s">
        <v>5314</v>
      </c>
      <c r="B94" s="17" t="s">
        <v>4210</v>
      </c>
      <c r="C94" s="18" t="s">
        <v>4155</v>
      </c>
      <c r="D94" s="257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INDEX('5층_부하량'!I3:I3000,MATCH(1,("5-DaHall 1-PDU-03"='5층_부하량'!A3:A3000)*(62='5층_부하량'!B3:B3000),0))</f>
        <v>0.35629444439874774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 x14ac:dyDescent="0.25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INDEX('5층_부하량'!J3:J3000,MATCH(1,("5-DaHall 1-PDU-03"='5층_부하량'!A3:A3000)*(63='5층_부하량'!B3:B3000),0))</f>
        <v>3.8992714795506718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 x14ac:dyDescent="0.25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INDEX('5층_부하량'!K3:K3000,MATCH(1,("5-DaHall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INDEX('5층_부하량'!K3:K3000,MATCH(1,("5-DaHall 1-PDU-03"='5층_부하량'!A3:A3000)*(64='5층_부하량'!B3:B3000),0))</f>
        <v>4.6474161361434829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 x14ac:dyDescent="0.25">
      <c r="A97" s="596" t="s">
        <v>5320</v>
      </c>
      <c r="B97" s="17" t="s">
        <v>535</v>
      </c>
      <c r="C97" s="17" t="s">
        <v>4302</v>
      </c>
      <c r="D97" s="257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INDEX('5층_부하량'!I3:I3000,MATCH(1,("5-DaHall 1-PDU-03"='5층_부하량'!A3:A3000)*(65='5층_부하량'!B3:B3000),0))</f>
        <v>2.8040721877035906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 x14ac:dyDescent="0.25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INDEX('5층_부하량'!J3:J3000,MATCH(1,("5-DaHall 1-PDU-03"='5층_부하량'!A3:A3000)*(66='5층_부하량'!B3:B3000),0))</f>
        <v>3.3988581577840096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 x14ac:dyDescent="0.25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INDEX('5층_부하량'!K3:K3000,MATCH(1,("5-DaHall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INDEX('5층_부하량'!K3:K3000,MATCH(1,("5-DaHall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 x14ac:dyDescent="0.25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 x14ac:dyDescent="0.25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 x14ac:dyDescent="0.25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INDEX('5층_부하량'!K3:K3000,MATCH(1,("5-DaHall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INDEX('5층_부하량'!K3:K3000,MATCH(1,("5-DaHall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 x14ac:dyDescent="0.25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INDEX('5층_부하량'!I3:I3000,MATCH(1,("5-DaHall 1-PDU-03"='5층_부하량'!A3:A3000)*(71='5층_부하량'!B3:B3000),0))</f>
        <v>2.4898223824973562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 x14ac:dyDescent="0.25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INDEX('5층_부하량'!J3:J3000,MATCH(1,("5-DaHall 1-PDU-03"='5층_부하량'!A3:A3000)*(72='5층_부하량'!B3:B3000),0))</f>
        <v>2.1696284212916779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 x14ac:dyDescent="0.25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INDEX('5층_부하량'!K3:K3000,MATCH(1,("5-DaHall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INDEX('5층_부하량'!K3:K3000,MATCH(1,("5-DaHall 1-PDU-03"='5층_부하량'!A3:A3000)*(73='5층_부하량'!B3:B3000),0))</f>
        <v>2.1700023080067807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 x14ac:dyDescent="0.25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INDEX('5층_부하량'!I3:I3000,MATCH(1,("5-DaHall 1-PDU-03"='5층_부하량'!A3:A3000)*(20='5층_부하량'!B3:B3000),0))</f>
        <v>3.3377469843580996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INDEX('5층_부하량'!I3:I3000,MATCH(1,("5-DaHall 1-PDU-03"='5층_부하량'!A3:A3000)*(74='5층_부하량'!B3:B3000),0))</f>
        <v>2.4349858424120545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 x14ac:dyDescent="0.25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INDEX('5층_부하량'!J3:J3000,MATCH(1,("5-DaHall 1-PDU-03"='5층_부하량'!A3:A3000)*(21='5층_부하량'!B3:B3000),0))</f>
        <v>1.3726554167858736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INDEX('5층_부하량'!J3:J3000,MATCH(1,("5-DaHall 1-PDU-03"='5층_부하량'!A3:A3000)*(75='5층_부하량'!B3:B3000),0))</f>
        <v>1.3682892382983567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 x14ac:dyDescent="0.25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INDEX('5층_부하량'!K3:K3000,MATCH(1,("5-DaHall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INDEX('5층_부하량'!K3:K3000,MATCH(1,("5-DaHall 1-PDU-03"='5층_부하량'!A3:A3000)*(76='5층_부하량'!B3:B3000),0))</f>
        <v>1.789243954323277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 x14ac:dyDescent="0.25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INDEX('5층_부하량'!I3:I3000,MATCH(1,("5-DaHall 1-PDU-03"='5층_부하량'!A3:A3000)*(23='5층_부하량'!B3:B3000),0))</f>
        <v>2.4187484624557674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INDEX('5층_부하량'!I3:I3000,MATCH(1,("5-DaHall 1-PDU-03"='5층_부하량'!A3:A3000)*(77='5층_부하량'!B3:B3000),0))</f>
        <v>2.9436225786088239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 x14ac:dyDescent="0.25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INDEX('5층_부하량'!J3:J3000,MATCH(1,("5-DaHall 1-PDU-03"='5층_부하량'!A3:A3000)*(78='5층_부하량'!B3:B3000),0))</f>
        <v>2.9119698279604025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 x14ac:dyDescent="0.25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INDEX('5층_부하량'!K3:K3000,MATCH(1,("5-DaHall 1-PDU-03"='5층_부하량'!A3:A3000)*(25='5층_부하량'!B3:B3000),0))</f>
        <v>4.0462433783372065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INDEX('5층_부하량'!K3:K3000,MATCH(1,("5-DaHall 1-PDU-03"='5층_부하량'!A3:A3000)*(79='5층_부하량'!B3:B3000),0))</f>
        <v>3.7190885390374828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 x14ac:dyDescent="0.3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INDEX('5층_부하량'!I3:I3000,MATCH(1,("5-DaHall 1-PDU-03"='5층_부하량'!A3:A3000)*(26='5층_부하량'!B3:B3000),0))</f>
        <v>5.699049943791124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INDEX('5층_부하량'!I3:I3000,MATCH(1,("5-DaHall 1-PDU-03"='5층_부하량'!A3:A3000)*(80='5층_부하량'!B3:B3000),0))</f>
        <v>4.1030681644885076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 x14ac:dyDescent="0.3">
      <c r="M113" s="79" t="s">
        <v>5224</v>
      </c>
      <c r="N113" s="33">
        <f>SUM(D87:D112,N87:N112)</f>
        <v>28.000707640453339</v>
      </c>
      <c r="O113" s="33">
        <f>SUM(E87:E112,O87:O112)</f>
        <v>18.689396809852447</v>
      </c>
      <c r="P113" s="33">
        <f>SUM(F87:F112,P87:P112)</f>
        <v>18.71630801304488</v>
      </c>
    </row>
    <row r="114" spans="1:20" ht="18" customHeight="1" thickTop="1" thickBot="1" x14ac:dyDescent="0.3">
      <c r="A114" s="2" t="s">
        <v>6527</v>
      </c>
      <c r="C114" s="3699" t="s">
        <v>5351</v>
      </c>
      <c r="D114" s="3699"/>
      <c r="E114" s="3699"/>
      <c r="F114" s="3699"/>
      <c r="G114" s="53"/>
      <c r="H114" s="123"/>
      <c r="I114" s="123"/>
      <c r="J114" s="3700" t="s">
        <v>5232</v>
      </c>
      <c r="K114" s="370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 x14ac:dyDescent="0.3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 x14ac:dyDescent="0.25">
      <c r="A117" s="10"/>
      <c r="B117" s="11" t="s">
        <v>4210</v>
      </c>
      <c r="C117" s="17" t="s">
        <v>4221</v>
      </c>
      <c r="D117" s="2567" cm="1">
        <f t="array" ref="D117">INDEX('5층_부하량'!I3:I3000,MATCH(1,("5-DaHall 1-PDU-04"='5층_부하량'!A3:A3000)*(1='5층_부하량'!B3:B3000),0))</f>
        <v>0</v>
      </c>
      <c r="E117" s="2567" cm="1">
        <f t="array" ref="E117">INDEX('5층_부하량'!J3:J3000,MATCH(1,("5-DaHall 1-PDU-04"='5층_부하량'!A3:A3000)*(1='5층_부하량'!B3:B3000),0))</f>
        <v>0</v>
      </c>
      <c r="F117" s="2567" cm="1">
        <f t="array" ref="F117">INDEX('5층_부하량'!K3:K3000,MATCH(1,("5-DaHall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INDEX('5층_부하량'!I3:I3000,MATCH(1,("5-DaHall 1-PDU-04"='5층_부하량'!A3:A3000)*(55='5층_부하량'!B3:B3000),0))</f>
        <v>0</v>
      </c>
      <c r="O117" s="2567" cm="1">
        <f t="array" ref="O117">INDEX('5층_부하량'!J3:J3000,MATCH(1,("5-DaHall 1-PDU-04"='5층_부하량'!A3:A3000)*(55='5층_부하량'!B3:B3000),0))</f>
        <v>0</v>
      </c>
      <c r="P117" s="2567" cm="1">
        <f t="array" ref="P117">INDEX('5층_부하량'!K3:K3000,MATCH(1,("5-DaHall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 x14ac:dyDescent="0.25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 x14ac:dyDescent="0.25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 x14ac:dyDescent="0.25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INDEX('5층_부하량'!K3:K3000,MATCH(1,("5-DaHall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INDEX('5층_부하량'!K3:K3000,MATCH(1,("5-DaHall 1-PDU-04"='5층_부하량'!A3:A3000)*(58='5층_부하량'!B3:B3000),0))</f>
        <v>0.56830651141155797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 x14ac:dyDescent="0.25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INDEX('5층_부하량'!I3:I3000,MATCH(1,("5-DaHall 1-PDU-04"='5층_부하량'!A3:A3000)*(59='5층_부하량'!B3:B3000),0))</f>
        <v>1.7195059115964118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 x14ac:dyDescent="0.25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INDEX('5층_부하량'!J3:J3000,MATCH(1,("5-DaHall 1-PDU-04"='5층_부하량'!A3:A3000)*(60='5층_부하량'!B3:B3000),0))</f>
        <v>3.5461935433272642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 x14ac:dyDescent="0.25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INDEX('5층_부하량'!K3:K3000,MATCH(1,("5-DaHall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INDEX('5층_부하량'!K3:K3000,MATCH(1,("5-DaHall 1-PDU-04"='5층_부하량'!A3:A3000)*(61='5층_부하량'!B3:B3000),0))</f>
        <v>1.8161798629610264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 x14ac:dyDescent="0.25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INDEX('5층_부하량'!I3:I3000,MATCH(1,("5-DaHall 1-PDU-04"='5층_부하량'!A3:A3000)*(62='5층_부하량'!B3:B3000),0))</f>
        <v>0.64036135216480761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 x14ac:dyDescent="0.25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INDEX('5층_부하량'!J3:J3000,MATCH(1,("5-DaHall 1-PDU-04"='5층_부하량'!A3:A3000)*(63='5층_부하량'!B3:B3000),0))</f>
        <v>3.8896422462041707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 x14ac:dyDescent="0.25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INDEX('5층_부하량'!K3:K3000,MATCH(1,("5-DaHall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INDEX('5층_부하량'!K3:K3000,MATCH(1,("5-DaHall 1-PDU-04"='5층_부하량'!A3:A3000)*(64='5층_부하량'!B3:B3000),0))</f>
        <v>4.4965565375292158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 x14ac:dyDescent="0.25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INDEX('5층_부하량'!I3:I3000,MATCH(1,("5-DaHall 1-PDU-04"='5층_부하량'!A3:A3000)*(65='5층_부하량'!B3:B3000),0))</f>
        <v>1.8441317197728599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 x14ac:dyDescent="0.25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INDEX('5층_부하량'!J3:J3000,MATCH(1,("5-DaHall 1-PDU-04"='5층_부하량'!A3:A3000)*(66='5층_부하량'!B3:B3000),0))</f>
        <v>4.7165906482028985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 x14ac:dyDescent="0.25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INDEX('5층_부하량'!K3:K3000,MATCH(1,("5-DaHall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INDEX('5층_부하량'!K3:K3000,MATCH(1,("5-DaHall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 x14ac:dyDescent="0.25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 x14ac:dyDescent="0.25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 x14ac:dyDescent="0.25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INDEX('5층_부하량'!K3:K3000,MATCH(1,("5-DaHall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INDEX('5층_부하량'!K3:K3000,MATCH(1,("5-DaHall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 x14ac:dyDescent="0.25">
      <c r="A133" s="2118"/>
      <c r="B133" s="1411" t="s">
        <v>4170</v>
      </c>
      <c r="C133" s="17" t="s">
        <v>4302</v>
      </c>
      <c r="D133" s="257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INDEX('5층_부하량'!I3:I3000,MATCH(1,("5-DaHall 1-PDU-04"='5층_부하량'!A3:A3000)*(71='5층_부하량'!B3:B3000),0))</f>
        <v>0.27074072738988858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 x14ac:dyDescent="0.25">
      <c r="A134" s="2118"/>
      <c r="B134" s="1411" t="s">
        <v>4170</v>
      </c>
      <c r="C134" s="17" t="s">
        <v>4302</v>
      </c>
      <c r="D134" s="21"/>
      <c r="E134" s="257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INDEX('5층_부하량'!J3:J3000,MATCH(1,("5-DaHall 1-PDU-04"='5층_부하량'!A3:A3000)*(72='5층_부하량'!B3:B3000),0))</f>
        <v>0.28990548612016398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 x14ac:dyDescent="0.25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INDEX('5층_부하량'!K3:K3000,MATCH(1,("5-DaHall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INDEX('5층_부하량'!K3:K3000,MATCH(1,("5-DaHall 1-PDU-04"='5층_부하량'!A3:A3000)*(73='5층_부하량'!B3:B3000),0))</f>
        <v>2.2938781804023103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 x14ac:dyDescent="0.25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INDEX('5층_부하량'!I3:I3000,MATCH(1,("5-DaHall 1-PDU-04"='5층_부하량'!A3:A3000)*(20='5층_부하량'!B3:B3000),0))</f>
        <v>3.8600145692115353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INDEX('5층_부하량'!I3:I3000,MATCH(1,("5-DaHall 1-PDU-04"='5층_부하량'!A3:A3000)*(74='5층_부하량'!B3:B3000),0))</f>
        <v>2.5977847360827813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 x14ac:dyDescent="0.25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INDEX('5층_부하량'!J3:J3000,MATCH(1,("5-DaHall 1-PDU-04"='5층_부하량'!A3:A3000)*(21='5층_부하량'!B3:B3000),0))</f>
        <v>0.91328802025107281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INDEX('5층_부하량'!J3:J3000,MATCH(1,("5-DaHall 1-PDU-04"='5층_부하량'!A3:A3000)*(75='5층_부하량'!B3:B3000),0))</f>
        <v>1.4562298837033556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 x14ac:dyDescent="0.25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INDEX('5층_부하량'!K3:K3000,MATCH(1,("5-DaHall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INDEX('5층_부하량'!K3:K3000,MATCH(1,("5-DaHall 1-PDU-04"='5층_부하량'!A3:A3000)*(76='5층_부하량'!B3:B3000),0))</f>
        <v>1.5857251799437317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 x14ac:dyDescent="0.25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INDEX('5층_부하량'!I3:I3000,MATCH(1,("5-DaHall 1-PDU-04"='5층_부하량'!A3:A3000)*(23='5층_부하량'!B3:B3000),0))</f>
        <v>2.494019109883697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INDEX('5층_부하량'!I3:I3000,MATCH(1,("5-DaHall 1-PDU-04"='5층_부하량'!A3:A3000)*(77='5층_부하량'!B3:B3000),0))</f>
        <v>2.3214535104764522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 x14ac:dyDescent="0.25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INDEX('5층_부하량'!J3:J3000,MATCH(1,("5-DaHall 1-PDU-04"='5층_부하량'!A3:A3000)*(78='5층_부하량'!B3:B3000),0))</f>
        <v>2.3525020227136992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 x14ac:dyDescent="0.25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INDEX('5층_부하량'!K3:K3000,MATCH(1,("5-DaHall 1-PDU-04"='5층_부하량'!A3:A3000)*(25='5층_부하량'!B3:B3000),0))</f>
        <v>4.3953103233470108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INDEX('5층_부하량'!K3:K3000,MATCH(1,("5-DaHall 1-PDU-04"='5층_부하량'!A3:A3000)*(79='5층_부하량'!B3:B3000),0))</f>
        <v>3.1822759124454292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 x14ac:dyDescent="0.3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INDEX('5층_부하량'!I3:I3000,MATCH(1,("5-DaHall 1-PDU-04"='5층_부하량'!A3:A3000)*(26='5층_부하량'!B3:B3000),0))</f>
        <v>5.4286947565920558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INDEX('5층_부하량'!I3:I3000,MATCH(1,("5-DaHall 1-PDU-04"='5층_부하량'!A3:A3000)*(80='5층_부하량'!B3:B3000),0))</f>
        <v>3.9494071069674357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 x14ac:dyDescent="0.3">
      <c r="M143" s="79" t="s">
        <v>5224</v>
      </c>
      <c r="N143" s="33">
        <f>SUM(D117:D142,N117:N142)</f>
        <v>25.126113500137926</v>
      </c>
      <c r="O143" s="33">
        <f>SUM(E117:E142,O117:O142)</f>
        <v>17.164351850522628</v>
      </c>
      <c r="P143" s="33">
        <f>SUM(F117:F142,P117:P142)</f>
        <v>18.338232508040281</v>
      </c>
    </row>
    <row r="144" spans="1:20" ht="18" customHeight="1" thickTop="1" thickBot="1" x14ac:dyDescent="0.3">
      <c r="A144" s="2" t="s">
        <v>5361</v>
      </c>
      <c r="C144" s="3699" t="s">
        <v>5362</v>
      </c>
      <c r="D144" s="3699"/>
      <c r="E144" s="3699"/>
      <c r="F144" s="53"/>
      <c r="G144" s="53"/>
      <c r="H144" s="123"/>
      <c r="I144" s="123"/>
      <c r="J144" s="3700" t="s">
        <v>5363</v>
      </c>
      <c r="K144" s="3706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 x14ac:dyDescent="0.3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 x14ac:dyDescent="0.25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 x14ac:dyDescent="0.25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 x14ac:dyDescent="0.25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 x14ac:dyDescent="0.25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 x14ac:dyDescent="0.25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 x14ac:dyDescent="0.3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 x14ac:dyDescent="0.25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 x14ac:dyDescent="0.25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 x14ac:dyDescent="0.25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 x14ac:dyDescent="0.25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 x14ac:dyDescent="0.25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 x14ac:dyDescent="0.25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 x14ac:dyDescent="0.3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 x14ac:dyDescent="0.3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6528</v>
      </c>
      <c r="C161" s="3699" t="s">
        <v>5396</v>
      </c>
      <c r="D161" s="3699"/>
      <c r="E161" s="3699"/>
      <c r="F161" s="3699"/>
      <c r="G161" s="53"/>
      <c r="H161" s="123"/>
      <c r="I161" s="123"/>
      <c r="J161" s="3700" t="s">
        <v>5232</v>
      </c>
      <c r="K161" s="370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 x14ac:dyDescent="0.3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 x14ac:dyDescent="0.25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INDEX('5층_부하량'!K3:K3000,MATCH(1,("5-DaHall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INDEX('5층_부하량'!K3:K3000,MATCH(1,("5-DaHall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 x14ac:dyDescent="0.25">
      <c r="A165" s="16"/>
      <c r="B165" s="17" t="s">
        <v>535</v>
      </c>
      <c r="C165" s="17" t="s">
        <v>4302</v>
      </c>
      <c r="D165" s="257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 x14ac:dyDescent="0.25">
      <c r="A166" s="317"/>
      <c r="B166" s="17" t="s">
        <v>535</v>
      </c>
      <c r="C166" s="17" t="s">
        <v>4302</v>
      </c>
      <c r="D166" s="21"/>
      <c r="E166" s="257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 x14ac:dyDescent="0.25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INDEX('5층_부하량'!K3:K3000,MATCH(1,("5-DaHall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INDEX('5층_부하량'!K3:K3000,MATCH(1,("5-DaHall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 x14ac:dyDescent="0.25">
      <c r="A168" s="16"/>
      <c r="B168" s="17" t="s">
        <v>535</v>
      </c>
      <c r="C168" s="17" t="s">
        <v>4302</v>
      </c>
      <c r="D168" s="257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 x14ac:dyDescent="0.25">
      <c r="A169" s="317"/>
      <c r="B169" s="17" t="s">
        <v>535</v>
      </c>
      <c r="C169" s="17" t="s">
        <v>4302</v>
      </c>
      <c r="D169" s="21"/>
      <c r="E169" s="257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 x14ac:dyDescent="0.25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INDEX('5층_부하량'!K3:K3000,MATCH(1,("5-DaHall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INDEX('5층_부하량'!K3:K3000,MATCH(1,("5-DaHall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 x14ac:dyDescent="0.25">
      <c r="A171" s="317"/>
      <c r="B171" s="17" t="s">
        <v>535</v>
      </c>
      <c r="C171" s="17" t="s">
        <v>4302</v>
      </c>
      <c r="D171" s="257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 x14ac:dyDescent="0.25">
      <c r="A172" s="16"/>
      <c r="B172" s="17" t="s">
        <v>535</v>
      </c>
      <c r="C172" s="17" t="s">
        <v>4302</v>
      </c>
      <c r="D172" s="21"/>
      <c r="E172" s="257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 x14ac:dyDescent="0.25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INDEX('5층_부하량'!K3:K3000,MATCH(1,("5-DaHall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INDEX('5층_부하량'!K3:K3000,MATCH(1,("5-DaHall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 x14ac:dyDescent="0.25">
      <c r="A174" s="16"/>
      <c r="B174" s="17" t="s">
        <v>535</v>
      </c>
      <c r="C174" s="17" t="s">
        <v>4302</v>
      </c>
      <c r="D174" s="257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 x14ac:dyDescent="0.25">
      <c r="A175" s="317"/>
      <c r="B175" s="17" t="s">
        <v>535</v>
      </c>
      <c r="C175" s="17" t="s">
        <v>4302</v>
      </c>
      <c r="D175" s="21"/>
      <c r="E175" s="257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 x14ac:dyDescent="0.25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INDEX('5층_부하량'!K3:K3000,MATCH(1,("5-DaHall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INDEX('5층_부하량'!K3:K3000,MATCH(1,("5-DaHall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 x14ac:dyDescent="0.25">
      <c r="A177" s="16"/>
      <c r="B177" s="17" t="s">
        <v>535</v>
      </c>
      <c r="C177" s="17" t="s">
        <v>4302</v>
      </c>
      <c r="D177" s="257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 x14ac:dyDescent="0.25">
      <c r="A178" s="317"/>
      <c r="B178" s="71" t="s">
        <v>535</v>
      </c>
      <c r="C178" s="71" t="s">
        <v>4302</v>
      </c>
      <c r="D178" s="21"/>
      <c r="E178" s="257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 x14ac:dyDescent="0.25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INDEX('5층_부하량'!K3:K3000,MATCH(1,("5-DaHall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INDEX('5층_부하량'!K3:K3000,MATCH(1,("5-DaHall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 x14ac:dyDescent="0.25">
      <c r="A180" s="317"/>
      <c r="B180" s="17" t="s">
        <v>535</v>
      </c>
      <c r="C180" s="17" t="s">
        <v>4302</v>
      </c>
      <c r="D180" s="257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4302</v>
      </c>
      <c r="D181" s="21"/>
      <c r="E181" s="257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INDEX('5층_부하량'!K3:K3000,MATCH(1,("5-DaHall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INDEX('5층_부하량'!K3:K3000,MATCH(1,("5-DaHall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 x14ac:dyDescent="0.25">
      <c r="A183" s="317"/>
      <c r="B183" s="17" t="s">
        <v>535</v>
      </c>
      <c r="C183" s="17" t="s">
        <v>4302</v>
      </c>
      <c r="D183" s="257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 x14ac:dyDescent="0.25">
      <c r="A184" s="317"/>
      <c r="B184" s="17" t="s">
        <v>535</v>
      </c>
      <c r="C184" s="17" t="s">
        <v>4302</v>
      </c>
      <c r="D184" s="21"/>
      <c r="E184" s="257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 x14ac:dyDescent="0.25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INDEX('5층_부하량'!K3:K3000,MATCH(1,("5-DaHall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INDEX('5층_부하량'!K3:K3000,MATCH(1,("5-DaHall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 x14ac:dyDescent="0.25">
      <c r="A186" s="317"/>
      <c r="B186" s="17" t="s">
        <v>535</v>
      </c>
      <c r="C186" s="17" t="s">
        <v>4302</v>
      </c>
      <c r="D186" s="257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 x14ac:dyDescent="0.25">
      <c r="A187" s="317"/>
      <c r="B187" s="17" t="s">
        <v>535</v>
      </c>
      <c r="C187" s="17" t="s">
        <v>4302</v>
      </c>
      <c r="D187" s="21"/>
      <c r="E187" s="257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 x14ac:dyDescent="0.25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INDEX('5층_부하량'!K3:K3000,MATCH(1,("5-DaHall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INDEX('5층_부하량'!K3:K3000,MATCH(1,("5-DaHall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 x14ac:dyDescent="0.25">
      <c r="A189" s="317"/>
      <c r="B189" s="17" t="s">
        <v>535</v>
      </c>
      <c r="C189" s="17" t="s">
        <v>4302</v>
      </c>
      <c r="D189" s="257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4302</v>
      </c>
      <c r="D190" s="30"/>
      <c r="E190" s="257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 x14ac:dyDescent="0.3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6529</v>
      </c>
      <c r="C192" s="3699" t="s">
        <v>5403</v>
      </c>
      <c r="D192" s="3699"/>
      <c r="E192" s="3699"/>
      <c r="F192" s="3699"/>
      <c r="G192" s="53"/>
      <c r="H192" s="123"/>
      <c r="I192" s="123"/>
      <c r="J192" s="3700" t="s">
        <v>5232</v>
      </c>
      <c r="K192" s="370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 x14ac:dyDescent="0.3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 x14ac:dyDescent="0.25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INDEX('5층_부하량'!K3:K3000,MATCH(1,("5-DaHall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 x14ac:dyDescent="0.25">
      <c r="A196" s="16"/>
      <c r="B196" s="17" t="s">
        <v>535</v>
      </c>
      <c r="C196" s="17" t="s">
        <v>4302</v>
      </c>
      <c r="D196" s="257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 x14ac:dyDescent="0.25">
      <c r="A197" s="317"/>
      <c r="B197" s="17" t="s">
        <v>535</v>
      </c>
      <c r="C197" s="17" t="s">
        <v>4302</v>
      </c>
      <c r="D197" s="21"/>
      <c r="E197" s="257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 x14ac:dyDescent="0.25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INDEX('5층_부하량'!K3:K3000,MATCH(1,("5-DaHall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 x14ac:dyDescent="0.25">
      <c r="A199" s="317"/>
      <c r="B199" s="17" t="s">
        <v>535</v>
      </c>
      <c r="C199" s="17" t="s">
        <v>4302</v>
      </c>
      <c r="D199" s="257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 x14ac:dyDescent="0.25">
      <c r="A200" s="16"/>
      <c r="B200" s="17" t="s">
        <v>535</v>
      </c>
      <c r="C200" s="17" t="s">
        <v>4302</v>
      </c>
      <c r="D200" s="21"/>
      <c r="E200" s="257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 x14ac:dyDescent="0.25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INDEX('5층_부하량'!K3:K3000,MATCH(1,("5-DaHall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 x14ac:dyDescent="0.25">
      <c r="A202" s="317"/>
      <c r="B202" s="17" t="s">
        <v>535</v>
      </c>
      <c r="C202" s="17" t="s">
        <v>4302</v>
      </c>
      <c r="D202" s="257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 x14ac:dyDescent="0.25">
      <c r="A203" s="16"/>
      <c r="B203" s="17" t="s">
        <v>535</v>
      </c>
      <c r="C203" s="17" t="s">
        <v>4302</v>
      </c>
      <c r="D203" s="21"/>
      <c r="E203" s="257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 x14ac:dyDescent="0.25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INDEX('5층_부하량'!K3:K3000,MATCH(1,("5-DaHall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 x14ac:dyDescent="0.25">
      <c r="A205" s="16"/>
      <c r="B205" s="17" t="s">
        <v>535</v>
      </c>
      <c r="C205" s="17" t="s">
        <v>4302</v>
      </c>
      <c r="D205" s="257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4302</v>
      </c>
      <c r="D206" s="21"/>
      <c r="E206" s="257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 x14ac:dyDescent="0.25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INDEX('5층_부하량'!K3:K3000,MATCH(1,("5-DaHall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INDEX('5층_부하량'!K3:K3000,MATCH(1,("5-DaHall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4302</v>
      </c>
      <c r="D208" s="257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 x14ac:dyDescent="0.25">
      <c r="A209" s="2076"/>
      <c r="B209" s="71" t="s">
        <v>535</v>
      </c>
      <c r="C209" s="71" t="s">
        <v>4302</v>
      </c>
      <c r="D209" s="21"/>
      <c r="E209" s="257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INDEX('5층_부하량'!K3:K3000,MATCH(1,("5-DaHall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INDEX('5층_부하량'!K3:K3000,MATCH(1,("5-DaHall 1-PDU-06"='5층_부하량'!A3:A3000)*(32='5층_부하량'!B3:B3000),0))</f>
        <v>8.2145753678600382E-4</v>
      </c>
      <c r="Q210" s="21"/>
      <c r="R210" s="74" t="s">
        <v>4210</v>
      </c>
      <c r="S210" s="17" t="s">
        <v>4302</v>
      </c>
      <c r="T210" s="81" t="s">
        <v>5404</v>
      </c>
    </row>
    <row r="211" spans="1:20" x14ac:dyDescent="0.25">
      <c r="A211" s="106"/>
      <c r="B211" s="17" t="s">
        <v>535</v>
      </c>
      <c r="C211" s="17" t="s">
        <v>4302</v>
      </c>
      <c r="D211" s="257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INDEX('5층_부하량'!I3:I3000,MATCH(1,("5-DaHall 1-PDU-06"='5층_부하량'!A3:A3000)*(34='5층_부하량'!B3:B3000),0))</f>
        <v>8.2609199397520557E-4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 x14ac:dyDescent="0.25">
      <c r="A212" s="2076"/>
      <c r="B212" s="17" t="s">
        <v>535</v>
      </c>
      <c r="C212" s="17" t="s">
        <v>4302</v>
      </c>
      <c r="D212" s="21"/>
      <c r="E212" s="257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INDEX('5층_부하량'!J3:J3000,MATCH(1,("5-DaHall 1-PDU-06"='5층_부하량'!A3:A3000)*(36='5층_부하량'!B3:B3000),0))</f>
        <v>4.008805468659483E-4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INDEX('5층_부하량'!K3:K3000,MATCH(1,("5-DaHall 1-PDU-06"='5층_부하량'!A3:A3000)*(37='5층_부하량'!B3:B3000),0))</f>
        <v>4.982618771726535E-5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INDEX('5층_부하량'!K3:K3000,MATCH(1,("5-DaHall 1-PDU-06"='5층_부하량'!A3:A3000)*(38='5층_부하량'!B3:B3000),0))</f>
        <v>6.2210379981464316E-4</v>
      </c>
      <c r="Q213" s="21"/>
      <c r="R213" s="68" t="s">
        <v>4170</v>
      </c>
      <c r="S213" s="17" t="s">
        <v>4221</v>
      </c>
      <c r="T213" s="69"/>
    </row>
    <row r="214" spans="1:20" x14ac:dyDescent="0.25">
      <c r="A214" s="106"/>
      <c r="B214" s="17" t="s">
        <v>535</v>
      </c>
      <c r="C214" s="17" t="s">
        <v>4302</v>
      </c>
      <c r="D214" s="257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INDEX('5층_부하량'!I3:I3000,MATCH(1,("5-DaHall 1-PDU-06"='5층_부하량'!A3:A3000)*(40='5층_부하량'!B3:B3000),0))</f>
        <v>6.0472659870250227E-4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 x14ac:dyDescent="0.25">
      <c r="A215" s="106"/>
      <c r="B215" s="17" t="s">
        <v>535</v>
      </c>
      <c r="C215" s="17" t="s">
        <v>4302</v>
      </c>
      <c r="D215" s="21"/>
      <c r="E215" s="2570" cm="1">
        <f t="array" ref="E215">INDEX('5층_부하량'!J3:J3000,MATCH(1,("5-DaHall 1-PDU-06"='5층_부하량'!A3:A3000)*(41='5층_부하량'!B3:B3000),0))</f>
        <v>2.4333719582850516E-5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INDEX('5층_부하량'!J3:J3000,MATCH(1,("5-DaHall 1-PDU-06"='5층_부하량'!A3:A3000)*(42='5층_부하량'!B3:B3000),0))</f>
        <v>6.5816917728852827E-4</v>
      </c>
      <c r="P215" s="21"/>
      <c r="Q215" s="21"/>
      <c r="R215" s="68" t="s">
        <v>4170</v>
      </c>
      <c r="S215" s="17" t="s">
        <v>4221</v>
      </c>
      <c r="T215" s="69"/>
    </row>
    <row r="216" spans="1:20" x14ac:dyDescent="0.25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INDEX('5층_부하량'!K3:K3000,MATCH(1,("5-DaHall 1-PDU-06"='5층_부하량'!A3:A3000)*(43='5층_부하량'!B3:B3000),0))</f>
        <v>3.4758428919012857E-5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INDEX('5층_부하량'!K3:K3000,MATCH(1,("5-DaHall 1-PDU-06"='5층_부하량'!A3:A3000)*(44='5층_부하량'!B3:B3000),0))</f>
        <v>9.7439462402966058E-4</v>
      </c>
      <c r="Q216" s="21"/>
      <c r="R216" s="68" t="s">
        <v>4170</v>
      </c>
      <c r="S216" s="17" t="s">
        <v>4221</v>
      </c>
      <c r="T216" s="69"/>
    </row>
    <row r="217" spans="1:20" x14ac:dyDescent="0.25">
      <c r="A217" s="317"/>
      <c r="B217" s="17" t="s">
        <v>535</v>
      </c>
      <c r="C217" s="17" t="s">
        <v>4302</v>
      </c>
      <c r="D217" s="2570" cm="1">
        <f t="array" ref="D217">INDEX('5층_부하량'!I3:I3000,MATCH(1,("5-DaHall 1-PDU-06"='5층_부하량'!A3:A3000)*(45='5층_부하량'!B3:B3000),0))</f>
        <v>3.4758428919012857E-5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INDEX('5층_부하량'!I3:I3000,MATCH(1,("5-DaHall 1-PDU-06"='5층_부하량'!A3:A3000)*(46='5층_부하량'!B3:B3000),0))</f>
        <v>1.123855868381416E-4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 x14ac:dyDescent="0.25">
      <c r="A218" s="317"/>
      <c r="B218" s="17" t="s">
        <v>535</v>
      </c>
      <c r="C218" s="17" t="s">
        <v>4302</v>
      </c>
      <c r="D218" s="21"/>
      <c r="E218" s="257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INDEX('5층_부하량'!J3:J3000,MATCH(1,("5-DaHall 1-PDU-06"='5층_부하량'!A3:A3000)*(48='5층_부하량'!B3:B3000),0))</f>
        <v>1.2165450121654502E-4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 x14ac:dyDescent="0.25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INDEX('5층_부하량'!K3:K3000,MATCH(1,("5-DaHall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INDEX('5층_부하량'!K3:K3000,MATCH(1,("5-DaHall 1-PDU-06"='5층_부하량'!A3:A3000)*(50='5층_부하량'!B3:B3000),0))</f>
        <v>1.9232997335187114E-4</v>
      </c>
      <c r="Q219" s="25"/>
      <c r="R219" s="107" t="s">
        <v>4170</v>
      </c>
      <c r="S219" s="23" t="s">
        <v>4221</v>
      </c>
      <c r="T219" s="103"/>
    </row>
    <row r="220" spans="1:20" x14ac:dyDescent="0.25">
      <c r="A220" s="317"/>
      <c r="B220" s="17" t="s">
        <v>535</v>
      </c>
      <c r="C220" s="17" t="s">
        <v>4302</v>
      </c>
      <c r="D220" s="257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INDEX('5층_부하량'!I3:I3000,MATCH(1,("5-DaHall 1-PDU-06"='5층_부하량'!A3:A3000)*(52='5층_부하량'!B3:B3000),0))</f>
        <v>8.573745800023173E-5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 x14ac:dyDescent="0.3">
      <c r="A221" s="108"/>
      <c r="B221" s="29" t="s">
        <v>535</v>
      </c>
      <c r="C221" s="35" t="s">
        <v>4302</v>
      </c>
      <c r="D221" s="30"/>
      <c r="E221" s="257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INDEX('5층_부하량'!J3:J3000,MATCH(1,("5-DaHall 1-PDU-06"='5층_부하량'!A3:A3000)*(54='5층_부하량'!B3:B3000),0))</f>
        <v>8.6896072297532181E-5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 x14ac:dyDescent="0.3">
      <c r="M222" s="79" t="s">
        <v>5224</v>
      </c>
      <c r="N222" s="33">
        <f>SUM(D195:D221,N195:N221)</f>
        <v>1.6637000664350941E-3</v>
      </c>
      <c r="O222" s="33">
        <f>SUM(E195:E221,O195:O221)</f>
        <v>1.2919340172514043E-3</v>
      </c>
      <c r="P222" s="33">
        <f>SUM(F195:F221,P195:P221)</f>
        <v>2.6948705506184569E-3</v>
      </c>
    </row>
    <row r="223" spans="1:20" ht="18.600000000000001" thickTop="1" thickBot="1" x14ac:dyDescent="0.3">
      <c r="A223" s="2" t="s">
        <v>6530</v>
      </c>
      <c r="C223" s="3699" t="s">
        <v>5405</v>
      </c>
      <c r="D223" s="3699"/>
      <c r="E223" s="3699"/>
      <c r="F223" s="3699"/>
      <c r="G223" s="53"/>
      <c r="H223" s="123"/>
      <c r="I223" s="123"/>
      <c r="J223" s="3700" t="s">
        <v>4642</v>
      </c>
      <c r="K223" s="370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 x14ac:dyDescent="0.3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 x14ac:dyDescent="0.25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INDEX('5층_부하량'!I3:I3000,MATCH(1,("5-DaHall 1-PDU-07"='5층_부하량'!A3:A3000)*(1='5층_부하량'!B3:B3000),0))</f>
        <v>7.7743273114788369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INDEX('5층_부하량'!I3:I3000,MATCH(1,("5-DaHall 1-PDU-07"='5층_부하량'!A3:A3000)*(2='5층_부하량'!B3:B3000),0))</f>
        <v>1.0427498619452777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 x14ac:dyDescent="0.25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INDEX('5층_부하량'!J3:J3000,MATCH(1,("5-DaHall 1-PDU-07"='5층_부하량'!A3:A3000)*(3='5층_부하량'!B3:B3000),0))</f>
        <v>1.0895728840439027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 x14ac:dyDescent="0.25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INDEX('5층_부하량'!K3:K3000,MATCH(1,("5-DaHall 1-PDU-07"='5층_부하량'!A3:A3000)*(5='5층_부하량'!B3:B3000),0))</f>
        <v>0.39038097446002878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INDEX('5층_부하량'!K3:K3000,MATCH(1,("5-DaHall 1-PDU-07"='5층_부하량'!A3:A3000)*(6='5층_부하량'!B3:B3000),0))</f>
        <v>0.37879955054417858</v>
      </c>
      <c r="Q228" s="21"/>
      <c r="R228" s="68" t="s">
        <v>4210</v>
      </c>
      <c r="S228" s="18" t="s">
        <v>4155</v>
      </c>
      <c r="T228" s="69" t="s">
        <v>5415</v>
      </c>
    </row>
    <row r="229" spans="1:20" x14ac:dyDescent="0.25">
      <c r="A229" s="16"/>
      <c r="B229" s="17" t="s">
        <v>4170</v>
      </c>
      <c r="C229" s="17" t="s">
        <v>4221</v>
      </c>
      <c r="D229" s="257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 x14ac:dyDescent="0.25">
      <c r="A230" s="317"/>
      <c r="B230" s="17" t="s">
        <v>4170</v>
      </c>
      <c r="C230" s="17" t="s">
        <v>4221</v>
      </c>
      <c r="D230" s="21"/>
      <c r="E230" s="257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 x14ac:dyDescent="0.25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INDEX('5층_부하량'!K3:K3000,MATCH(1,("5-DaHall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INDEX('5층_부하량'!K3:K3000,MATCH(1,("5-DaHall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 x14ac:dyDescent="0.3">
      <c r="A232" s="86"/>
      <c r="B232" s="87" t="s">
        <v>4170</v>
      </c>
      <c r="C232" s="87" t="s">
        <v>4221</v>
      </c>
      <c r="D232" s="258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 x14ac:dyDescent="0.25">
      <c r="A233" s="98"/>
      <c r="B233" s="71" t="s">
        <v>4170</v>
      </c>
      <c r="C233" s="71" t="s">
        <v>4221</v>
      </c>
      <c r="D233" s="73"/>
      <c r="E233" s="258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 x14ac:dyDescent="0.25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INDEX('5층_부하량'!K3:K3000,MATCH(1,("5-DaHall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INDEX('5층_부하량'!K3:K3000,MATCH(1,("5-DaHall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 x14ac:dyDescent="0.25">
      <c r="A235" s="16"/>
      <c r="B235" s="17" t="s">
        <v>4170</v>
      </c>
      <c r="C235" s="17" t="s">
        <v>4221</v>
      </c>
      <c r="D235" s="2570" cm="1">
        <f t="array" ref="D235">INDEX('5층_부하량'!I3:I3000,MATCH(1,("5-DaHall 1-PDU-07"='5층_부하량'!A3:A3000)*(19='5층_부하량'!B3:B3000),0))</f>
        <v>0.94027624248888519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 x14ac:dyDescent="0.25">
      <c r="A236" s="317"/>
      <c r="B236" s="17" t="s">
        <v>4170</v>
      </c>
      <c r="C236" s="17" t="s">
        <v>4221</v>
      </c>
      <c r="D236" s="21"/>
      <c r="E236" s="2570" cm="1">
        <f t="array" ref="E236">INDEX('5층_부하량'!J3:J3000,MATCH(1,("5-DaHall 1-PDU-07"='5층_부하량'!A3:A3000)*(21='5층_부하량'!B3:B3000),0))</f>
        <v>0.36240837860090497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 x14ac:dyDescent="0.25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INDEX('5층_부하량'!K3:K3000,MATCH(1,("5-DaHall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INDEX('5층_부하량'!K3:K3000,MATCH(1,("5-DaHall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 x14ac:dyDescent="0.25">
      <c r="A238" s="317"/>
      <c r="B238" s="17" t="s">
        <v>4170</v>
      </c>
      <c r="C238" s="17" t="s">
        <v>4221</v>
      </c>
      <c r="D238" s="257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 x14ac:dyDescent="0.25">
      <c r="A239" s="317"/>
      <c r="B239" s="17" t="s">
        <v>4170</v>
      </c>
      <c r="C239" s="17" t="s">
        <v>4221</v>
      </c>
      <c r="D239" s="21"/>
      <c r="E239" s="257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 x14ac:dyDescent="0.25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INDEX('5층_부하량'!K3:K3000,MATCH(1,("5-DaHall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INDEX('5층_부하량'!K3:K3000,MATCH(1,("5-DaHall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 x14ac:dyDescent="0.25">
      <c r="A241" s="317"/>
      <c r="B241" s="17" t="s">
        <v>4170</v>
      </c>
      <c r="C241" s="17" t="s">
        <v>4221</v>
      </c>
      <c r="D241" s="257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 x14ac:dyDescent="0.25">
      <c r="A242" s="317"/>
      <c r="B242" s="17" t="s">
        <v>4170</v>
      </c>
      <c r="C242" s="17" t="s">
        <v>4221</v>
      </c>
      <c r="D242" s="21"/>
      <c r="E242" s="257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 x14ac:dyDescent="0.3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INDEX('5층_부하량'!K3:K3000,MATCH(1,("5-DaHall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INDEX('5층_부하량'!K3:K3000,MATCH(1,("5-DaHall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 x14ac:dyDescent="0.3">
      <c r="M244" s="79" t="s">
        <v>5224</v>
      </c>
      <c r="N244" s="33">
        <f>SUM(D226:D243,N226:N243)</f>
        <v>9.7573534159130002</v>
      </c>
      <c r="O244" s="33">
        <f>SUM(E226:E243,O226:O243)</f>
        <v>1.4519812626448076</v>
      </c>
      <c r="P244" s="33">
        <f>SUM(F226:F243,P226:P243)</f>
        <v>0.76918052500420742</v>
      </c>
    </row>
    <row r="245" spans="1:20" ht="18.600000000000001" thickTop="1" thickBot="1" x14ac:dyDescent="0.3">
      <c r="A245" s="2" t="s">
        <v>6531</v>
      </c>
      <c r="C245" s="3699" t="s">
        <v>5416</v>
      </c>
      <c r="D245" s="3699"/>
      <c r="E245" s="3699"/>
      <c r="F245" s="3699"/>
      <c r="G245" s="53"/>
      <c r="H245" s="123"/>
      <c r="I245" s="123"/>
      <c r="J245" s="3700" t="s">
        <v>4642</v>
      </c>
      <c r="K245" s="3706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 x14ac:dyDescent="0.3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 x14ac:dyDescent="0.25">
      <c r="A248" s="10"/>
      <c r="B248" s="11" t="s">
        <v>4170</v>
      </c>
      <c r="C248" s="13" t="s">
        <v>4221</v>
      </c>
      <c r="D248" s="256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 x14ac:dyDescent="0.25">
      <c r="A249" s="16"/>
      <c r="B249" s="17" t="s">
        <v>4170</v>
      </c>
      <c r="C249" s="17" t="s">
        <v>4221</v>
      </c>
      <c r="D249" s="19"/>
      <c r="E249" s="256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IFERROR(INDEX('5층_부하량'!J3:J3000,MATCH(1,("5-DaHall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 x14ac:dyDescent="0.25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IFERROR(INDEX('5층_부하량'!K3:K3000,MATCH(1,("5-DaHall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IFERROR(INDEX('5층_부하량'!K3:K3000,MATCH(1,("5-DaHall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 x14ac:dyDescent="0.25">
      <c r="A251" s="16"/>
      <c r="B251" s="17" t="s">
        <v>4170</v>
      </c>
      <c r="C251" s="17" t="s">
        <v>4221</v>
      </c>
      <c r="D251" s="257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 x14ac:dyDescent="0.25">
      <c r="A252" s="317"/>
      <c r="B252" s="17" t="s">
        <v>4170</v>
      </c>
      <c r="C252" s="17" t="s">
        <v>4221</v>
      </c>
      <c r="D252" s="21"/>
      <c r="E252" s="257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 x14ac:dyDescent="0.25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IFERROR(INDEX('5층_부하량'!K3:K3000,MATCH(1,("5-DaHall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IFERROR(INDEX('5층_부하량'!K3:K3000,MATCH(1,("5-DaHall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 x14ac:dyDescent="0.25">
      <c r="A254" s="16"/>
      <c r="B254" s="23" t="s">
        <v>4170</v>
      </c>
      <c r="C254" s="23" t="s">
        <v>4221</v>
      </c>
      <c r="D254" s="257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 x14ac:dyDescent="0.3">
      <c r="A255" s="86"/>
      <c r="B255" s="87" t="s">
        <v>4170</v>
      </c>
      <c r="C255" s="87" t="s">
        <v>4221</v>
      </c>
      <c r="D255" s="89"/>
      <c r="E255" s="258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 x14ac:dyDescent="0.25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IFERROR(INDEX('5층_부하량'!K3:K3000,MATCH(1,("5-DaHall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IFERROR(INDEX('5층_부하량'!K3:K3000,MATCH(1,("5-DaHall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 x14ac:dyDescent="0.25">
      <c r="A257" s="16"/>
      <c r="B257" s="17" t="s">
        <v>4170</v>
      </c>
      <c r="C257" s="17" t="s">
        <v>4221</v>
      </c>
      <c r="D257" s="257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 x14ac:dyDescent="0.25">
      <c r="A258" s="317"/>
      <c r="B258" s="17" t="s">
        <v>4170</v>
      </c>
      <c r="C258" s="17" t="s">
        <v>4221</v>
      </c>
      <c r="D258" s="21"/>
      <c r="E258" s="257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 x14ac:dyDescent="0.25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IFERROR(INDEX('5층_부하량'!K3:K3000,MATCH(1,("5-DaHall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IFERROR(INDEX('5층_부하량'!K3:K3000,MATCH(1,("5-DaHall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 x14ac:dyDescent="0.25">
      <c r="A260" s="317"/>
      <c r="B260" s="17" t="s">
        <v>4170</v>
      </c>
      <c r="C260" s="17" t="s">
        <v>4221</v>
      </c>
      <c r="D260" s="257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 x14ac:dyDescent="0.25">
      <c r="A261" s="317"/>
      <c r="B261" s="17" t="s">
        <v>4170</v>
      </c>
      <c r="C261" s="17" t="s">
        <v>4221</v>
      </c>
      <c r="D261" s="21"/>
      <c r="E261" s="257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 x14ac:dyDescent="0.25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IFERROR(INDEX('5층_부하량'!K3:K3000,MATCH(1,("5-DaHall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IFERROR(INDEX('5층_부하량'!K3:K3000,MATCH(1,("5-DaHall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 x14ac:dyDescent="0.25">
      <c r="A263" s="317"/>
      <c r="B263" s="17" t="s">
        <v>4170</v>
      </c>
      <c r="C263" s="17" t="s">
        <v>4221</v>
      </c>
      <c r="D263" s="257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 x14ac:dyDescent="0.25">
      <c r="A264" s="317"/>
      <c r="B264" s="17" t="s">
        <v>4170</v>
      </c>
      <c r="C264" s="17" t="s">
        <v>4221</v>
      </c>
      <c r="D264" s="21"/>
      <c r="E264" s="257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 x14ac:dyDescent="0.25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IFERROR(INDEX('5층_부하량'!K3:K3000,MATCH(1,("5-DaHall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IFERROR(INDEX('5층_부하량'!K3:K3000,MATCH(1,("5-DaHall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 x14ac:dyDescent="0.3">
      <c r="A266" s="118"/>
      <c r="B266" s="29" t="s">
        <v>4170</v>
      </c>
      <c r="C266" s="29" t="s">
        <v>4221</v>
      </c>
      <c r="D266" s="257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 x14ac:dyDescent="0.3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6532</v>
      </c>
      <c r="C268" s="3699" t="s">
        <v>5418</v>
      </c>
      <c r="D268" s="3699"/>
      <c r="E268" s="3699"/>
      <c r="F268" s="3699"/>
      <c r="G268" s="53"/>
      <c r="H268" s="123"/>
      <c r="I268" s="123"/>
      <c r="J268" s="3700" t="s">
        <v>4642</v>
      </c>
      <c r="K268" s="370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 x14ac:dyDescent="0.3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 x14ac:dyDescent="0.25">
      <c r="A271" s="10"/>
      <c r="B271" s="11" t="s">
        <v>535</v>
      </c>
      <c r="C271" s="17" t="s">
        <v>4221</v>
      </c>
      <c r="D271" s="256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INDEX('5층_부하량'!I3:I3000,MATCH(1,("5-DaHall 1-PDU-08"='5층_부하량'!A3:A3000)*(2='5층_부하량'!B3:B3000),0))</f>
        <v>1.244752671364336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 x14ac:dyDescent="0.25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INDEX('5층_부하량'!J3:J3000,MATCH(1,("5-DaHall 1-PDU-08"='5층_부하량'!A3:A3000)*(3='5층_부하량'!B3:B3000),0))</f>
        <v>1.3680977581037836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INDEX('5층_부하량'!J3:J3000,MATCH(1,("5-DaHall 1-PDU-08"='5층_부하량'!A3:A3000)*(4='5층_부하량'!B3:B3000),0))</f>
        <v>5.2088128385530572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 x14ac:dyDescent="0.25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INDEX('5층_부하량'!K3:K3000,MATCH(1,("5-DaHall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INDEX('5층_부하량'!K3:K3000,MATCH(1,("5-DaHall 1-PDU-08"='5층_부하량'!A3:A3000)*(6='5층_부하량'!B3:B3000),0))</f>
        <v>1.3279569611502828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 x14ac:dyDescent="0.25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INDEX('5층_부하량'!I3:I3000,MATCH(1,("5-DaHall 1-PDU-08"='5층_부하량'!A3:A3000)*(7='5층_부하량'!B3:B3000),0))</f>
        <v>5.2714145237634762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 x14ac:dyDescent="0.25">
      <c r="A275" s="317"/>
      <c r="B275" s="17" t="s">
        <v>4170</v>
      </c>
      <c r="C275" s="17" t="s">
        <v>4221</v>
      </c>
      <c r="D275" s="21"/>
      <c r="E275" s="257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 x14ac:dyDescent="0.25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INDEX('5층_부하량'!K3:K3000,MATCH(1,("5-DaHall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INDEX('5층_부하량'!K3:K3000,MATCH(1,("5-DaHall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 x14ac:dyDescent="0.3">
      <c r="A277" s="86"/>
      <c r="B277" s="87" t="s">
        <v>4170</v>
      </c>
      <c r="C277" s="87" t="s">
        <v>4221</v>
      </c>
      <c r="D277" s="258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 x14ac:dyDescent="0.25">
      <c r="A278" s="98"/>
      <c r="B278" s="71" t="s">
        <v>4170</v>
      </c>
      <c r="C278" s="71" t="s">
        <v>4221</v>
      </c>
      <c r="D278" s="73"/>
      <c r="E278" s="258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 x14ac:dyDescent="0.25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INDEX('5층_부하량'!K3:K3000,MATCH(1,("5-DaHall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INDEX('5층_부하량'!K3:K3000,MATCH(1,("5-DaHall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 x14ac:dyDescent="0.25">
      <c r="A280" s="16"/>
      <c r="B280" s="17" t="s">
        <v>4170</v>
      </c>
      <c r="C280" s="17" t="s">
        <v>4221</v>
      </c>
      <c r="D280" s="2570" cm="1">
        <f t="array" ref="D280">INDEX('5층_부하량'!I3:I3000,MATCH(1,("5-DaHall 1-PDU-08"='5층_부하량'!A3:A3000)*(19='5층_부하량'!B3:B3000),0))</f>
        <v>1.1225587408051227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 x14ac:dyDescent="0.25">
      <c r="A281" s="317"/>
      <c r="B281" s="17" t="s">
        <v>4170</v>
      </c>
      <c r="C281" s="17" t="s">
        <v>4221</v>
      </c>
      <c r="D281" s="21"/>
      <c r="E281" s="2570" cm="1">
        <f t="array" ref="E281">INDEX('5층_부하량'!J3:J3000,MATCH(1,("5-DaHall 1-PDU-08"='5층_부하량'!A3:A3000)*(21='5층_부하량'!B3:B3000),0))</f>
        <v>1.3098009367967489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 x14ac:dyDescent="0.25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INDEX('5층_부하량'!K3:K3000,MATCH(1,("5-DaHall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INDEX('5층_부하량'!K3:K3000,MATCH(1,("5-DaHall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 x14ac:dyDescent="0.25">
      <c r="A283" s="317"/>
      <c r="B283" s="17" t="s">
        <v>4170</v>
      </c>
      <c r="C283" s="17" t="s">
        <v>4221</v>
      </c>
      <c r="D283" s="257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 x14ac:dyDescent="0.25">
      <c r="A284" s="317"/>
      <c r="B284" s="17" t="s">
        <v>4170</v>
      </c>
      <c r="C284" s="17" t="s">
        <v>4221</v>
      </c>
      <c r="D284" s="21"/>
      <c r="E284" s="257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 x14ac:dyDescent="0.25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INDEX('5층_부하량'!K3:K3000,MATCH(1,("5-DaHall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INDEX('5층_부하량'!K3:K3000,MATCH(1,("5-DaHall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 x14ac:dyDescent="0.25">
      <c r="A286" s="317"/>
      <c r="B286" s="17" t="s">
        <v>4170</v>
      </c>
      <c r="C286" s="17" t="s">
        <v>4221</v>
      </c>
      <c r="D286" s="257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 x14ac:dyDescent="0.25">
      <c r="A287" s="317"/>
      <c r="B287" s="17" t="s">
        <v>4170</v>
      </c>
      <c r="C287" s="17" t="s">
        <v>4221</v>
      </c>
      <c r="D287" s="21"/>
      <c r="E287" s="257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 x14ac:dyDescent="0.3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INDEX('5층_부하량'!K3:K3000,MATCH(1,("5-DaHall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INDEX('5층_부하량'!K3:K3000,MATCH(1,("5-DaHall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 x14ac:dyDescent="0.3">
      <c r="M289" s="79" t="s">
        <v>5224</v>
      </c>
      <c r="N289" s="33">
        <f>SUM(D271:D288,N271:N288)</f>
        <v>7.6387259359329347</v>
      </c>
      <c r="O289" s="33">
        <f>SUM(E271:E288,O271:O288)</f>
        <v>7.8867115334535898</v>
      </c>
      <c r="P289" s="33">
        <f>SUM(F271:F288,P271:P288)</f>
        <v>1.3279569611502828</v>
      </c>
    </row>
    <row r="290" spans="1:20" ht="18.600000000000001" thickTop="1" thickBot="1" x14ac:dyDescent="0.3">
      <c r="A290" s="2" t="s">
        <v>6533</v>
      </c>
      <c r="C290" s="3699" t="s">
        <v>5427</v>
      </c>
      <c r="D290" s="3699"/>
      <c r="E290" s="3699"/>
      <c r="F290" s="3699"/>
      <c r="G290" s="53"/>
      <c r="H290" s="123"/>
      <c r="I290" s="123"/>
      <c r="J290" s="3700" t="s">
        <v>4642</v>
      </c>
      <c r="K290" s="3706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 x14ac:dyDescent="0.3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 x14ac:dyDescent="0.25">
      <c r="A293" s="10"/>
      <c r="B293" s="11" t="s">
        <v>4170</v>
      </c>
      <c r="C293" s="13" t="s">
        <v>4221</v>
      </c>
      <c r="D293" s="256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 x14ac:dyDescent="0.25">
      <c r="A294" s="16"/>
      <c r="B294" s="17" t="s">
        <v>4170</v>
      </c>
      <c r="C294" s="17" t="s">
        <v>4221</v>
      </c>
      <c r="D294" s="19"/>
      <c r="E294" s="256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IFERROR(INDEX('5층_부하량'!J3:J3000,MATCH(1,("5-DaHall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 x14ac:dyDescent="0.25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IFERROR(INDEX('5층_부하량'!K3:K3000,MATCH(1,("5-DaHall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IFERROR(INDEX('5층_부하량'!K3:K3000,MATCH(1,("5-DaHall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 x14ac:dyDescent="0.25">
      <c r="A296" s="16"/>
      <c r="B296" s="17" t="s">
        <v>4170</v>
      </c>
      <c r="C296" s="17" t="s">
        <v>4221</v>
      </c>
      <c r="D296" s="257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 x14ac:dyDescent="0.25">
      <c r="A297" s="317"/>
      <c r="B297" s="17" t="s">
        <v>4170</v>
      </c>
      <c r="C297" s="17" t="s">
        <v>4221</v>
      </c>
      <c r="D297" s="21"/>
      <c r="E297" s="257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 x14ac:dyDescent="0.25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IFERROR(INDEX('5층_부하량'!K3:K3000,MATCH(1,("5-DaHall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IFERROR(INDEX('5층_부하량'!K3:K3000,MATCH(1,("5-DaHall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 x14ac:dyDescent="0.25">
      <c r="A299" s="16"/>
      <c r="B299" s="23" t="s">
        <v>4170</v>
      </c>
      <c r="C299" s="23" t="s">
        <v>4221</v>
      </c>
      <c r="D299" s="257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 x14ac:dyDescent="0.3">
      <c r="A300" s="86"/>
      <c r="B300" s="87" t="s">
        <v>4170</v>
      </c>
      <c r="C300" s="87" t="s">
        <v>4221</v>
      </c>
      <c r="D300" s="89"/>
      <c r="E300" s="258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 x14ac:dyDescent="0.25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IFERROR(INDEX('5층_부하량'!K3:K3000,MATCH(1,("5-DaHall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IFERROR(INDEX('5층_부하량'!K3:K3000,MATCH(1,("5-DaHall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 x14ac:dyDescent="0.25">
      <c r="A302" s="16"/>
      <c r="B302" s="17" t="s">
        <v>4170</v>
      </c>
      <c r="C302" s="17" t="s">
        <v>4221</v>
      </c>
      <c r="D302" s="257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 x14ac:dyDescent="0.25">
      <c r="A303" s="317"/>
      <c r="B303" s="17" t="s">
        <v>4170</v>
      </c>
      <c r="C303" s="17" t="s">
        <v>4221</v>
      </c>
      <c r="D303" s="21"/>
      <c r="E303" s="257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 x14ac:dyDescent="0.25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IFERROR(INDEX('5층_부하량'!K3:K3000,MATCH(1,("5-DaHall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IFERROR(INDEX('5층_부하량'!K3:K3000,MATCH(1,("5-DaHall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 x14ac:dyDescent="0.25">
      <c r="A305" s="317"/>
      <c r="B305" s="17" t="s">
        <v>4170</v>
      </c>
      <c r="C305" s="17" t="s">
        <v>4221</v>
      </c>
      <c r="D305" s="257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 x14ac:dyDescent="0.25">
      <c r="A306" s="317"/>
      <c r="B306" s="17" t="s">
        <v>4170</v>
      </c>
      <c r="C306" s="17" t="s">
        <v>4221</v>
      </c>
      <c r="D306" s="21"/>
      <c r="E306" s="257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 x14ac:dyDescent="0.25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IFERROR(INDEX('5층_부하량'!K3:K3000,MATCH(1,("5-DaHall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IFERROR(INDEX('5층_부하량'!K3:K3000,MATCH(1,("5-DaHall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 x14ac:dyDescent="0.25">
      <c r="A308" s="317"/>
      <c r="B308" s="17" t="s">
        <v>4170</v>
      </c>
      <c r="C308" s="17" t="s">
        <v>4221</v>
      </c>
      <c r="D308" s="257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 x14ac:dyDescent="0.25">
      <c r="A309" s="317"/>
      <c r="B309" s="17" t="s">
        <v>4170</v>
      </c>
      <c r="C309" s="17" t="s">
        <v>4221</v>
      </c>
      <c r="D309" s="21"/>
      <c r="E309" s="257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 x14ac:dyDescent="0.25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IFERROR(INDEX('5층_부하량'!K3:K3000,MATCH(1,("5-DaHall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IFERROR(INDEX('5층_부하량'!K3:K3000,MATCH(1,("5-DaHall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 x14ac:dyDescent="0.3">
      <c r="A311" s="118"/>
      <c r="B311" s="29" t="s">
        <v>4170</v>
      </c>
      <c r="C311" s="29" t="s">
        <v>4221</v>
      </c>
      <c r="D311" s="257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 x14ac:dyDescent="0.3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6534</v>
      </c>
      <c r="C313" s="3699" t="s">
        <v>5428</v>
      </c>
      <c r="D313" s="3699"/>
      <c r="E313" s="3699"/>
      <c r="F313" s="3699"/>
      <c r="G313" s="53"/>
      <c r="H313" s="123"/>
      <c r="I313" s="123"/>
      <c r="J313" s="3700" t="s">
        <v>5225</v>
      </c>
      <c r="K313" s="370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 x14ac:dyDescent="0.3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 x14ac:dyDescent="0.25">
      <c r="A316" s="10"/>
      <c r="B316" s="11" t="s">
        <v>4170</v>
      </c>
      <c r="C316" s="13" t="s">
        <v>4221</v>
      </c>
      <c r="D316" s="2579" cm="1">
        <f t="array" ref="D316">INDEX('5층_부하량'!I3:I3000,MATCH(1,("5-DaHall 1-PDU-11"='5층_부하량'!A3:A3000)*(1='5층_부하량'!B3:B3000),0))</f>
        <v>0</v>
      </c>
      <c r="E316" s="2579" cm="1">
        <f t="array" ref="E316">INDEX('5층_부하량'!J3:J3000,MATCH(1,("5-DaHall 1-PDU-11"='5층_부하량'!A3:A3000)*(1='5층_부하량'!B3:B3000),0))</f>
        <v>0</v>
      </c>
      <c r="F316" s="2579" cm="1">
        <f t="array" ref="F316">INDEX('5층_부하량'!K3:K3000,MATCH(1,("5-DaHall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INDEX('5층_부하량'!I3:I3000,MATCH(1,("5-DaHall 1-PDU-11"='5층_부하량'!A3:A3000)*(2='5층_부하량'!B3:B3000),0))</f>
        <v>0</v>
      </c>
      <c r="O316" s="2579" cm="1">
        <f t="array" ref="O316">INDEX('5층_부하량'!J3:J3000,MATCH(1,("5-DaHall 1-PDU-11"='5층_부하량'!A3:A3000)*(2='5층_부하량'!B3:B3000),0))</f>
        <v>0</v>
      </c>
      <c r="P316" s="2579" cm="1">
        <f t="array" ref="P316">INDEX('5층_부하량'!K3:K3000,MATCH(1,("5-DaHall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 x14ac:dyDescent="0.25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 x14ac:dyDescent="0.25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INDEX('5층_부하량'!J3:J3000,MATCH(1,("5-DaHall 1-PDU-11"='5층_부하량'!A3:A3000)*(5='5층_부하량'!B3:B3000),0))</f>
        <v>4.9924401204648445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INDEX('5층_부하량'!J3:J3000,MATCH(1,("5-DaHall 1-PDU-11"='5층_부하량'!A3:A3000)*(6='5층_부하량'!B3:B3000),0))</f>
        <v>1.9353548638277827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 x14ac:dyDescent="0.25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INDEX('5층_부하량'!K3:K3000,MATCH(1,("5-DaHall 1-PDU-11"='5층_부하량'!A3:A3000)*(7='5층_부하량'!B3:B3000),0))</f>
        <v>1.8655435965045901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INDEX('5층_부하량'!K3:K3000,MATCH(1,("5-DaHall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 x14ac:dyDescent="0.25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INDEX('5층_부하량'!I3:I3000,MATCH(1,("5-DaHall 1-PDU-11"='5층_부하량'!A3:A3000)*(9='5층_부하량'!B3:B3000),0))</f>
        <v>5.0853502061996734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 x14ac:dyDescent="0.3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INDEX('5층_부하량'!J3:J3000,MATCH(1,("5-DaHall 1-PDU-11"='5층_부하량'!A3:A3000)*(11='5층_부하량'!B3:B3000),0))</f>
        <v>2.4235004967175358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INDEX('5층_부하량'!J3:J3000,MATCH(1,("5-DaHall 1-PDU-11"='5층_부하량'!A3:A3000)*(12='5층_부하량'!B3:B3000),0))</f>
        <v>4.7449124484762901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 x14ac:dyDescent="0.25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INDEX('5층_부하량'!K3:K3000,MATCH(1,("5-DaHall 1-PDU-11"='5층_부하량'!A3:A3000)*(13='5층_부하량'!B3:B3000),0))</f>
        <v>1.8986408671650949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INDEX('5층_부하량'!K3:K3000,MATCH(1,("5-DaHall 1-PDU-11"='5층_부하량'!A3:A3000)*(14='5층_부하량'!B3:B3000),0))</f>
        <v>2.4231462492961904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 x14ac:dyDescent="0.25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 x14ac:dyDescent="0.25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INDEX('5층_부하량'!J3:J3000,MATCH(1,("5-DaHall 1-PDU-11"='5층_부하량'!A3:A3000)*(18='5층_부하량'!B3:B3000),0))</f>
        <v>3.0066113881293215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 x14ac:dyDescent="0.25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INDEX('5층_부하량'!K3:K3000,MATCH(1,("5-DaHall 1-PDU-11"='5층_부하량'!A3:A3000)*(19='5층_부하량'!B3:B3000),0))</f>
        <v>1.9028308179699334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INDEX('5층_부하량'!K3:K3000,MATCH(1,("5-DaHall 1-PDU-11"='5층_부하량'!A3:A3000)*(20='5층_부하량'!B3:B3000),0))</f>
        <v>2.9667135678817016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 x14ac:dyDescent="0.25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INDEX('5층_부하량'!I3:I3000,MATCH(1,("5-DaHall 1-PDU-11"='5층_부하량'!A3:A3000)*(21='5층_부하량'!B3:B3000),0))</f>
        <v>2.4820585913674083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 x14ac:dyDescent="0.25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INDEX('5층_부하량'!J3:J3000,MATCH(1,("5-DaHall 1-PDU-11"='5층_부하량'!A3:A3000)*(23='5층_부하량'!B3:B3000),0))</f>
        <v>4.7745083940042896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 x14ac:dyDescent="0.25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INDEX('5층_부하량'!K3:K3000,MATCH(1,("5-DaHall 1-PDU-11"='5층_부하량'!A3:A3000)*(25='5층_부하량'!B3:B3000),0))</f>
        <v>2.8546039730668751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INDEX('5층_부하량'!K3:K3000,MATCH(1,("5-DaHall 1-PDU-11"='5층_부하량'!A3:A3000)*(26='5층_부하량'!B3:B3000),0))</f>
        <v>4.9259202539429046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 x14ac:dyDescent="0.25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INDEX('5층_부하량'!I3:I3000,MATCH(1,("5-DaHall 1-PDU-11"='5층_부하량'!A3:A3000)*(27='5층_부하량'!B3:B3000),0))</f>
        <v>2.4186952954577028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INDEX('5층_부하량'!I3:I3000,MATCH(1,("5-DaHall 1-PDU-11"='5층_부하량'!A3:A3000)*(28='5층_부하량'!B3:B3000),0))</f>
        <v>5.2789648651851886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 x14ac:dyDescent="0.25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INDEX('5층_부하량'!J3:J3000,MATCH(1,("5-DaHall 1-PDU-11"='5층_부하량'!A3:A3000)*(29='5층_부하량'!B3:B3000),0))</f>
        <v>5.2037149400976039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INDEX('5층_부하량'!J3:J3000,MATCH(1,("5-DaHall 1-PDU-11"='5층_부하량'!A3:A3000)*(30='5층_부하량'!B3:B3000),0))</f>
        <v>5.2393615700725586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 x14ac:dyDescent="0.3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INDEX('5층_부하량'!K3:K3000,MATCH(1,("5-DaHall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INDEX('5층_부하량'!K3:K3000,MATCH(1,("5-DaHall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 x14ac:dyDescent="0.3">
      <c r="M332" s="79" t="s">
        <v>5224</v>
      </c>
      <c r="N332" s="33">
        <f>SUM(D316:D331,N316:N331)</f>
        <v>15.265068958209973</v>
      </c>
      <c r="O332" s="33">
        <f>SUM(E316:E331,O316:O331)</f>
        <v>32.320404221790227</v>
      </c>
      <c r="P332" s="33">
        <f>SUM(F316:F331,P316:P331)</f>
        <v>18.837399325827288</v>
      </c>
    </row>
    <row r="333" spans="1:20" ht="18.600000000000001" thickTop="1" thickBot="1" x14ac:dyDescent="0.3">
      <c r="A333" s="2" t="s">
        <v>6535</v>
      </c>
      <c r="C333" s="3699" t="s">
        <v>5456</v>
      </c>
      <c r="D333" s="3699"/>
      <c r="E333" s="3699"/>
      <c r="F333" s="3699"/>
      <c r="G333" s="53"/>
      <c r="H333" s="123"/>
      <c r="I333" s="123"/>
      <c r="J333" s="3700" t="s">
        <v>5225</v>
      </c>
      <c r="K333" s="370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 x14ac:dyDescent="0.3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 x14ac:dyDescent="0.25">
      <c r="A336" s="10"/>
      <c r="B336" s="11" t="s">
        <v>4170</v>
      </c>
      <c r="C336" s="13" t="s">
        <v>4221</v>
      </c>
      <c r="D336" s="2579" cm="1">
        <f t="array" ref="D336">INDEX('5층_부하량'!I3:I3000,MATCH(1,("5-DaHall 1-PDU-13"='5층_부하량'!A3:A3000)*(1='5층_부하량'!B3:B3000),0))</f>
        <v>0</v>
      </c>
      <c r="E336" s="2579" cm="1">
        <f t="array" ref="E336">INDEX('5층_부하량'!J3:J3000,MATCH(1,("5-DaHall 1-PDU-13"='5층_부하량'!A3:A3000)*(1='5층_부하량'!B3:B3000),0))</f>
        <v>0</v>
      </c>
      <c r="F336" s="2579" cm="1">
        <f t="array" ref="F336">INDEX('5층_부하량'!K3:K3000,MATCH(1,("5-DaHall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INDEX('5층_부하량'!I3:I3000,MATCH(1,("5-DaHall 1-PDU-13"='5층_부하량'!A3:A3000)*(2='5층_부하량'!B3:B3000),0))</f>
        <v>0</v>
      </c>
      <c r="O336" s="2579" cm="1">
        <f t="array" ref="O336">INDEX('5층_부하량'!J3:J3000,MATCH(1,("5-DaHall 1-PDU-13"='5층_부하량'!A3:A3000)*(2='5층_부하량'!B3:B3000),0))</f>
        <v>0</v>
      </c>
      <c r="P336" s="2579" cm="1">
        <f t="array" ref="P336">INDEX('5층_부하량'!K3:K3000,MATCH(1,("5-DaHall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 x14ac:dyDescent="0.25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INDEX('5층_부하량'!I3:I3000,MATCH(1,("5-DaHall 1-PDU-13"='5층_부하량'!A3:A3000)*(3='5층_부하량'!B3:B3000),0))</f>
        <v>5.2809176351490921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 x14ac:dyDescent="0.25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INDEX('5층_부하량'!J3:J3000,MATCH(1,("5-DaHall 1-PDU-13"='5층_부하량'!A3:A3000)*(5='5층_부하량'!B3:B3000),0))</f>
        <v>3.8314901147064435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INDEX('5층_부하량'!J3:J3000,MATCH(1,("5-DaHall 1-PDU-13"='5층_부하량'!A3:A3000)*(6='5층_부하량'!B3:B3000),0))</f>
        <v>5.7185788115502865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 x14ac:dyDescent="0.25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INDEX('5층_부하량'!K3:K3000,MATCH(1,("5-DaHall 1-PDU-13"='5층_부하량'!A3:A3000)*(7='5층_부하량'!B3:B3000),0))</f>
        <v>0.68093439760922936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INDEX('5층_부하량'!K3:K3000,MATCH(1,("5-DaHall 1-PDU-13"='5층_부하량'!A3:A3000)*(8='5층_부하량'!B3:B3000),0))</f>
        <v>4.1143214364564891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 x14ac:dyDescent="0.25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INDEX('5층_부하량'!I3:I3000,MATCH(1,("5-DaHall 1-PDU-13"='5층_부하량'!A3:A3000)*(10='5층_부하량'!B3:B3000),0))</f>
        <v>5.4350655217169948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 x14ac:dyDescent="0.3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INDEX('5층_부하량'!J3:J3000,MATCH(1,("5-DaHall 1-PDU-13"='5층_부하량'!A3:A3000)*(11='5층_부하량'!B3:B3000),0))</f>
        <v>3.0406381773839328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INDEX('5층_부하량'!J3:J3000,MATCH(1,("5-DaHall 1-PDU-13"='5층_부하량'!A3:A3000)*(12='5층_부하량'!B3:B3000),0))</f>
        <v>8.8343880048585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 x14ac:dyDescent="0.25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INDEX('5층_부하량'!K3:K3000,MATCH(1,("5-DaHall 1-PDU-13"='5층_부하량'!A3:A3000)*(13='5층_부하량'!B3:B3000),0))</f>
        <v>1.1149490974259733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INDEX('5층_부하량'!K3:K3000,MATCH(1,("5-DaHall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 x14ac:dyDescent="0.25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INDEX('5층_부하량'!I3:I3000,MATCH(1,("5-DaHall 1-PDU-13"='5층_부하량'!A3:A3000)*(16='5층_부하량'!B3:B3000),0))</f>
        <v>3.7659118466590278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 x14ac:dyDescent="0.25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 x14ac:dyDescent="0.25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INDEX('5층_부하량'!K3:K3000,MATCH(1,("5-DaHall 1-PDU-13"='5층_부하량'!A3:A3000)*(19='5층_부하량'!B3:B3000),0))</f>
        <v>5.5746801273728899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INDEX('5층_부하량'!K3:K3000,MATCH(1,("5-DaHall 1-PDU-13"='5층_부하량'!A3:A3000)*(20='5층_부하량'!B3:B3000),0))</f>
        <v>4.0439557822577923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 x14ac:dyDescent="0.25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INDEX('5층_부하량'!I3:I3000,MATCH(1,("5-DaHall 1-PDU-13"='5층_부하량'!A3:A3000)*(21='5층_부하량'!B3:B3000),0))</f>
        <v>3.098823425315421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 x14ac:dyDescent="0.25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INDEX('5층_부하량'!J3:J3000,MATCH(1,("5-DaHall 1-PDU-13"='5층_부하량'!A3:A3000)*(23='5층_부하량'!B3:B3000),0))</f>
        <v>8.9499598980558108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INDEX('5층_부하량'!J3:J3000,MATCH(1,("5-DaHall 1-PDU-13"='5층_부하량'!A3:A3000)*(24='5층_부하량'!B3:B3000),0))</f>
        <v>3.7088030962760472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 x14ac:dyDescent="0.25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INDEX('5층_부하량'!K3:K3000,MATCH(1,("5-DaHall 1-PDU-13"='5층_부하량'!A3:A3000)*(25='5층_부하량'!B3:B3000),0))</f>
        <v>2.4386809822603417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INDEX('5층_부하량'!K3:K3000,MATCH(1,("5-DaHall 1-PDU-13"='5층_부하량'!A3:A3000)*(26='5층_부하량'!B3:B3000),0))</f>
        <v>1.831355360381447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 x14ac:dyDescent="0.25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 x14ac:dyDescent="0.25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INDEX('5층_부하량'!J3:J3000,MATCH(1,("5-DaHall 1-PDU-13"='5층_부하량'!A3:A3000)*(29='5층_부하량'!B3:B3000),0))</f>
        <v>1.8120711232380269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 x14ac:dyDescent="0.3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INDEX('5층_부하량'!K3:K3000,MATCH(1,("5-DaHall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INDEX('5층_부하량'!K3:K3000,MATCH(1,("5-DaHall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 x14ac:dyDescent="0.3">
      <c r="M352" s="79" t="s">
        <v>5224</v>
      </c>
      <c r="N352" s="33">
        <f>SUM(D336:D351,N336:N351)</f>
        <v>17.580718428840534</v>
      </c>
      <c r="O352" s="33">
        <f>SUM(E336:E351,O336:O351)</f>
        <v>35.89592922606905</v>
      </c>
      <c r="P352" s="33">
        <f>SUM(F336:F351,P336:P351)</f>
        <v>19.798877183764162</v>
      </c>
    </row>
    <row r="353" spans="1:20" s="350" customFormat="1" ht="18.600000000000001" thickTop="1" thickBot="1" x14ac:dyDescent="0.3">
      <c r="A353" s="349" t="s">
        <v>6536</v>
      </c>
      <c r="C353" s="3699" t="s">
        <v>5470</v>
      </c>
      <c r="D353" s="3699"/>
      <c r="E353" s="3699"/>
      <c r="F353" s="3699"/>
      <c r="G353" s="351"/>
      <c r="H353" s="352"/>
      <c r="I353" s="352"/>
      <c r="J353" s="3709" t="s">
        <v>4294</v>
      </c>
      <c r="K353" s="3710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 x14ac:dyDescent="0.25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INDEX('5층_부하량'!I3:I3000,MATCH(1,("5-DaHall 1-PDU-15"='5층_부하량'!A3:A3000)*(1='5층_부하량'!B3:B3000),0))</f>
        <v>6.0279209510746625</v>
      </c>
      <c r="E356" s="2579" cm="1">
        <f t="array" ref="E356">INDEX('5층_부하량'!J3:J3000,MATCH(1,("5-DaHall 1-PDU-15"='5층_부하량'!A3:A3000)*(1='5층_부하량'!B3:B3000),0))</f>
        <v>1.2529926146537091</v>
      </c>
      <c r="F356" s="2579" cm="1">
        <f t="array" ref="F356">INDEX('5층_부하량'!K3:K3000,MATCH(1,("5-DaHall 1-PDU-15"='5층_부하량'!A3:A3000)*(1='5층_부하량'!B3:B3000),0))</f>
        <v>7.972806767204351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INDEX('5층_부하량'!I3:I3000,MATCH(1,("5-DaHall 1-PDU-15"='5층_부하량'!A3:A3000)*(2='5층_부하량'!B3:B3000),0))</f>
        <v>3.2897207263847617</v>
      </c>
      <c r="O356" s="2579" cm="1">
        <f t="array" ref="O356">INDEX('5층_부하량'!J3:J3000,MATCH(1,("5-DaHall 1-PDU-15"='5층_부하량'!A3:A3000)*(2='5층_부하량'!B3:B3000),0))</f>
        <v>2.7182362914803235</v>
      </c>
      <c r="P356" s="2579" cm="1">
        <f t="array" ref="P356">INDEX('5층_부하량'!K3:K3000,MATCH(1,("5-DaHall 1-PDU-15"='5층_부하량'!A3:A3000)*(2='5층_부하량'!B3:B3000),0))</f>
        <v>1.9969684553161644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 x14ac:dyDescent="0.25">
      <c r="A357" s="1282"/>
      <c r="B357" s="376" t="s">
        <v>4170</v>
      </c>
      <c r="C357" s="376" t="s">
        <v>4221</v>
      </c>
      <c r="D357" s="2580" cm="1">
        <f t="array" ref="D357">INDEX('5층_부하량'!I3:I3000,MATCH(1,("5-DaHall 1-PDU-15"='5층_부하량'!A3:A3000)*(3='5층_부하량'!B3:B3000),0))</f>
        <v>0</v>
      </c>
      <c r="E357" s="2580" cm="1">
        <f t="array" ref="E357">INDEX('5층_부하량'!J3:J3000,MATCH(1,("5-DaHall 1-PDU-15"='5층_부하량'!A3:A3000)*(3='5층_부하량'!B3:B3000),0))</f>
        <v>0</v>
      </c>
      <c r="F357" s="2580" cm="1">
        <f t="array" ref="F357">INDEX('5층_부하량'!K3:K3000,MATCH(1,("5-DaHall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INDEX('5층_부하량'!I3:I3000,MATCH(1,("5-DaHall 1-PDU-15"='5층_부하량'!A3:A3000)*(4='5층_부하량'!B3:B3000),0))</f>
        <v>0</v>
      </c>
      <c r="O357" s="2580" cm="1">
        <f t="array" ref="O357">INDEX('5층_부하량'!J3:J3000,MATCH(1,("5-DaHall 1-PDU-15"='5층_부하량'!A3:A3000)*(4='5층_부하량'!B3:B3000),0))</f>
        <v>0</v>
      </c>
      <c r="P357" s="2580" cm="1">
        <f t="array" ref="P357">INDEX('5층_부하량'!K3:K3000,MATCH(1,("5-DaHall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 x14ac:dyDescent="0.25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INDEX('5층_부하량'!I3:I3000,MATCH(1,("5-DaHall 1-PDU-15"='5층_부하량'!A3:A3000)*(5='5층_부하량'!B3:B3000),0))</f>
        <v>0</v>
      </c>
      <c r="E358" s="2577" cm="1">
        <f t="array" ref="E358">INDEX('5층_부하량'!J3:J3000,MATCH(1,("5-DaHall 1-PDU-15"='5층_부하량'!A3:A3000)*(5='5층_부하량'!B3:B3000),0))</f>
        <v>0</v>
      </c>
      <c r="F358" s="2577" cm="1">
        <f t="array" ref="F358">INDEX('5층_부하량'!K3:K3000,MATCH(1,("5-DaHall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INDEX('5층_부하량'!I3:I3000,MATCH(1,("5-DaHall 1-PDU-15"='5층_부하량'!A3:A3000)*(6='5층_부하량'!B3:B3000),0))</f>
        <v>0</v>
      </c>
      <c r="O358" s="2577" cm="1">
        <f t="array" ref="O358">INDEX('5층_부하량'!J3:J3000,MATCH(1,("5-DaHall 1-PDU-15"='5층_부하량'!A3:A3000)*(6='5층_부하량'!B3:B3000),0))</f>
        <v>0</v>
      </c>
      <c r="P358" s="2577" cm="1">
        <f t="array" ref="P358">INDEX('5층_부하량'!K3:K3000,MATCH(1,("5-DaHall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 x14ac:dyDescent="0.25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INDEX('5층_부하량'!I3:I3000,MATCH(1,("5-DaHall 1-PDU-15"='5층_부하량'!A3:A3000)*(7='5층_부하량'!B3:B3000),0))</f>
        <v>3.1076844050464838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INDEX('5층_부하량'!I3:I3000,MATCH(1,("5-DaHall 1-PDU-15"='5층_부하량'!A3:A3000)*(8='5층_부하량'!B3:B3000),0))</f>
        <v>4.1937200664834613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 x14ac:dyDescent="0.3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INDEX('5층_부하량'!J3:J3000,MATCH(1,("5-DaHall 1-PDU-15"='5층_부하량'!A3:A3000)*(9='5층_부하량'!B3:B3000),0))</f>
        <v>1.7053245081788502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INDEX('5층_부하량'!J3:J3000,MATCH(1,("5-DaHall 1-PDU-15"='5층_부하량'!A3:A3000)*(10='5층_부하량'!B3:B3000),0))</f>
        <v>6.5942172877768677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 x14ac:dyDescent="0.25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INDEX('5층_부하량'!K3:K3000,MATCH(1,("5-DaHall 1-PDU-15"='5층_부하량'!A3:A3000)*(11='5층_부하량'!B3:B3000),0))</f>
        <v>3.1944444444444442E-3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INDEX('5층_부하량'!K3:K3000,MATCH(1,("5-DaHall 1-PDU-15"='5층_부하량'!A3:A3000)*(12='5층_부하량'!B3:B3000),0))</f>
        <v>2.3146426388682881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 x14ac:dyDescent="0.25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INDEX('5층_부하량'!I3:I3000,MATCH(1,("5-DaHall 1-PDU-15"='5층_부하량'!A3:A3000)*(13='5층_부하량'!B3:B3000),0))</f>
        <v>0.65397757027265924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INDEX('5층_부하량'!I3:I3000,MATCH(1,("5-DaHall 1-PDU-15"='5층_부하량'!A3:A3000)*(14='5층_부하량'!B3:B3000),0))</f>
        <v>1.5308937205046724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 x14ac:dyDescent="0.25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INDEX('5층_부하량'!J3:J3000,MATCH(1,("5-DaHall 1-PDU-15"='5층_부하량'!A3:A3000)*(15='5층_부하량'!B3:B3000),0))</f>
        <v>0.34588469074871536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INDEX('5층_부하량'!J3:J3000,MATCH(1,("5-DaHall 1-PDU-15"='5층_부하량'!A3:A3000)*(16='5층_부하량'!B3:B3000),0))</f>
        <v>7.8789176823333733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 x14ac:dyDescent="0.25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INDEX('5층_부하량'!K3:K3000,MATCH(1,("5-DaHall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INDEX('5층_부하량'!K3:K3000,MATCH(1,("5-DaHall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 x14ac:dyDescent="0.25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INDEX('5층_부하량'!I3:I3000,MATCH(1,("5-DaHall 1-PDU-15"='5층_부하량'!A3:A3000)*(19='5층_부하량'!B3:B3000),0))</f>
        <v>4.1394272269338854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INDEX('5층_부하량'!I3:I3000,MATCH(1,("5-DaHall 1-PDU-15"='5층_부하량'!A3:A3000)*(20='5층_부하량'!B3:B3000),0))</f>
        <v>6.6275476897733663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 x14ac:dyDescent="0.25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INDEX('5층_부하량'!J3:J3000,MATCH(1,("5-DaHall 1-PDU-15"='5층_부하량'!A3:A3000)*(21='5층_부하량'!B3:B3000),0))</f>
        <v>2.2085773209010511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INDEX('5층_부하량'!J3:J3000,MATCH(1,("5-DaHall 1-PDU-15"='5층_부하량'!A3:A3000)*(22='5층_부하량'!B3:B3000),0))</f>
        <v>1.5007659282015002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 x14ac:dyDescent="0.25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INDEX('5층_부하량'!K3:K3000,MATCH(1,("5-DaHall 1-PDU-15"='5층_부하량'!A3:A3000)*(23='5층_부하량'!B3:B3000),0))</f>
        <v>2.2460133023568316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INDEX('5층_부하량'!K3:K3000,MATCH(1,("5-DaHall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 x14ac:dyDescent="0.25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 x14ac:dyDescent="0.25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INDEX('5층_부하량'!J3:J3000,MATCH(1,("5-DaHall 1-PDU-15"='5층_부하량'!A3:A3000)*(28='5층_부하량'!B3:B3000),0))</f>
        <v>0.69019019899123013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 x14ac:dyDescent="0.3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INDEX('5층_부하량'!K3:K3000,MATCH(1,("5-DaHall 1-PDU-15"='5층_부하량'!A3:A3000)*(29='5층_부하량'!B3:B3000),0))</f>
        <v>0.4429375537556649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INDEX('5층_부하량'!K3:K3000,MATCH(1,("5-DaHall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 x14ac:dyDescent="0.3">
      <c r="L371" s="2350"/>
      <c r="M371" s="405" t="s">
        <v>5224</v>
      </c>
      <c r="N371" s="406">
        <f>SUM(D356:D370,N356:N370)</f>
        <v>29.570892356473951</v>
      </c>
      <c r="O371" s="406">
        <f>SUM(E356:E370,O356:O370)</f>
        <v>24.895106523265621</v>
      </c>
      <c r="P371" s="406">
        <f>SUM(F356:F370,P356:P370)</f>
        <v>14.976563161945744</v>
      </c>
    </row>
    <row r="372" spans="1:20" s="350" customFormat="1" ht="18.600000000000001" thickTop="1" thickBot="1" x14ac:dyDescent="0.3">
      <c r="A372" s="349" t="s">
        <v>6537</v>
      </c>
      <c r="C372" s="3699" t="s">
        <v>5505</v>
      </c>
      <c r="D372" s="3699"/>
      <c r="E372" s="3699"/>
      <c r="F372" s="3699"/>
      <c r="G372" s="351"/>
      <c r="H372" s="352"/>
      <c r="I372" s="352"/>
      <c r="J372" s="3709" t="s">
        <v>5225</v>
      </c>
      <c r="K372" s="3710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 x14ac:dyDescent="0.25">
      <c r="A375" s="365"/>
      <c r="B375" s="366" t="s">
        <v>4170</v>
      </c>
      <c r="C375" s="367" t="s">
        <v>4221</v>
      </c>
      <c r="D375" s="2579" cm="1">
        <f t="array" ref="D375">INDEX('5층_부하량'!I3:I3000,MATCH(1,("5-DaHall 1-PDU-12"='5층_부하량'!A3:A3000)*(1='5층_부하량'!B3:B3000),0))</f>
        <v>0</v>
      </c>
      <c r="E375" s="2579" cm="1">
        <f t="array" ref="E375">INDEX('5층_부하량'!J3:J3000,MATCH(1,("5-DaHall 1-PDU-12"='5층_부하량'!A3:A3000)*(1='5층_부하량'!B3:B3000),0))</f>
        <v>0</v>
      </c>
      <c r="F375" s="2579" cm="1">
        <f t="array" ref="F375">INDEX('5층_부하량'!K3:K3000,MATCH(1,("5-DaHall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INDEX('5층_부하량'!I3:I3000,MATCH(1,("5-DaHall 1-PDU-12"='5층_부하량'!A3:A3000)*(2='5층_부하량'!B3:B3000),0))</f>
        <v>0</v>
      </c>
      <c r="O375" s="2579" cm="1">
        <f t="array" ref="O375">INDEX('5층_부하량'!J3:J3000,MATCH(1,("5-DaHall 1-PDU-12"='5층_부하량'!A3:A3000)*(2='5층_부하량'!B3:B3000),0))</f>
        <v>0</v>
      </c>
      <c r="P375" s="2579" cm="1">
        <f t="array" ref="P375">INDEX('5층_부하량'!K3:K3000,MATCH(1,("5-DaHall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 x14ac:dyDescent="0.25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INDEX('5층_부하량'!I3:I3000,MATCH(1,("5-DaHall 1-PDU-12"='5층_부하량'!A3:A3000)*(4='5층_부하량'!B3:B3000),0))</f>
        <v>1.8520367029004519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 x14ac:dyDescent="0.25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INDEX('5층_부하량'!J3:J3000,MATCH(1,("5-DaHall 1-PDU-12"='5층_부하량'!A3:A3000)*(5='5층_부하량'!B3:B3000),0))</f>
        <v>2.799854626215434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 x14ac:dyDescent="0.25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INDEX('5층_부하량'!K3:K3000,MATCH(1,("5-DaHall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INDEX('5층_부하량'!K3:K3000,MATCH(1,("5-DaHall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 x14ac:dyDescent="0.25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INDEX('5층_부하량'!I3:I3000,MATCH(1,("5-DaHall 1-PDU-12"='5층_부하량'!A3:A3000)*(9='5층_부하량'!B3:B3000),0))</f>
        <v>2.8494497411514725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INDEX('5층_부하량'!I3:I3000,MATCH(1,("5-DaHall 1-PDU-12"='5층_부하량'!A3:A3000)*(10='5층_부하량'!B3:B3000),0))</f>
        <v>2.8239506118030278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 x14ac:dyDescent="0.3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INDEX('5층_부하량'!J3:J3000,MATCH(1,("5-DaHall 1-PDU-12"='5층_부하량'!A3:A3000)*(11='5층_부하량'!B3:B3000),0))</f>
        <v>4.401119021130584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 x14ac:dyDescent="0.25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INDEX('5층_부하량'!K3:K3000,MATCH(1,("5-DaHall 1-PDU-12"='5층_부하량'!A3:A3000)*(13='5층_부하량'!B3:B3000),0))</f>
        <v>3.1179033257768176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INDEX('5층_부하량'!K3:K3000,MATCH(1,("5-DaHall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 x14ac:dyDescent="0.25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INDEX('5층_부하량'!I3:I3000,MATCH(1,("5-DaHall 1-PDU-12"='5층_부하량'!A3:A3000)*(16='5층_부하량'!B3:B3000),0))</f>
        <v>5.9408942860152543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 x14ac:dyDescent="0.25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INDEX('5층_부하량'!J3:J3000,MATCH(1,("5-DaHall 1-PDU-12"='5층_부하량'!A3:A3000)*(18='5층_부하량'!B3:B3000),0))</f>
        <v>3.1234368501224776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 x14ac:dyDescent="0.25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INDEX('5층_부하량'!K3:K3000,MATCH(1,("5-DaHall 1-PDU-12"='5층_부하량'!A3:A3000)*(19='5층_부하량'!B3:B3000),0))</f>
        <v>2.8562816788433039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INDEX('5층_부하량'!K3:K3000,MATCH(1,("5-DaHall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 x14ac:dyDescent="0.25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INDEX('5층_부하량'!I3:I3000,MATCH(1,("5-DaHall 1-PDU-12"='5층_부하량'!A3:A3000)*(21='5층_부하량'!B3:B3000),0))</f>
        <v>4.4337709337043654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 x14ac:dyDescent="0.25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INDEX('5층_부하량'!J3:J3000,MATCH(1,("5-DaHall 1-PDU-12"='5층_부하량'!A3:A3000)*(24='5층_부하량'!B3:B3000),0))</f>
        <v>4.1130015954631061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 x14ac:dyDescent="0.25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INDEX('5층_부하량'!K3:K3000,MATCH(1,("5-DaHall 1-PDU-12"='5층_부하량'!A3:A3000)*(25='5층_부하량'!B3:B3000),0))</f>
        <v>3.2839097963817783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INDEX('5층_부하량'!K3:K3000,MATCH(1,("5-DaHall 1-PDU-12"='5층_부하량'!A3:A3000)*(26='5층_부하량'!B3:B3000),0))</f>
        <v>4.8527476483333292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 x14ac:dyDescent="0.25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INDEX('5층_부하량'!I3:I3000,MATCH(1,("5-DaHall 1-PDU-12"='5층_부하량'!A3:A3000)*(28='5층_부하량'!B3:B3000),0))</f>
        <v>5.2756703345685985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 x14ac:dyDescent="0.25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INDEX('5층_부하량'!J3:J3000,MATCH(1,("5-DaHall 1-PDU-12"='5층_부하량'!A3:A3000)*(29='5층_부하량'!B3:B3000),0))</f>
        <v>4.7545323531136123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INDEX('5층_부하량'!J3:J3000,MATCH(1,("5-DaHall 1-PDU-12"='5층_부하량'!A3:A3000)*(30='5층_부하량'!B3:B3000),0))</f>
        <v>6.3530998863937738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 x14ac:dyDescent="0.3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INDEX('5층_부하량'!K3:K3000,MATCH(1,("5-DaHall 1-PDU-12"='5층_부하량'!A3:A3000)*(31='5층_부하량'!B3:B3000),0))</f>
        <v>6.2081414554250802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INDEX('5층_부하량'!K3:K3000,MATCH(1,("5-DaHall 1-PDU-12"='5층_부하량'!A3:A3000)*(32='5층_부하량'!B3:B3000),0))</f>
        <v>3.2036046203471673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 x14ac:dyDescent="0.3">
      <c r="L391" s="2350"/>
      <c r="M391" s="405" t="s">
        <v>5224</v>
      </c>
      <c r="N391" s="406">
        <f>SUM(D375:D390,N375:N390)</f>
        <v>23.17577261014317</v>
      </c>
      <c r="O391" s="406">
        <f>SUM(E375:E390,O375:O390)</f>
        <v>25.545044332438987</v>
      </c>
      <c r="P391" s="406">
        <f>SUM(F375:F390,P375:P390)</f>
        <v>23.522588525107476</v>
      </c>
    </row>
    <row r="392" spans="1:20" s="350" customFormat="1" ht="18.600000000000001" thickTop="1" thickBot="1" x14ac:dyDescent="0.3">
      <c r="A392" s="349" t="s">
        <v>6538</v>
      </c>
      <c r="C392" s="3699" t="s">
        <v>5529</v>
      </c>
      <c r="D392" s="3699"/>
      <c r="E392" s="3699"/>
      <c r="F392" s="3699"/>
      <c r="G392" s="351"/>
      <c r="H392" s="352"/>
      <c r="I392" s="352"/>
      <c r="J392" s="3709" t="s">
        <v>5225</v>
      </c>
      <c r="K392" s="3710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 x14ac:dyDescent="0.25">
      <c r="A395" s="365"/>
      <c r="B395" s="366" t="s">
        <v>4170</v>
      </c>
      <c r="C395" s="367" t="s">
        <v>4221</v>
      </c>
      <c r="D395" s="2579" cm="1">
        <f t="array" ref="D395">INDEX('5층_부하량'!I3:I3000,MATCH(1,("5-DaHall 1-PDU-14"='5층_부하량'!A3:A3000)*(1='5층_부하량'!B3:B3000),0))</f>
        <v>0</v>
      </c>
      <c r="E395" s="2579" cm="1">
        <f t="array" ref="E395">INDEX('5층_부하량'!J3:J3000,MATCH(1,("5-DaHall 1-PDU-14"='5층_부하량'!A3:A3000)*(1='5층_부하량'!B3:B3000),0))</f>
        <v>0</v>
      </c>
      <c r="F395" s="2579" cm="1">
        <f t="array" ref="F395">INDEX('5층_부하량'!K3:K3000,MATCH(1,("5-DaHall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INDEX('5층_부하량'!I3:I3000,MATCH(1,("5-DaHall 1-PDU-14"='5층_부하량'!A3:A3000)*(2='5층_부하량'!B3:B3000),0))</f>
        <v>0</v>
      </c>
      <c r="O395" s="2579" cm="1">
        <f t="array" ref="O395">INDEX('5층_부하량'!J3:J3000,MATCH(1,("5-DaHall 1-PDU-14"='5층_부하량'!A3:A3000)*(2='5층_부하량'!B3:B3000),0))</f>
        <v>0</v>
      </c>
      <c r="P395" s="2579" cm="1">
        <f t="array" ref="P395">INDEX('5층_부하량'!K3:K3000,MATCH(1,("5-DaHall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 x14ac:dyDescent="0.25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INDEX('5층_부하량'!I3:I3000,MATCH(1,("5-DaHall 1-PDU-14"='5층_부하량'!A3:A3000)*(3='5층_부하량'!B3:B3000),0))</f>
        <v>3.170225310395804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INDEX('5층_부하량'!I3:I3000,MATCH(1,("5-DaHall 1-PDU-14"='5층_부하량'!A3:A3000)*(4='5층_부하량'!B3:B3000),0))</f>
        <v>6.7840163853196094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 x14ac:dyDescent="0.25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INDEX('5층_부하량'!J3:J3000,MATCH(1,("5-DaHall 1-PDU-14"='5층_부하량'!A3:A3000)*(6='5층_부하량'!B3:B3000),0))</f>
        <v>2.7566654891002638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 x14ac:dyDescent="0.25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INDEX('5층_부하량'!K3:K3000,MATCH(1,("5-DaHall 1-PDU-14"='5층_부하량'!A3:A3000)*(7='5층_부하량'!B3:B3000),0))</f>
        <v>1.6506824248545711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INDEX('5층_부하량'!K3:K3000,MATCH(1,("5-DaHall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 x14ac:dyDescent="0.25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INDEX('5층_부하량'!I3:I3000,MATCH(1,("5-DaHall 1-PDU-14"='5층_부하량'!A3:A3000)*(9='5층_부하량'!B3:B3000),0))</f>
        <v>0.91896343680743497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INDEX('5층_부하량'!I3:I3000,MATCH(1,("5-DaHall 1-PDU-14"='5층_부하량'!A3:A3000)*(10='5층_부하량'!B3:B3000),0))</f>
        <v>2.4611611892786516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INDEX('5층_부하량'!J3:J3000,MATCH(1,("5-DaHall 1-PDU-14"='5층_부하량'!A3:A3000)*(11='5층_부하량'!B3:B3000),0))</f>
        <v>3.2292035954637641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INDEX('5층_부하량'!J3:J3000,MATCH(1,("5-DaHall 1-PDU-14"='5층_부하량'!A3:A3000)*(12='5층_부하량'!B3:B3000),0))</f>
        <v>2.4455214362427471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 x14ac:dyDescent="0.25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INDEX('5층_부하량'!K3:K3000,MATCH(1,("5-DaHall 1-PDU-14"='5층_부하량'!A3:A3000)*(13='5층_부하량'!B3:B3000),0))</f>
        <v>1.6830662080244077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INDEX('5층_부하량'!K3:K3000,MATCH(1,("5-DaHall 1-PDU-14"='5층_부하량'!A3:A3000)*(14='5층_부하량'!B3:B3000),0))</f>
        <v>3.112584148287278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 x14ac:dyDescent="0.25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 x14ac:dyDescent="0.25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INDEX('5층_부하량'!J3:J3000,MATCH(1,("5-DaHall 1-PDU-14"='5층_부하량'!A3:A3000)*(17='5층_부하량'!B3:B3000),0))</f>
        <v>0.93687139751388804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INDEX('5층_부하량'!J3:J3000,MATCH(1,("5-DaHall 1-PDU-14"='5층_부하량'!A3:A3000)*(18='5층_부하량'!B3:B3000),0))</f>
        <v>6.8537332761384784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 x14ac:dyDescent="0.25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INDEX('5층_부하량'!K3:K3000,MATCH(1,("5-DaHall 1-PDU-14"='5층_부하량'!A3:A3000)*(19='5층_부하량'!B3:B3000),0))</f>
        <v>2.6305357997015895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INDEX('5층_부하량'!K3:K3000,MATCH(1,("5-DaHall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 x14ac:dyDescent="0.25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INDEX('5층_부하량'!I3:I3000,MATCH(1,("5-DaHall 1-PDU-14"='5층_부하량'!A3:A3000)*(21='5층_부하량'!B3:B3000),0))</f>
        <v>3.2902154579425247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INDEX('5층_부하량'!J3:J3000,MATCH(1,("5-DaHall 1-PDU-14"='5층_부하량'!A3:A3000)*(23='5층_부하량'!B3:B3000),0))</f>
        <v>2.7027708662877274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INDEX('5층_부하량'!J3:J3000,MATCH(1,("5-DaHall 1-PDU-14"='5층_부하량'!A3:A3000)*(24='5층_부하량'!B3:B3000),0))</f>
        <v>5.2254309839362358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 x14ac:dyDescent="0.25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INDEX('5층_부하량'!K3:K3000,MATCH(1,("5-DaHall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INDEX('5층_부하량'!K3:K3000,MATCH(1,("5-DaHall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 x14ac:dyDescent="0.25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INDEX('5층_부하량'!I3:I3000,MATCH(1,("5-DaHall 1-PDU-14"='5층_부하량'!A3:A3000)*(28='5층_부하량'!B3:B3000),0))</f>
        <v>5.1565635115263015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 x14ac:dyDescent="0.25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INDEX('5층_부하량'!J3:J3000,MATCH(1,("5-DaHall 1-PDU-14"='5층_부하량'!A3:A3000)*(30='5층_부하량'!B3:B3000),0))</f>
        <v>2.0325886107844783E-4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 x14ac:dyDescent="0.3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INDEX('5층_부하량'!K3:K3000,MATCH(1,("5-DaHall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INDEX('5층_부하량'!K3:K3000,MATCH(1,("5-DaHall 1-PDU-14"='5층_부하량'!A3:A3000)*(32='5층_부하량'!B3:B3000),0))</f>
        <v>2.0997816227112385E-4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 x14ac:dyDescent="0.3">
      <c r="L411" s="2350"/>
      <c r="M411" s="405" t="s">
        <v>5224</v>
      </c>
      <c r="N411" s="406">
        <f>SUM(D395:D410,N395:N410)</f>
        <v>21.781145291270324</v>
      </c>
      <c r="O411" s="406">
        <f>SUM(E395:E410,O395:O410)</f>
        <v>24.150400303544181</v>
      </c>
      <c r="P411" s="406">
        <f>SUM(F395:F410,P395:P410)</f>
        <v>9.0770785590301166</v>
      </c>
    </row>
    <row r="412" spans="1:20" s="350" customFormat="1" ht="18.600000000000001" thickTop="1" thickBot="1" x14ac:dyDescent="0.3">
      <c r="A412" s="349" t="s">
        <v>6539</v>
      </c>
      <c r="C412" s="3699" t="s">
        <v>5542</v>
      </c>
      <c r="D412" s="3699"/>
      <c r="E412" s="3699"/>
      <c r="F412" s="3699"/>
      <c r="G412" s="351"/>
      <c r="H412" s="352"/>
      <c r="I412" s="352"/>
      <c r="J412" s="3709" t="s">
        <v>4294</v>
      </c>
      <c r="K412" s="3710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 x14ac:dyDescent="0.3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 x14ac:dyDescent="0.25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INDEX('5층_부하량'!I3:I3000,MATCH(1,("5-DaHall 1-PDU-16"='5층_부하량'!A3:A3000)*(1='5층_부하량'!B3:B3000),0))</f>
        <v>4.7036255959589015</v>
      </c>
      <c r="E415" s="2579" cm="1">
        <f t="array" ref="E415">INDEX('5층_부하량'!J3:J3000,MATCH(1,("5-DaHall 1-PDU-16"='5층_부하량'!A3:A3000)*(1='5층_부하량'!B3:B3000),0))</f>
        <v>1.3449409429717432</v>
      </c>
      <c r="F415" s="2579" cm="1">
        <f t="array" ref="F415">INDEX('5층_부하량'!K3:K3000,MATCH(1,("5-DaHall 1-PDU-16"='5층_부하량'!A3:A3000)*(1='5층_부하량'!B3:B3000),0))</f>
        <v>6.1002493501772816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INDEX('5층_부하량'!I3:I3000,MATCH(1,("5-DaHall 1-PDU-16"='5층_부하량'!A3:A3000)*(2='5층_부하량'!B3:B3000),0))</f>
        <v>3.0580467825520401</v>
      </c>
      <c r="O415" s="2579" cm="1">
        <f t="array" ref="O415">INDEX('5층_부하량'!J3:J3000,MATCH(1,("5-DaHall 1-PDU-16"='5층_부하량'!A3:A3000)*(2='5층_부하량'!B3:B3000),0))</f>
        <v>3.0547950211478097</v>
      </c>
      <c r="P415" s="2579" cm="1">
        <f t="array" ref="P415">INDEX('5층_부하량'!K3:K3000,MATCH(1,("5-DaHall 1-PDU-16"='5층_부하량'!A3:A3000)*(2='5층_부하량'!B3:B3000),0))</f>
        <v>1.8160903350407438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 x14ac:dyDescent="0.25">
      <c r="A416" s="375"/>
      <c r="B416" s="376" t="s">
        <v>4170</v>
      </c>
      <c r="C416" s="376" t="s">
        <v>4221</v>
      </c>
      <c r="D416" s="2580" cm="1">
        <f t="array" ref="D416">INDEX('5층_부하량'!I3:I3000,MATCH(1,("5-DaHall 1-PDU-16"='5층_부하량'!A3:A3000)*(3='5층_부하량'!B3:B3000),0))</f>
        <v>0</v>
      </c>
      <c r="E416" s="2580" cm="1">
        <f t="array" ref="E416">INDEX('5층_부하량'!J3:J3000,MATCH(1,("5-DaHall 1-PDU-16"='5층_부하량'!A3:A3000)*(3='5층_부하량'!B3:B3000),0))</f>
        <v>0</v>
      </c>
      <c r="F416" s="2580" cm="1">
        <f t="array" ref="F416">INDEX('5층_부하량'!K3:K3000,MATCH(1,("5-DaHall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INDEX('5층_부하량'!I3:I3000,MATCH(1,("5-DaHall 1-PDU-16"='5층_부하량'!A3:A3000)*(4='5층_부하량'!B3:B3000),0))</f>
        <v>0</v>
      </c>
      <c r="O416" s="2577" cm="1">
        <f t="array" ref="O416">INDEX('5층_부하량'!J3:J3000,MATCH(1,("5-DaHall 1-PDU-16"='5층_부하량'!A3:A3000)*(4='5층_부하량'!B3:B3000),0))</f>
        <v>0</v>
      </c>
      <c r="P416" s="2577" cm="1">
        <f t="array" ref="P416">INDEX('5층_부하량'!K3:K3000,MATCH(1,("5-DaHall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 x14ac:dyDescent="0.25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INDEX('5층_부하량'!I3:I3000,MATCH(1,("5-DaHall 1-PDU-16"='5층_부하량'!A3:A3000)*(5='5층_부하량'!B3:B3000),0))</f>
        <v>0</v>
      </c>
      <c r="E417" s="2577" cm="1">
        <f t="array" ref="E417">INDEX('5층_부하량'!J3:J3000,MATCH(1,("5-DaHall 1-PDU-16"='5층_부하량'!A3:A3000)*(5='5층_부하량'!B3:B3000),0))</f>
        <v>0</v>
      </c>
      <c r="F417" s="2577" cm="1">
        <f t="array" ref="F417">INDEX('5층_부하량'!K3:K3000,MATCH(1,("5-DaHall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INDEX('5층_부하량'!I3:I3000,MATCH(1,("5-DaHall 1-PDU-16"='5층_부하량'!A3:A3000)*(6='5층_부하량'!B3:B3000),0))</f>
        <v>0</v>
      </c>
      <c r="O417" s="2577" cm="1">
        <f t="array" ref="O417">INDEX('5층_부하량'!J3:J3000,MATCH(1,("5-DaHall 1-PDU-16"='5층_부하량'!A3:A3000)*(6='5층_부하량'!B3:B3000),0))</f>
        <v>0</v>
      </c>
      <c r="P417" s="2577" cm="1">
        <f t="array" ref="P417">INDEX('5층_부하량'!K3:K3000,MATCH(1,("5-DaHall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 x14ac:dyDescent="0.25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INDEX('5층_부하량'!I3:I3000,MATCH(1,("5-DaHall 1-PDU-16"='5층_부하량'!A3:A3000)*(7='5층_부하량'!B3:B3000),0))</f>
        <v>3.471522773847191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INDEX('5층_부하량'!I3:I3000,MATCH(1,("5-DaHall 1-PDU-16"='5층_부하량'!A3:A3000)*(8='5층_부하량'!B3:B3000),0))</f>
        <v>4.336232715816819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 x14ac:dyDescent="0.3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INDEX('5층_부하량'!J3:J3000,MATCH(1,("5-DaHall 1-PDU-16"='5층_부하량'!A3:A3000)*(9='5층_부하량'!B3:B3000),0))</f>
        <v>1.7549165813928873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INDEX('5층_부하량'!J3:J3000,MATCH(1,("5-DaHall 1-PDU-16"='5층_부하량'!A3:A3000)*(10='5층_부하량'!B3:B3000),0))</f>
        <v>0.97120450565408956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 x14ac:dyDescent="0.25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INDEX('5층_부하량'!K3:K3000,MATCH(1,("5-DaHall 1-PDU-16"='5층_부하량'!A3:A3000)*(11='5층_부하량'!B3:B3000),0))</f>
        <v>0.4029629562589287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INDEX('5층_부하량'!K3:K3000,MATCH(1,("5-DaHall 1-PDU-16"='5층_부하량'!A3:A3000)*(12='5층_부하량'!B3:B3000),0))</f>
        <v>2.4929178899954585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 x14ac:dyDescent="0.25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INDEX('5층_부하량'!I3:I3000,MATCH(1,("5-DaHall 1-PDU-16"='5층_부하량'!A3:A3000)*(13='5층_부하량'!B3:B3000),0))</f>
        <v>1.340443327773376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INDEX('5층_부하량'!I3:I3000,MATCH(1,("5-DaHall 1-PDU-16"='5층_부하량'!A3:A3000)*(14='5층_부하량'!B3:B3000),0))</f>
        <v>1.6694999010492249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 x14ac:dyDescent="0.25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INDEX('5층_부하량'!J3:J3000,MATCH(1,("5-DaHall 1-PDU-16"='5층_부하량'!A3:A3000)*(15='5층_부하량'!B3:B3000),0))</f>
        <v>2.3944737967553915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INDEX('5층_부하량'!J3:J3000,MATCH(1,("5-DaHall 1-PDU-16"='5층_부하량'!A3:A3000)*(16='5층_부하량'!B3:B3000),0))</f>
        <v>7.8338470863336349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 x14ac:dyDescent="0.25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INDEX('5층_부하량'!K3:K3000,MATCH(1,("5-DaHall 1-PDU-16"='5층_부하량'!A3:A3000)*(17='5층_부하량'!B3:B3000),0))</f>
        <v>1.5462103163456886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INDEX('5층_부하량'!K3:K3000,MATCH(1,("5-DaHall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 x14ac:dyDescent="0.25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INDEX('5층_부하량'!I3:I3000,MATCH(1,("5-DaHall 1-PDU-16"='5층_부하량'!A3:A3000)*(19='5층_부하량'!B3:B3000),0))</f>
        <v>4.5200099681170567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INDEX('5층_부하량'!I3:I3000,MATCH(1,("5-DaHall 1-PDU-16"='5층_부하량'!A3:A3000)*(20='5층_부하량'!B3:B3000),0))</f>
        <v>0.68925076049250122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 x14ac:dyDescent="0.25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INDEX('5층_부하량'!J3:J3000,MATCH(1,("5-DaHall 1-PDU-16"='5층_부하량'!A3:A3000)*(21='5층_부하량'!B3:B3000),0))</f>
        <v>0.96691294974135156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INDEX('5층_부하량'!J3:J3000,MATCH(1,("5-DaHall 1-PDU-16"='5층_부하량'!A3:A3000)*(22='5층_부하량'!B3:B3000),0))</f>
        <v>0.84193485656770439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 x14ac:dyDescent="0.25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INDEX('5층_부하량'!K3:K3000,MATCH(1,("5-DaHall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INDEX('5층_부하량'!K3:K3000,MATCH(1,("5-DaHall 1-PDU-16"='5층_부하량'!A3:A3000)*(24='5층_부하량'!B3:B3000),0))</f>
        <v>1.4455054348998286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 x14ac:dyDescent="0.25">
      <c r="A427" s="397"/>
      <c r="B427" s="376" t="s">
        <v>4210</v>
      </c>
      <c r="C427" s="383" t="s">
        <v>4155</v>
      </c>
      <c r="D427" s="2577" cm="1">
        <f t="array" ref="D427">INDEX('5층_부하량'!I3:I3000,MATCH(1,("5-DaHall 1-PDU-16"='5층_부하량'!A3:A3000)*(25='5층_부하량'!B3:B3000),0))</f>
        <v>0.46350840168055463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INDEX('5층_부하량'!I3:I3000,MATCH(1,("5-DaHall 1-PDU-16"='5층_부하량'!A3:A3000)*(26='5층_부하량'!B3:B3000),0))</f>
        <v>0.5722704150287925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 x14ac:dyDescent="0.25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INDEX('5층_부하량'!J3:J3000,MATCH(1,("5-DaHall 1-PDU-16"='5층_부하량'!A3:A3000)*(27='5층_부하량'!B3:B3000),0))</f>
        <v>1.4892922341349681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INDEX('5층_부하량'!J3:J3000,MATCH(1,("5-DaHall 1-PDU-16"='5층_부하량'!A3:A3000)*(28='5층_부하량'!B3:B3000),0))</f>
        <v>0.2902376946195207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 x14ac:dyDescent="0.3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INDEX('5층_부하량'!K3:K3000,MATCH(1,("5-DaHall 1-PDU-16"='5층_부하량'!A3:A3000)*(29='5층_부하량'!B3:B3000),0))</f>
        <v>1.7926571483400484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INDEX('5층_부하량'!K3:K3000,MATCH(1,("5-DaHall 1-PDU-16"='5층_부하량'!A3:A3000)*(30='5층_부하량'!B3:B3000),0))</f>
        <v>0.49895223638757213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 x14ac:dyDescent="0.3">
      <c r="L430" s="2350"/>
      <c r="M430" s="405" t="s">
        <v>5224</v>
      </c>
      <c r="N430" s="406">
        <f>SUM(D415:D429,N415:N429)</f>
        <v>24.824410642316458</v>
      </c>
      <c r="O430" s="406">
        <f>SUM(E415:E429,O415:O429)</f>
        <v>20.942555669319098</v>
      </c>
      <c r="P430" s="406">
        <f>SUM(F415:F429,P415:P429)</f>
        <v>16.095545667445553</v>
      </c>
    </row>
    <row r="431" spans="1:20" s="350" customFormat="1" ht="18.600000000000001" thickTop="1" thickBot="1" x14ac:dyDescent="0.3">
      <c r="A431" s="349" t="s">
        <v>5560</v>
      </c>
      <c r="D431" s="351"/>
      <c r="E431" s="351"/>
      <c r="F431" s="351"/>
      <c r="G431" s="351"/>
      <c r="H431" s="352"/>
      <c r="I431" s="352"/>
      <c r="J431" s="3709" t="s">
        <v>5561</v>
      </c>
      <c r="K431" s="3710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 x14ac:dyDescent="0.25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 x14ac:dyDescent="0.25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 x14ac:dyDescent="0.25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 x14ac:dyDescent="0.25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 x14ac:dyDescent="0.25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 x14ac:dyDescent="0.25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 x14ac:dyDescent="0.25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 x14ac:dyDescent="0.3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6540</v>
      </c>
      <c r="C443" s="3699" t="s">
        <v>5566</v>
      </c>
      <c r="D443" s="3699"/>
      <c r="E443" s="3699"/>
      <c r="F443" s="3699"/>
      <c r="G443" s="351"/>
      <c r="H443" s="352"/>
      <c r="I443" s="352"/>
      <c r="J443" s="3709" t="s">
        <v>4642</v>
      </c>
      <c r="K443" s="3710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 x14ac:dyDescent="0.25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INDEX('5층_부하량'!I3:I3000,MATCH(1,("5-DaHall 1-PDU-17"='5층_부하량'!A3:A3000)*(1='5층_부하량'!B3:B3000),0))</f>
        <v>0.72241880643849943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INDEX('5층_부하량'!I3:I3000,MATCH(1,("5-DaHall 1-PDU-17"='5층_부하량'!A3:A3000)*(2='5층_부하량'!B3:B3000),0))</f>
        <v>0.8174420454845146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 x14ac:dyDescent="0.25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 x14ac:dyDescent="0.25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INDEX('5층_부하량'!K3:K3000,MATCH(1,("5-DaHall 1-PDU-17"='5층_부하량'!A3:A3000)*(5='5층_부하량'!B3:B3000),0))</f>
        <v>6.7266563908186772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INDEX('5층_부하량'!K3:K3000,MATCH(1,("5-DaHall 1-PDU-17"='5층_부하량'!A3:A3000)*(6='5층_부하량'!B3:B3000),0))</f>
        <v>0.50000764531814534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 x14ac:dyDescent="0.25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INDEX('5층_부하량'!I3:I3000,MATCH(1,("5-DaHall 1-PDU-17"='5층_부하량'!A3:A3000)*(8='5층_부하량'!B3:B3000),0))</f>
        <v>2.220777365276243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 x14ac:dyDescent="0.25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INDEX('5층_부하량'!J3:J3000,MATCH(1,("5-DaHall 1-PDU-17"='5층_부하량'!A3:A3000)*(9='5층_부하량'!B3:B3000),0))</f>
        <v>5.7681523119018179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 x14ac:dyDescent="0.25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INDEX('5층_부하량'!K3:K3000,MATCH(1,("5-DaHall 1-PDU-17"='5층_부하량'!A3:A3000)*(11='5층_부하량'!B3:B3000),0))</f>
        <v>0.5200348026501096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INDEX('5층_부하량'!K3:K3000,MATCH(1,("5-DaHall 1-PDU-17"='5층_부하량'!A3:A3000)*(12='5층_부하량'!B3:B3000),0))</f>
        <v>1.106384672671493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 x14ac:dyDescent="0.25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INDEX('5층_부하량'!I3:I3000,MATCH(1,("5-DaHall 1-PDU-17"='5층_부하량'!A3:A3000)*(13='5층_부하량'!B3:B3000),0))</f>
        <v>1.7100467731731261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 x14ac:dyDescent="0.25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 x14ac:dyDescent="0.25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INDEX('5층_부하량'!K3:K3000,MATCH(1,("5-DaHall 1-PDU-17"='5층_부하량'!A3:A3000)*(17='5층_부하량'!B3:B3000),0))</f>
        <v>0.74209825436898136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INDEX('5층_부하량'!K3:K3000,MATCH(1,("5-DaHall 1-PDU-17"='5층_부하량'!A3:A3000)*(18='5층_부하량'!B3:B3000),0))</f>
        <v>0.7866116631879928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 x14ac:dyDescent="0.25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 x14ac:dyDescent="0.25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INDEX('5층_부하량'!J3:J3000,MATCH(1,("5-DaHall 1-PDU-17"='5층_부하량'!A3:A3000)*(21='5층_부하량'!B3:B3000),0))</f>
        <v>2.1382137943706212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 x14ac:dyDescent="0.25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INDEX('5층_부하량'!K3:K3000,MATCH(1,("5-DaHall 1-PDU-17"='5층_부하량'!A3:A3000)*(23='5층_부하량'!B3:B3000),0))</f>
        <v>1.065011417314341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INDEX('5층_부하량'!K3:K3000,MATCH(1,("5-DaHall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 x14ac:dyDescent="0.25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INDEX('5층_부하량'!I3:I3000,MATCH(1,("5-DaHall 1-PDU-17"='5층_부하량'!A3:A3000)*(25='5층_부하량'!B3:B3000),0))</f>
        <v>1.7782722340978838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4302</v>
      </c>
      <c r="D459" s="381"/>
      <c r="E459" s="257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INDEX('5층_부하량'!K3:K3000,MATCH(1,("5-DaHall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4302</v>
      </c>
      <c r="D461" s="257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 x14ac:dyDescent="0.3">
      <c r="A462" s="425"/>
      <c r="B462" s="430" t="s">
        <v>4170</v>
      </c>
      <c r="C462" s="426" t="s">
        <v>4221</v>
      </c>
      <c r="D462" s="427"/>
      <c r="E462" s="257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 x14ac:dyDescent="0.3">
      <c r="L463" s="2350"/>
      <c r="M463" s="405" t="s">
        <v>5224</v>
      </c>
      <c r="N463" s="406">
        <f>SUM(D446:D462,N446:N462)</f>
        <v>7.2489572244702671</v>
      </c>
      <c r="O463" s="406">
        <f>SUM(E446:E462,O446:O462)</f>
        <v>7.9063661062724391</v>
      </c>
      <c r="P463" s="406">
        <f>SUM(F446:F462,P446:P462)</f>
        <v>11.446804846329739</v>
      </c>
    </row>
    <row r="464" spans="1:20" s="350" customFormat="1" ht="18.600000000000001" thickTop="1" thickBot="1" x14ac:dyDescent="0.3">
      <c r="A464" s="349" t="s">
        <v>6541</v>
      </c>
      <c r="C464" s="3699" t="s">
        <v>5624</v>
      </c>
      <c r="D464" s="3699"/>
      <c r="E464" s="3699"/>
      <c r="F464" s="3699"/>
      <c r="G464" s="351"/>
      <c r="H464" s="352"/>
      <c r="I464" s="352"/>
      <c r="J464" s="3709" t="s">
        <v>4642</v>
      </c>
      <c r="K464" s="3710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 x14ac:dyDescent="0.25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INDEX('5층_부하량'!I3:I3000,MATCH(1,("5-DaHall 1-PDU-18"='5층_부하량'!A3:A3000)*(1='5층_부하량'!B3:B3000),0))</f>
        <v>0.8254502300249269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INDEX('5층_부하량'!I3:I3000,MATCH(1,("5-DaHall 1-PDU-18"='5층_부하량'!A3:A3000)*(2='5층_부하량'!B3:B3000),0))</f>
        <v>0.76250046425026008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 x14ac:dyDescent="0.25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 x14ac:dyDescent="0.25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INDEX('5층_부하량'!K3:K3000,MATCH(1,("5-DaHall 1-PDU-18"='5층_부하량'!A3:A3000)*(5='5층_부하량'!B3:B3000),0))</f>
        <v>4.6450307358922682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INDEX('5층_부하량'!K3:K3000,MATCH(1,("5-DaHall 1-PDU-18"='5층_부하량'!A3:A3000)*(6='5층_부하량'!B3:B3000),0))</f>
        <v>0.3928343059329224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 x14ac:dyDescent="0.25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INDEX('5층_부하량'!I3:I3000,MATCH(1,("5-DaHall 1-PDU-18"='5층_부하량'!A3:A3000)*(8='5층_부하량'!B3:B3000),0))</f>
        <v>2.1393808099313527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 x14ac:dyDescent="0.25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INDEX('5층_부하량'!J3:J3000,MATCH(1,("5-DaHall 1-PDU-18"='5층_부하량'!A3:A3000)*(9='5층_부하량'!B3:B3000),0))</f>
        <v>4.8338685519354918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 x14ac:dyDescent="0.25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INDEX('5층_부하량'!K3:K3000,MATCH(1,("5-DaHall 1-PDU-18"='5층_부하량'!A3:A3000)*(11='5층_부하량'!B3:B3000),0))</f>
        <v>0.40911361666143958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INDEX('5층_부하량'!K3:K3000,MATCH(1,("5-DaHall 1-PDU-18"='5층_부하량'!A3:A3000)*(12='5층_부하량'!B3:B3000),0))</f>
        <v>1.0356424813661005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 x14ac:dyDescent="0.25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INDEX('5층_부하량'!I3:I3000,MATCH(1,("5-DaHall 1-PDU-18"='5층_부하량'!A3:A3000)*(13='5층_부하량'!B3:B3000),0))</f>
        <v>0.93829987862957775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 x14ac:dyDescent="0.25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 x14ac:dyDescent="0.25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INDEX('5층_부하량'!K3:K3000,MATCH(1,("5-DaHall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INDEX('5층_부하량'!K3:K3000,MATCH(1,("5-DaHall 1-PDU-18"='5층_부하량'!A3:A3000)*(18='5층_부하량'!B3:B3000),0))</f>
        <v>0.73835201772378023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 x14ac:dyDescent="0.25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 x14ac:dyDescent="0.25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INDEX('5층_부하량'!J3:J3000,MATCH(1,("5-DaHall 1-PDU-18"='5층_부하량'!A3:A3000)*(21='5층_부하량'!B3:B3000),0))</f>
        <v>2.0598352248234373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 x14ac:dyDescent="0.25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INDEX('5층_부하량'!K3:K3000,MATCH(1,("5-DaHall 1-PDU-18"='5층_부하량'!A3:A3000)*(23='5층_부하량'!B3:B3000),0))</f>
        <v>0.99228241891484159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INDEX('5층_부하량'!K3:K3000,MATCH(1,("5-DaHall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 x14ac:dyDescent="0.25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INDEX('5층_부하량'!I3:I3000,MATCH(1,("5-DaHall 1-PDU-18"='5층_부하량'!A3:A3000)*(25='5층_부하량'!B3:B3000),0))</f>
        <v>0.98612272324842565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4302</v>
      </c>
      <c r="D480" s="381"/>
      <c r="E480" s="257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INDEX('5층_부하량'!K3:K3000,MATCH(1,("5-DaHall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4302</v>
      </c>
      <c r="D482" s="257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 x14ac:dyDescent="0.3">
      <c r="A483" s="425"/>
      <c r="B483" s="430" t="s">
        <v>4170</v>
      </c>
      <c r="C483" s="426" t="s">
        <v>4221</v>
      </c>
      <c r="D483" s="427"/>
      <c r="E483" s="257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 x14ac:dyDescent="0.3">
      <c r="L484" s="2350"/>
      <c r="M484" s="405" t="s">
        <v>5224</v>
      </c>
      <c r="N484" s="406">
        <f>SUM(D467:D483,N467:N483)</f>
        <v>5.6517541060845433</v>
      </c>
      <c r="O484" s="406">
        <f>SUM(E467:E483,O467:O483)</f>
        <v>6.8937037767589295</v>
      </c>
      <c r="P484" s="406">
        <f>SUM(F467:F483,P467:P483)</f>
        <v>8.2132555764913526</v>
      </c>
    </row>
    <row r="485" spans="1:20" s="350" customFormat="1" ht="18.600000000000001" thickTop="1" thickBot="1" x14ac:dyDescent="0.3">
      <c r="A485" s="349" t="s">
        <v>6542</v>
      </c>
      <c r="C485" s="3699" t="s">
        <v>5651</v>
      </c>
      <c r="D485" s="3699"/>
      <c r="E485" s="3699"/>
      <c r="F485" s="3699"/>
      <c r="G485" s="351"/>
      <c r="H485" s="352"/>
      <c r="I485" s="352"/>
      <c r="J485" s="3709" t="s">
        <v>4294</v>
      </c>
      <c r="K485" s="3710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 x14ac:dyDescent="0.25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INDEX('5층_부하량'!I3:I3000,MATCH(1,("5-DaHall 1-PDU-19"='5층_부하량'!A3:A3000)*(1='5층_부하량'!B3:B3000),0))</f>
        <v>4.3554690487613499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INDEX('5층_부하량'!I3:I3000,MATCH(1,("5-DaHall 1-PDU-19"='5층_부하량'!A3:A3000)*(2='5층_부하량'!B3:B3000),0))</f>
        <v>3.1936590712447481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 x14ac:dyDescent="0.25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INDEX('5층_부하량'!J3:J3000,MATCH(1,("5-DaHall 1-PDU-19"='5층_부하량'!A3:A3000)*(3='5층_부하량'!B3:B3000),0))</f>
        <v>4.0838183950541733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INDEX('5층_부하량'!J3:J3000,MATCH(1,("5-DaHall 1-PDU-19"='5층_부하량'!A3:A3000)*(4='5층_부하량'!B3:B3000),0))</f>
        <v>3.4713835669277553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 x14ac:dyDescent="0.25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INDEX('5층_부하량'!K3:K3000,MATCH(1,("5-DaHall 1-PDU-19"='5층_부하량'!A3:A3000)*(5='5층_부하량'!B3:B3000),0))</f>
        <v>3.6577187627138574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INDEX('5층_부하량'!K3:K3000,MATCH(1,("5-DaHall 1-PDU-19"='5층_부하량'!A3:A3000)*(6='5층_부하량'!B3:B3000),0))</f>
        <v>3.1370558923726253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 x14ac:dyDescent="0.25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INDEX('5층_부하량'!I3:I3000,MATCH(1,("5-DaHall 1-PDU-19"='5층_부하량'!A3:A3000)*(7='5층_부하량'!B3:B3000),0))</f>
        <v>5.0431857457714617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INDEX('5층_부하량'!I3:I3000,MATCH(1,("5-DaHall 1-PDU-19"='5층_부하량'!A3:A3000)*(8='5층_부하량'!B3:B3000),0))</f>
        <v>5.37809606057853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 x14ac:dyDescent="0.25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INDEX('5층_부하량'!J3:J3000,MATCH(1,("5-DaHall 1-PDU-19"='5층_부하량'!A3:A3000)*(9='5층_부하량'!B3:B3000),0))</f>
        <v>3.6831907836784992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INDEX('5층_부하량'!J3:J3000,MATCH(1,("5-DaHall 1-PDU-19"='5층_부하량'!A3:A3000)*(10='5층_부하량'!B3:B3000),0))</f>
        <v>5.0353131475593047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 x14ac:dyDescent="0.25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INDEX('5층_부하량'!K3:K3000,MATCH(1,("5-DaHall 1-PDU-19"='5층_부하량'!A3:A3000)*(11='5층_부하량'!B3:B3000),0))</f>
        <v>3.2033315827098487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INDEX('5층_부하량'!K3:K3000,MATCH(1,("5-DaHall 1-PDU-19"='5층_부하량'!A3:A3000)*(12='5층_부하량'!B3:B3000),0))</f>
        <v>3.9269880236710653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 x14ac:dyDescent="0.25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INDEX('5층_부하량'!I3:I3000,MATCH(1,("5-DaHall 1-PDU-19"='5층_부하량'!A3:A3000)*(13='5층_부하량'!B3:B3000),0))</f>
        <v>4.3620812386307284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INDEX('5층_부하량'!I3:I3000,MATCH(1,("5-DaHall 1-PDU-19"='5층_부하량'!A3:A3000)*(14='5층_부하량'!B3:B3000),0))</f>
        <v>1.7822187285117186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 x14ac:dyDescent="0.25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INDEX('5층_부하량'!J3:J3000,MATCH(1,("5-DaHall 1-PDU-19"='5층_부하량'!A3:A3000)*(15='5층_부하량'!B3:B3000),0))</f>
        <v>5.4950184617866933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INDEX('5층_부하량'!J3:J3000,MATCH(1,("5-DaHall 1-PDU-19"='5층_부하량'!A3:A3000)*(16='5층_부하량'!B3:B3000),0))</f>
        <v>6.326683774835967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 x14ac:dyDescent="0.25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INDEX('5층_부하량'!K3:K3000,MATCH(1,("5-DaHall 1-PDU-19"='5층_부하량'!A3:A3000)*(17='5층_부하량'!B3:B3000),0))</f>
        <v>4.016666347690264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INDEX('5층_부하량'!K3:K3000,MATCH(1,("5-DaHall 1-PDU-19"='5층_부하량'!A3:A3000)*(18='5층_부하량'!B3:B3000),0))</f>
        <v>5.0459976961800574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 x14ac:dyDescent="0.25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INDEX('5층_부하량'!I3:I3000,MATCH(1,("5-DaHall 1-PDU-19"='5층_부하량'!A3:A3000)*(19='5층_부하량'!B3:B3000),0))</f>
        <v>3.0090328029314652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INDEX('5층_부하량'!I3:I3000,MATCH(1,("5-DaHall 1-PDU-19"='5층_부하량'!A3:A3000)*(20='5층_부하량'!B3:B3000),0))</f>
        <v>7.1291298062977644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 x14ac:dyDescent="0.25">
      <c r="A498" s="442"/>
      <c r="B498" s="382" t="s">
        <v>535</v>
      </c>
      <c r="C498" s="1206" t="s">
        <v>4302</v>
      </c>
      <c r="D498" s="381"/>
      <c r="E498" s="2570" cm="1">
        <f t="array" ref="E498">INDEX('5층_부하량'!J3:J3000,MATCH(1,("5-DaHall 1-PDU-19"='5층_부하량'!A3:A3000)*(21='5층_부하량'!B3:B3000),0))</f>
        <v>6.9643243568453288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INDEX('5층_부하량'!J3:J3000,MATCH(1,("5-DaHall 1-PDU-19"='5층_부하량'!A3:A3000)*(22='5층_부하량'!B3:B3000),0))</f>
        <v>8.1054753437297027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 x14ac:dyDescent="0.3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INDEX('5층_부하량'!K3:K3000,MATCH(1,("5-DaHall 1-PDU-19"='5층_부하량'!A3:A3000)*(23='5층_부하량'!B3:B3000),0))</f>
        <v>8.9514400489504862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INDEX('5층_부하량'!K3:K3000,MATCH(1,("5-DaHall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 x14ac:dyDescent="0.3">
      <c r="L500" s="2350"/>
      <c r="M500" s="405" t="s">
        <v>5224</v>
      </c>
      <c r="N500" s="406">
        <f>SUM(D488:D499,N488:N499)</f>
        <v>34.252872502727769</v>
      </c>
      <c r="O500" s="406">
        <f>SUM(E488:E499,O488:O499)</f>
        <v>43.165207830417422</v>
      </c>
      <c r="P500" s="406">
        <f>SUM(F488:F499,P488:P499)</f>
        <v>31.939198354288202</v>
      </c>
    </row>
    <row r="501" spans="1:20" s="350" customFormat="1" ht="18.600000000000001" thickTop="1" thickBot="1" x14ac:dyDescent="0.3">
      <c r="A501" s="349" t="s">
        <v>6543</v>
      </c>
      <c r="C501" s="3699" t="s">
        <v>5678</v>
      </c>
      <c r="D501" s="3699"/>
      <c r="E501" s="3699"/>
      <c r="F501" s="3699"/>
      <c r="G501" s="351"/>
      <c r="H501" s="352"/>
      <c r="I501" s="352"/>
      <c r="J501" s="3709" t="s">
        <v>4294</v>
      </c>
      <c r="K501" s="3710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 x14ac:dyDescent="0.25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INDEX('5층_부하량'!I3:I3000,MATCH(1,("5-DaHall 1-PDU-20"='5층_부하량'!A3:A3000)*(1='5층_부하량'!B3:B3000),0))</f>
        <v>4.3880050250251781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INDEX('5층_부하량'!I3:I3000,MATCH(1,("5-DaHall 1-PDU-20"='5층_부하량'!A3:A3000)*(2='5층_부하량'!B3:B3000),0))</f>
        <v>3.8186878445784558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 x14ac:dyDescent="0.25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INDEX('5층_부하량'!J3:J3000,MATCH(1,("5-DaHall 1-PDU-20"='5층_부하량'!A3:A3000)*(3='5층_부하량'!B3:B3000),0))</f>
        <v>3.9413556551774218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INDEX('5층_부하량'!J3:J3000,MATCH(1,("5-DaHall 1-PDU-20"='5층_부하량'!A3:A3000)*(4='5층_부하량'!B3:B3000),0))</f>
        <v>3.4008435129414503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 x14ac:dyDescent="0.25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INDEX('5층_부하량'!K3:K3000,MATCH(1,("5-DaHall 1-PDU-20"='5층_부하량'!A3:A3000)*(5='5층_부하량'!B3:B3000),0))</f>
        <v>3.6162854031186149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INDEX('5층_부하량'!K3:K3000,MATCH(1,("5-DaHall 1-PDU-20"='5층_부하량'!A3:A3000)*(6='5층_부하량'!B3:B3000),0))</f>
        <v>2.1511565330566635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 x14ac:dyDescent="0.25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INDEX('5층_부하량'!I3:I3000,MATCH(1,("5-DaHall 1-PDU-20"='5층_부하량'!A3:A3000)*(7='5층_부하량'!B3:B3000),0))</f>
        <v>5.0551164963233726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INDEX('5층_부하량'!I3:I3000,MATCH(1,("5-DaHall 1-PDU-20"='5층_부하량'!A3:A3000)*(8='5층_부하량'!B3:B3000),0))</f>
        <v>5.6127323093939712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 x14ac:dyDescent="0.25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INDEX('5층_부하량'!J3:J3000,MATCH(1,("5-DaHall 1-PDU-20"='5층_부하량'!A3:A3000)*(9='5층_부하량'!B3:B3000),0))</f>
        <v>3.6920510611922954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INDEX('5층_부하량'!J3:J3000,MATCH(1,("5-DaHall 1-PDU-20"='5층_부하량'!A3:A3000)*(10='5층_부하량'!B3:B3000),0))</f>
        <v>5.000447999226016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 x14ac:dyDescent="0.25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INDEX('5층_부하량'!K3:K3000,MATCH(1,("5-DaHall 1-PDU-20"='5층_부하량'!A3:A3000)*(11='5층_부하량'!B3:B3000),0))</f>
        <v>2.5297727849237961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INDEX('5층_부하량'!K3:K3000,MATCH(1,("5-DaHall 1-PDU-20"='5층_부하량'!A3:A3000)*(12='5층_부하량'!B3:B3000),0))</f>
        <v>3.8241190801977543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 x14ac:dyDescent="0.25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INDEX('5층_부하량'!I3:I3000,MATCH(1,("5-DaHall 1-PDU-20"='5층_부하량'!A3:A3000)*(13='5층_부하량'!B3:B3000),0))</f>
        <v>4.258056366181763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INDEX('5층_부하량'!I3:I3000,MATCH(1,("5-DaHall 1-PDU-20"='5층_부하량'!A3:A3000)*(14='5층_부하량'!B3:B3000),0))</f>
        <v>1.6513436675526696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 x14ac:dyDescent="0.25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INDEX('5층_부하량'!J3:J3000,MATCH(1,("5-DaHall 1-PDU-20"='5층_부하량'!A3:A3000)*(15='5층_부하량'!B3:B3000),0))</f>
        <v>5.6958290519569204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INDEX('5층_부하량'!J3:J3000,MATCH(1,("5-DaHall 1-PDU-20"='5층_부하량'!A3:A3000)*(16='5층_부하량'!B3:B3000),0))</f>
        <v>6.4097701989865419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 x14ac:dyDescent="0.25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INDEX('5층_부하량'!K3:K3000,MATCH(1,("5-DaHall 1-PDU-20"='5층_부하량'!A3:A3000)*(17='5층_부하량'!B3:B3000),0))</f>
        <v>4.251578762809987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INDEX('5층_부하량'!K3:K3000,MATCH(1,("5-DaHall 1-PDU-20"='5층_부하량'!A3:A3000)*(18='5층_부하량'!B3:B3000),0))</f>
        <v>4.8745618081046871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 x14ac:dyDescent="0.25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INDEX('5층_부하량'!I3:I3000,MATCH(1,("5-DaHall 1-PDU-20"='5층_부하량'!A3:A3000)*(19='5층_부하량'!B3:B3000),0))</f>
        <v>3.0109001505621884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INDEX('5층_부하량'!I3:I3000,MATCH(1,("5-DaHall 1-PDU-20"='5층_부하량'!A3:A3000)*(20='5층_부하량'!B3:B3000),0))</f>
        <v>2.7153476520166304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 x14ac:dyDescent="0.25">
      <c r="A514" s="442"/>
      <c r="B514" s="382" t="s">
        <v>535</v>
      </c>
      <c r="C514" s="1206" t="s">
        <v>4302</v>
      </c>
      <c r="D514" s="381"/>
      <c r="E514" s="2570" cm="1">
        <f t="array" ref="E514">INDEX('5층_부하량'!J3:J3000,MATCH(1,("5-DaHall 1-PDU-20"='5층_부하량'!A3:A3000)*(21='5층_부하량'!B3:B3000),0))</f>
        <v>6.7807736928853384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INDEX('5층_부하량'!J3:J3000,MATCH(1,("5-DaHall 1-PDU-20"='5층_부하량'!A3:A3000)*(22='5층_부하량'!B3:B3000),0))</f>
        <v>2.8347050617718987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 x14ac:dyDescent="0.3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INDEX('5층_부하량'!K3:K3000,MATCH(1,("5-DaHall 1-PDU-20"='5층_부하량'!A3:A3000)*(23='5층_부하량'!B3:B3000),0))</f>
        <v>2.5332491270586668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INDEX('5층_부하량'!K3:K3000,MATCH(1,("5-DaHall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 x14ac:dyDescent="0.3">
      <c r="L516" s="2350"/>
      <c r="M516" s="405" t="s">
        <v>5224</v>
      </c>
      <c r="N516" s="406">
        <f>SUM(D504:D515,N504:N515)</f>
        <v>30.510189511634231</v>
      </c>
      <c r="O516" s="406">
        <f>SUM(E504:E515,O504:O515)</f>
        <v>37.755776234137876</v>
      </c>
      <c r="P516" s="406">
        <f>SUM(F504:F515,P504:P515)</f>
        <v>23.78072349927017</v>
      </c>
    </row>
    <row r="517" spans="1:20" s="350" customFormat="1" ht="18.600000000000001" thickTop="1" thickBot="1" x14ac:dyDescent="0.3">
      <c r="A517" s="349" t="s">
        <v>6544</v>
      </c>
      <c r="C517" s="3699" t="s">
        <v>5700</v>
      </c>
      <c r="D517" s="3699"/>
      <c r="E517" s="3699"/>
      <c r="F517" s="3699"/>
      <c r="G517" s="351"/>
      <c r="H517" s="352"/>
      <c r="I517" s="352"/>
      <c r="J517" s="3709" t="s">
        <v>4294</v>
      </c>
      <c r="K517" s="3710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 x14ac:dyDescent="0.25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INDEX('5층_부하량'!I3:I3000,MATCH(1,("5-DaHall 1-PDU-21"='5층_부하량'!A3:A3000)*(1='5층_부하량'!B3:B3000),0))</f>
        <v>3.6779994046627595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INDEX('5층_부하량'!I3:I3000,MATCH(1,("5-DaHall 1-PDU-21"='5층_부하량'!A3:A3000)*(2='5층_부하량'!B3:B3000),0))</f>
        <v>2.8626826817624593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 x14ac:dyDescent="0.25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INDEX('5층_부하량'!J3:J3000,MATCH(1,("5-DaHall 1-PDU-21"='5층_부하량'!A3:A3000)*(3='5층_부하량'!B3:B3000),0))</f>
        <v>4.8486427899399711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INDEX('5층_부하량'!J3:J3000,MATCH(1,("5-DaHall 1-PDU-21"='5층_부하량'!A3:A3000)*(4='5층_부하량'!B3:B3000),0))</f>
        <v>2.6553781360861133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 x14ac:dyDescent="0.25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INDEX('5층_부하량'!K3:K3000,MATCH(1,("5-DaHall 1-PDU-21"='5층_부하량'!A3:A3000)*(5='5층_부하량'!B3:B3000),0))</f>
        <v>5.5900064483583494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INDEX('5층_부하량'!K3:K3000,MATCH(1,("5-DaHall 1-PDU-21"='5층_부하량'!A3:A3000)*(6='5층_부하량'!B3:B3000),0))</f>
        <v>4.3625127482454538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 x14ac:dyDescent="0.25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INDEX('5층_부하량'!I3:I3000,MATCH(1,("5-DaHall 1-PDU-21"='5층_부하량'!A3:A3000)*(7='5층_부하량'!B3:B3000),0))</f>
        <v>4.4080684021493228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INDEX('5층_부하량'!I3:I3000,MATCH(1,("5-DaHall 1-PDU-21"='5층_부하량'!A3:A3000)*(8='5층_부하량'!B3:B3000),0))</f>
        <v>5.3842443526260757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 x14ac:dyDescent="0.25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INDEX('5층_부하량'!J3:J3000,MATCH(1,("5-DaHall 1-PDU-21"='5층_부하량'!A3:A3000)*(9='5층_부하량'!B3:B3000),0))</f>
        <v>4.5618058874525458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INDEX('5층_부하량'!J3:J3000,MATCH(1,("5-DaHall 1-PDU-21"='5층_부하량'!A3:A3000)*(10='5층_부하량'!B3:B3000),0))</f>
        <v>6.7420190943904146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 x14ac:dyDescent="0.25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INDEX('5층_부하량'!K3:K3000,MATCH(1,("5-DaHall 1-PDU-21"='5층_부하량'!A3:A3000)*(11='5층_부하량'!B3:B3000),0))</f>
        <v>2.9031135991014172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INDEX('5층_부하량'!K3:K3000,MATCH(1,("5-DaHall 1-PDU-21"='5층_부하량'!A3:A3000)*(12='5층_부하량'!B3:B3000),0))</f>
        <v>1.7161372821358689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 x14ac:dyDescent="0.25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INDEX('5층_부하량'!I3:I3000,MATCH(1,("5-DaHall 1-PDU-21"='5층_부하량'!A3:A3000)*(13='5층_부하량'!B3:B3000),0))</f>
        <v>4.3279484130335675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INDEX('5층_부하량'!I3:I3000,MATCH(1,("5-DaHall 1-PDU-21"='5층_부하량'!A3:A3000)*(14='5층_부하량'!B3:B3000),0))</f>
        <v>2.3177652464986758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 x14ac:dyDescent="0.25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INDEX('5층_부하량'!J3:J3000,MATCH(1,("5-DaHall 1-PDU-21"='5층_부하량'!A3:A3000)*(15='5층_부하량'!B3:B3000),0))</f>
        <v>3.6629859611555289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INDEX('5층_부하량'!J3:J3000,MATCH(1,("5-DaHall 1-PDU-21"='5층_부하량'!A3:A3000)*(16='5층_부하량'!B3:B3000),0))</f>
        <v>8.1452615549973508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 x14ac:dyDescent="0.25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INDEX('5층_부하량'!K3:K3000,MATCH(1,("5-DaHall 1-PDU-21"='5층_부하량'!A3:A3000)*(17='5층_부하량'!B3:B3000),0))</f>
        <v>4.7873814731541877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INDEX('5층_부하량'!K3:K3000,MATCH(1,("5-DaHall 1-PDU-21"='5층_부하량'!A3:A3000)*(18='5층_부하량'!B3:B3000),0))</f>
        <v>4.5420638396508277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 x14ac:dyDescent="0.25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INDEX('5층_부하량'!I3:I3000,MATCH(1,("5-DaHall 1-PDU-21"='5층_부하량'!A3:A3000)*(19='5층_부하량'!B3:B3000),0))</f>
        <v>3.3129381688353452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INDEX('5층_부하량'!I3:I3000,MATCH(1,("5-DaHall 1-PDU-21"='5층_부하량'!A3:A3000)*(20='5층_부하량'!B3:B3000),0))</f>
        <v>7.7998527066728176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 x14ac:dyDescent="0.25">
      <c r="A530" s="442"/>
      <c r="B530" s="382" t="s">
        <v>535</v>
      </c>
      <c r="C530" s="1206" t="s">
        <v>4302</v>
      </c>
      <c r="D530" s="381"/>
      <c r="E530" s="2570" cm="1">
        <f t="array" ref="E530">INDEX('5층_부하량'!J3:J3000,MATCH(1,("5-DaHall 1-PDU-21"='5층_부하량'!A3:A3000)*(21='5층_부하량'!B3:B3000),0))</f>
        <v>5.0670614156365996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INDEX('5층_부하량'!J3:J3000,MATCH(1,("5-DaHall 1-PDU-21"='5층_부하량'!A3:A3000)*(22='5층_부하량'!B3:B3000),0))</f>
        <v>7.3646168358077997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 x14ac:dyDescent="0.3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INDEX('5층_부하량'!K3:K3000,MATCH(1,("5-DaHall 1-PDU-21"='5층_부하량'!A3:A3000)*(23='5층_부하량'!B3:B3000),0))</f>
        <v>7.7807499450922304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INDEX('5층_부하량'!K3:K3000,MATCH(1,("5-DaHall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 x14ac:dyDescent="0.3">
      <c r="L532" s="2350"/>
      <c r="M532" s="405" t="s">
        <v>5224</v>
      </c>
      <c r="N532" s="406">
        <f>SUM(D520:D531,N520:N531)</f>
        <v>34.091499376241025</v>
      </c>
      <c r="O532" s="406">
        <f>SUM(E520:E531,O520:O531)</f>
        <v>43.047771675466329</v>
      </c>
      <c r="P532" s="406">
        <f>SUM(F520:F531,P520:P531)</f>
        <v>31.681965335738333</v>
      </c>
    </row>
    <row r="533" spans="1:20" s="350" customFormat="1" ht="18.600000000000001" thickTop="1" thickBot="1" x14ac:dyDescent="0.3">
      <c r="A533" s="349" t="s">
        <v>6546</v>
      </c>
      <c r="C533" s="3699" t="s">
        <v>5722</v>
      </c>
      <c r="D533" s="3699"/>
      <c r="E533" s="3699"/>
      <c r="F533" s="3699"/>
      <c r="G533" s="351"/>
      <c r="H533" s="352"/>
      <c r="I533" s="352"/>
      <c r="J533" s="3709" t="s">
        <v>4294</v>
      </c>
      <c r="K533" s="3710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 x14ac:dyDescent="0.25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INDEX('5층_부하량'!I3:I3000,MATCH(1,("5-DaHall 1-PDU-22"='5층_부하량'!A3:A3000)*(1='5층_부하량'!B3:B3000),0))</f>
        <v>4.0021395429784272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INDEX('5층_부하량'!I3:I3000,MATCH(1,("5-DaHall 1-PDU-22"='5층_부하량'!A3:A3000)*(2='5층_부하량'!B3:B3000),0))</f>
        <v>2.8229552890524237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 x14ac:dyDescent="0.25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INDEX('5층_부하량'!J3:J3000,MATCH(1,("5-DaHall 1-PDU-22"='5층_부하량'!A3:A3000)*(3='5층_부하량'!B3:B3000),0))</f>
        <v>4.7818087584842477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INDEX('5층_부하량'!J3:J3000,MATCH(1,("5-DaHall 1-PDU-22"='5층_부하량'!A3:A3000)*(4='5층_부하량'!B3:B3000),0))</f>
        <v>2.3563290769608769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 x14ac:dyDescent="0.25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INDEX('5층_부하량'!K3:K3000,MATCH(1,("5-DaHall 1-PDU-22"='5층_부하량'!A3:A3000)*(5='5층_부하량'!B3:B3000),0))</f>
        <v>5.1268113899131027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INDEX('5층_부하량'!K3:K3000,MATCH(1,("5-DaHall 1-PDU-22"='5층_부하량'!A3:A3000)*(6='5층_부하량'!B3:B3000),0))</f>
        <v>2.958372639746897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 x14ac:dyDescent="0.25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INDEX('5층_부하량'!I3:I3000,MATCH(1,("5-DaHall 1-PDU-22"='5층_부하량'!A3:A3000)*(7='5층_부하량'!B3:B3000),0))</f>
        <v>4.2732178557314136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INDEX('5층_부하량'!I3:I3000,MATCH(1,("5-DaHall 1-PDU-22"='5층_부하량'!A3:A3000)*(8='5층_부하량'!B3:B3000),0))</f>
        <v>5.8281326760103855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 x14ac:dyDescent="0.25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INDEX('5층_부하량'!J3:J3000,MATCH(1,("5-DaHall 1-PDU-22"='5층_부하량'!A3:A3000)*(9='5층_부하량'!B3:B3000),0))</f>
        <v>4.3680340843299517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INDEX('5층_부하량'!J3:J3000,MATCH(1,("5-DaHall 1-PDU-22"='5층_부하량'!A3:A3000)*(10='5층_부하량'!B3:B3000),0))</f>
        <v>6.4970001325265274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 x14ac:dyDescent="0.25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INDEX('5층_부하량'!K3:K3000,MATCH(1,("5-DaHall 1-PDU-22"='5층_부하량'!A3:A3000)*(11='5층_부하량'!B3:B3000),0))</f>
        <v>3.0904648614675807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INDEX('5층_부하량'!K3:K3000,MATCH(1,("5-DaHall 1-PDU-22"='5층_부하량'!A3:A3000)*(12='5층_부하량'!B3:B3000),0))</f>
        <v>1.740381336117945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 x14ac:dyDescent="0.25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INDEX('5층_부하량'!I3:I3000,MATCH(1,("5-DaHall 1-PDU-22"='5층_부하량'!A3:A3000)*(13='5층_부하량'!B3:B3000),0))</f>
        <v>4.0657211879381796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INDEX('5층_부하량'!I3:I3000,MATCH(1,("5-DaHall 1-PDU-22"='5층_부하량'!A3:A3000)*(14='5층_부하량'!B3:B3000),0))</f>
        <v>2.3399546781852281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 x14ac:dyDescent="0.25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INDEX('5층_부하량'!J3:J3000,MATCH(1,("5-DaHall 1-PDU-22"='5층_부하량'!A3:A3000)*(15='5층_부하량'!B3:B3000),0))</f>
        <v>3.7615005394402967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INDEX('5층_부하량'!J3:J3000,MATCH(1,("5-DaHall 1-PDU-22"='5층_부하량'!A3:A3000)*(16='5층_부하량'!B3:B3000),0))</f>
        <v>8.5137022979050911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 x14ac:dyDescent="0.25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INDEX('5층_부하량'!K3:K3000,MATCH(1,("5-DaHall 1-PDU-22"='5층_부하량'!A3:A3000)*(17='5층_부하량'!B3:B3000),0))</f>
        <v>4.3797013059000705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INDEX('5층_부하량'!K3:K3000,MATCH(1,("5-DaHall 1-PDU-22"='5층_부하량'!A3:A3000)*(18='5층_부하량'!B3:B3000),0))</f>
        <v>4.330253187721862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 x14ac:dyDescent="0.25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INDEX('5층_부하량'!I3:I3000,MATCH(1,("5-DaHall 1-PDU-22"='5층_부하량'!A3:A3000)*(19='5층_부하량'!B3:B3000),0))</f>
        <v>3.523111260566929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INDEX('5층_부하량'!I3:I3000,MATCH(1,("5-DaHall 1-PDU-22"='5층_부하량'!A3:A3000)*(20='5층_부하량'!B3:B3000),0))</f>
        <v>3.2377054667741159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 x14ac:dyDescent="0.25">
      <c r="A546" s="442"/>
      <c r="B546" s="382" t="s">
        <v>535</v>
      </c>
      <c r="C546" s="1206" t="s">
        <v>4302</v>
      </c>
      <c r="D546" s="381"/>
      <c r="E546" s="2570" cm="1">
        <f t="array" ref="E546">INDEX('5층_부하량'!J3:J3000,MATCH(1,("5-DaHall 1-PDU-22"='5층_부하량'!A3:A3000)*(21='5층_부하량'!B3:B3000),0))</f>
        <v>4.8017761056152723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INDEX('5층_부하량'!J3:J3000,MATCH(1,("5-DaHall 1-PDU-22"='5층_부하량'!A3:A3000)*(22='5층_부하량'!B3:B3000),0))</f>
        <v>3.2135338472912371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 x14ac:dyDescent="0.3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INDEX('5층_부하량'!K3:K3000,MATCH(1,("5-DaHall 1-PDU-22"='5층_부하량'!A3:A3000)*(23='5층_부하량'!B3:B3000),0))</f>
        <v>4.6485995968769629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INDEX('5층_부하량'!K3:K3000,MATCH(1,("5-DaHall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 x14ac:dyDescent="0.25">
      <c r="L548" s="2350"/>
      <c r="M548" s="405" t="s">
        <v>5224</v>
      </c>
      <c r="N548" s="406">
        <f>SUM(D536:D547,N536:N547)</f>
        <v>30.092937957237105</v>
      </c>
      <c r="O548" s="406">
        <f>SUM(E536:E547,O536:O547)</f>
        <v>38.293684842553496</v>
      </c>
      <c r="P548" s="406">
        <f>SUM(F536:F547,P536:P547)</f>
        <v>26.27458431774442</v>
      </c>
    </row>
    <row r="549" spans="1:20" s="350" customFormat="1" ht="17.399999999999999" x14ac:dyDescent="0.25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 x14ac:dyDescent="0.25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 x14ac:dyDescent="0.25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 x14ac:dyDescent="0.3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 x14ac:dyDescent="0.25">
      <c r="L555" s="2350"/>
    </row>
    <row r="556" spans="1:20" s="350" customFormat="1" ht="17.399999999999999" x14ac:dyDescent="0.25">
      <c r="D556" s="350" t="s">
        <v>4548</v>
      </c>
      <c r="E556" s="350" t="s">
        <v>5760</v>
      </c>
      <c r="L556" s="2350"/>
    </row>
    <row r="557" spans="1:20" s="350" customFormat="1" ht="17.399999999999999" x14ac:dyDescent="0.25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651.60806546943809</v>
      </c>
      <c r="E557" s="449">
        <f t="shared" ref="E557:E564" si="0">D557/$D$564</f>
        <v>0.50305858470918796</v>
      </c>
      <c r="L557" s="2350"/>
      <c r="M557" s="350" t="s">
        <v>6467</v>
      </c>
      <c r="N557" s="406">
        <f>N53</f>
        <v>35.414430951670219</v>
      </c>
      <c r="O557" s="406">
        <f t="shared" ref="O557:P557" si="1">O53</f>
        <v>38.356762234636967</v>
      </c>
      <c r="P557" s="406">
        <f t="shared" si="1"/>
        <v>28.56522907716273</v>
      </c>
    </row>
    <row r="558" spans="1:20" s="350" customFormat="1" ht="17.399999999999999" x14ac:dyDescent="0.25">
      <c r="A558" s="450"/>
      <c r="B558" s="2362" t="s">
        <v>3515</v>
      </c>
      <c r="D558" s="406">
        <f>SUM(N356:P356,N415:P415,D356:F356,D415:F415,D425:F425)</f>
        <v>44.303306783703846</v>
      </c>
      <c r="E558" s="449">
        <f t="shared" si="0"/>
        <v>3.4203319433271102E-2</v>
      </c>
      <c r="L558" s="2350"/>
      <c r="M558" s="350" t="s">
        <v>6468</v>
      </c>
      <c r="N558" s="406">
        <f>N83</f>
        <v>34.260547035432324</v>
      </c>
      <c r="O558" s="406">
        <f t="shared" ref="O558:P558" si="2">O83</f>
        <v>35.699334581202848</v>
      </c>
      <c r="P558" s="406">
        <f t="shared" si="2"/>
        <v>27.022333544301457</v>
      </c>
    </row>
    <row r="559" spans="1:20" s="350" customFormat="1" ht="17.399999999999999" x14ac:dyDescent="0.25">
      <c r="A559" s="450"/>
      <c r="B559" s="2362" t="s">
        <v>5762</v>
      </c>
      <c r="D559" s="406">
        <f>SUM(D553:F554,N553:P554)</f>
        <v>128.30000000000001</v>
      </c>
      <c r="E559" s="449">
        <f t="shared" si="0"/>
        <v>9.9050978400168382E-2</v>
      </c>
      <c r="L559" s="2350"/>
      <c r="M559" s="350" t="s">
        <v>6469</v>
      </c>
      <c r="N559" s="406">
        <f>N113</f>
        <v>28.000707640453339</v>
      </c>
      <c r="O559" s="406">
        <f t="shared" ref="O559:P559" si="3">O113</f>
        <v>18.689396809852447</v>
      </c>
      <c r="P559" s="406">
        <f t="shared" si="3"/>
        <v>18.71630801304488</v>
      </c>
    </row>
    <row r="560" spans="1:20" s="350" customFormat="1" ht="17.399999999999999" x14ac:dyDescent="0.25">
      <c r="A560" s="450"/>
      <c r="B560" s="2362" t="s">
        <v>5763</v>
      </c>
      <c r="D560" s="989">
        <f>SUM(N463:P463)</f>
        <v>26.602128177072444</v>
      </c>
      <c r="E560" s="990">
        <f t="shared" si="0"/>
        <v>2.0537543440886308E-2</v>
      </c>
      <c r="L560" s="2350"/>
      <c r="M560" s="350" t="s">
        <v>6470</v>
      </c>
      <c r="N560" s="406">
        <f>N143</f>
        <v>25.126113500137926</v>
      </c>
      <c r="O560" s="406">
        <f t="shared" ref="O560:P560" si="4">O143</f>
        <v>17.164351850522628</v>
      </c>
      <c r="P560" s="406">
        <f t="shared" si="4"/>
        <v>18.338232508040281</v>
      </c>
    </row>
    <row r="561" spans="1:17" s="350" customFormat="1" ht="17.399999999999999" x14ac:dyDescent="0.25">
      <c r="A561" s="450"/>
      <c r="B561" s="2362" t="s">
        <v>5764</v>
      </c>
      <c r="D561" s="989">
        <f>SUM(N484:P484)</f>
        <v>20.758713459334825</v>
      </c>
      <c r="E561" s="990">
        <f t="shared" si="0"/>
        <v>1.602627340978845E-2</v>
      </c>
      <c r="F561" s="2363" t="s">
        <v>5765</v>
      </c>
      <c r="G561" s="991">
        <f>SUM(E560:E561)</f>
        <v>3.6563816850674759E-2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2" t="s">
        <v>5766</v>
      </c>
      <c r="D562" s="989">
        <f>SUM(D362:F362,D367:F367,D370:F370,D421:F424,D426:F429,N426:P426,N429:P429)</f>
        <v>18.833981290819644</v>
      </c>
      <c r="E562" s="990">
        <f t="shared" si="0"/>
        <v>1.4540329493578736E-2</v>
      </c>
      <c r="F562" s="2363"/>
      <c r="G562" s="991"/>
      <c r="L562" s="2350"/>
      <c r="M562" s="350" t="s">
        <v>6472</v>
      </c>
      <c r="N562" s="406">
        <f>N222</f>
        <v>1.6637000664350941E-3</v>
      </c>
      <c r="O562" s="406">
        <f t="shared" ref="O562:P562" si="6">O222</f>
        <v>1.2919340172514043E-3</v>
      </c>
      <c r="P562" s="406">
        <f t="shared" si="6"/>
        <v>2.6948705506184569E-3</v>
      </c>
    </row>
    <row r="563" spans="1:17" s="350" customFormat="1" ht="17.399999999999999" x14ac:dyDescent="0.25">
      <c r="A563" s="450"/>
      <c r="B563" s="1210" t="s">
        <v>5767</v>
      </c>
      <c r="C563" s="1211"/>
      <c r="D563" s="1212">
        <f>SUM(N500:P500,N516:P516,N532:P532,N548:P548)</f>
        <v>404.88641143745633</v>
      </c>
      <c r="E563" s="1213">
        <f t="shared" si="0"/>
        <v>0.31258297111311906</v>
      </c>
      <c r="F563" s="2350"/>
      <c r="L563" s="2350"/>
      <c r="M563" s="350" t="s">
        <v>6473</v>
      </c>
      <c r="N563" s="406">
        <f>N244</f>
        <v>9.7573534159130002</v>
      </c>
      <c r="O563" s="406">
        <f t="shared" ref="O563:P563" si="7">O244</f>
        <v>1.4519812626448076</v>
      </c>
      <c r="P563" s="406">
        <f t="shared" si="7"/>
        <v>0.76918052500420742</v>
      </c>
    </row>
    <row r="564" spans="1:17" s="350" customFormat="1" ht="17.399999999999999" x14ac:dyDescent="0.25">
      <c r="A564" s="350" t="s">
        <v>5768</v>
      </c>
      <c r="B564" s="350" t="s">
        <v>5761</v>
      </c>
      <c r="D564" s="406">
        <f>SUM(D557:D563)</f>
        <v>1295.2926066178252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7.6387259359329347</v>
      </c>
      <c r="O564" s="406">
        <f t="shared" ref="O564:P564" si="8">O289</f>
        <v>7.8867115334535898</v>
      </c>
      <c r="P564" s="406">
        <f t="shared" si="8"/>
        <v>1.3279569611502828</v>
      </c>
    </row>
    <row r="565" spans="1:17" s="350" customFormat="1" ht="17.399999999999999" x14ac:dyDescent="0.25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0"/>
      <c r="M567" s="350" t="s">
        <v>6477</v>
      </c>
      <c r="N567" s="406">
        <f>N332</f>
        <v>15.265068958209973</v>
      </c>
      <c r="O567" s="406">
        <f t="shared" ref="O567:P567" si="11">O332</f>
        <v>32.320404221790227</v>
      </c>
      <c r="P567" s="406">
        <f t="shared" si="11"/>
        <v>18.837399325827288</v>
      </c>
    </row>
    <row r="568" spans="1:17" s="350" customFormat="1" ht="18" thickBot="1" x14ac:dyDescent="0.3">
      <c r="L568" s="2350"/>
      <c r="M568" s="350" t="s">
        <v>6478</v>
      </c>
      <c r="N568" s="406">
        <f>N391</f>
        <v>23.17577261014317</v>
      </c>
      <c r="O568" s="406">
        <f t="shared" ref="O568:P568" si="12">O391</f>
        <v>25.545044332438987</v>
      </c>
      <c r="P568" s="406">
        <f t="shared" si="12"/>
        <v>23.522588525107476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17.580718428840534</v>
      </c>
      <c r="O569" s="406">
        <f t="shared" ref="O569:P569" si="13">O352</f>
        <v>35.89592922606905</v>
      </c>
      <c r="P569" s="406">
        <f t="shared" si="13"/>
        <v>19.798877183764162</v>
      </c>
    </row>
    <row r="570" spans="1:17" s="350" customFormat="1" ht="17.399999999999999" x14ac:dyDescent="0.25">
      <c r="B570" s="3707" t="s">
        <v>5752</v>
      </c>
      <c r="C570" s="3708"/>
      <c r="J570" s="455"/>
      <c r="L570" s="2350"/>
      <c r="M570" s="350" t="s">
        <v>5970</v>
      </c>
      <c r="N570" s="406">
        <f>N411</f>
        <v>21.781145291270324</v>
      </c>
      <c r="O570" s="406">
        <f t="shared" ref="O570:P570" si="14">O411</f>
        <v>24.150400303544181</v>
      </c>
      <c r="P570" s="406">
        <f t="shared" si="14"/>
        <v>9.0770785590301166</v>
      </c>
    </row>
    <row r="571" spans="1:17" s="350" customFormat="1" ht="18" thickBot="1" x14ac:dyDescent="0.3">
      <c r="B571" s="456"/>
      <c r="C571" s="457"/>
      <c r="J571" s="455"/>
      <c r="L571" s="2350"/>
      <c r="M571" s="350" t="s">
        <v>5972</v>
      </c>
      <c r="N571" s="406">
        <f>N371</f>
        <v>29.570892356473951</v>
      </c>
      <c r="O571" s="406">
        <f t="shared" ref="O571:P571" si="15">O371</f>
        <v>24.895106523265621</v>
      </c>
      <c r="P571" s="406">
        <f t="shared" si="15"/>
        <v>14.976563161945744</v>
      </c>
    </row>
    <row r="572" spans="1:17" s="350" customFormat="1" ht="17.399999999999999" x14ac:dyDescent="0.25">
      <c r="B572" s="458"/>
      <c r="J572" s="455"/>
      <c r="L572" s="2350"/>
      <c r="M572" s="350" t="s">
        <v>5974</v>
      </c>
      <c r="N572" s="406">
        <f>N430</f>
        <v>24.824410642316458</v>
      </c>
      <c r="O572" s="406">
        <f t="shared" ref="O572:P572" si="16">O430</f>
        <v>20.942555669319098</v>
      </c>
      <c r="P572" s="406">
        <f t="shared" si="16"/>
        <v>16.095545667445553</v>
      </c>
    </row>
    <row r="573" spans="1:17" s="350" customFormat="1" ht="17.399999999999999" x14ac:dyDescent="0.25">
      <c r="B573" s="458"/>
      <c r="E573" s="459"/>
      <c r="J573" s="455"/>
      <c r="L573" s="2350"/>
      <c r="M573" s="350" t="s">
        <v>6480</v>
      </c>
      <c r="N573" s="406">
        <f>N463</f>
        <v>7.2489572244702671</v>
      </c>
      <c r="O573" s="406">
        <f t="shared" ref="O573:P573" si="17">O463</f>
        <v>7.9063661062724391</v>
      </c>
      <c r="P573" s="406">
        <f t="shared" si="17"/>
        <v>11.446804846329739</v>
      </c>
      <c r="Q573" s="406">
        <f>SUM(N573:P573)</f>
        <v>26.602128177072444</v>
      </c>
    </row>
    <row r="574" spans="1:17" s="350" customFormat="1" ht="17.399999999999999" x14ac:dyDescent="0.25">
      <c r="B574" s="458"/>
      <c r="E574" s="460"/>
      <c r="J574" s="455"/>
      <c r="L574" s="2350"/>
      <c r="M574" s="350" t="s">
        <v>6481</v>
      </c>
      <c r="N574" s="406">
        <f>N484</f>
        <v>5.6517541060845433</v>
      </c>
      <c r="O574" s="406">
        <f t="shared" ref="O574:P574" si="18">O484</f>
        <v>6.8937037767589295</v>
      </c>
      <c r="P574" s="406">
        <f t="shared" si="18"/>
        <v>8.2132555764913526</v>
      </c>
      <c r="Q574" s="406">
        <f>SUM(N574:P574)</f>
        <v>20.758713459334825</v>
      </c>
    </row>
    <row r="575" spans="1:17" s="350" customFormat="1" ht="17.399999999999999" x14ac:dyDescent="0.25">
      <c r="B575" s="458"/>
      <c r="E575" s="460"/>
      <c r="J575" s="455"/>
      <c r="L575" s="2350"/>
      <c r="M575" s="350" t="s">
        <v>6482</v>
      </c>
      <c r="N575" s="406">
        <f>N500</f>
        <v>34.252872502727769</v>
      </c>
      <c r="O575" s="406">
        <f t="shared" ref="O575:P575" si="19">O500</f>
        <v>43.165207830417422</v>
      </c>
      <c r="P575" s="406">
        <f t="shared" si="19"/>
        <v>31.939198354288202</v>
      </c>
    </row>
    <row r="576" spans="1:17" s="350" customFormat="1" ht="17.399999999999999" x14ac:dyDescent="0.25">
      <c r="B576" s="458"/>
      <c r="E576" s="461" t="s">
        <v>5769</v>
      </c>
      <c r="J576" s="455"/>
      <c r="L576" s="2350"/>
      <c r="M576" s="350" t="s">
        <v>6483</v>
      </c>
      <c r="N576" s="406">
        <f>N516</f>
        <v>30.510189511634231</v>
      </c>
      <c r="O576" s="406">
        <f t="shared" ref="O576:P576" si="20">O516</f>
        <v>37.755776234137876</v>
      </c>
      <c r="P576" s="406">
        <f t="shared" si="20"/>
        <v>23.78072349927017</v>
      </c>
    </row>
    <row r="577" spans="2:18" s="350" customFormat="1" ht="17.399999999999999" x14ac:dyDescent="0.25">
      <c r="B577" s="458"/>
      <c r="E577" s="460"/>
      <c r="J577" s="455"/>
      <c r="L577" s="2350"/>
      <c r="M577" s="350" t="s">
        <v>6484</v>
      </c>
      <c r="N577" s="406">
        <f>N532</f>
        <v>34.091499376241025</v>
      </c>
      <c r="O577" s="406">
        <f t="shared" ref="O577:P577" si="21">O532</f>
        <v>43.047771675466329</v>
      </c>
      <c r="P577" s="406">
        <f t="shared" si="21"/>
        <v>31.681965335738333</v>
      </c>
    </row>
    <row r="578" spans="2:18" s="350" customFormat="1" ht="17.399999999999999" x14ac:dyDescent="0.25">
      <c r="B578" s="458"/>
      <c r="E578" s="460"/>
      <c r="J578" s="455"/>
      <c r="L578" s="2350"/>
      <c r="M578" s="350" t="s">
        <v>6485</v>
      </c>
      <c r="N578" s="406">
        <f>N548</f>
        <v>30.092937957237105</v>
      </c>
      <c r="O578" s="406">
        <f t="shared" ref="O578:P578" si="22">O548</f>
        <v>38.293684842553496</v>
      </c>
      <c r="P578" s="406">
        <f t="shared" si="22"/>
        <v>26.27458431774442</v>
      </c>
      <c r="R578" s="406">
        <f>SUM(N575:P578)</f>
        <v>404.88641143745633</v>
      </c>
    </row>
    <row r="579" spans="2:18" s="350" customFormat="1" ht="18" thickBot="1" x14ac:dyDescent="0.3">
      <c r="B579" s="458"/>
      <c r="E579" s="462" t="s">
        <v>5770</v>
      </c>
      <c r="J579" s="455"/>
      <c r="L579" s="2350"/>
      <c r="N579" s="406">
        <f>SUM(N557:N578)</f>
        <v>414.24576114525547</v>
      </c>
      <c r="O579" s="406">
        <f t="shared" ref="O579:P579" si="23">SUM(O557:O578)</f>
        <v>460.06178094836423</v>
      </c>
      <c r="P579" s="406">
        <f t="shared" si="23"/>
        <v>330.38651985223697</v>
      </c>
      <c r="Q579" s="406">
        <f>SUM(N579:P579)</f>
        <v>1204.6940619458567</v>
      </c>
    </row>
    <row r="580" spans="2:18" s="350" customFormat="1" ht="17.399999999999999" x14ac:dyDescent="0.25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0"/>
      <c r="Q581" s="406">
        <f>SUM(Q579:Q580)</f>
        <v>1332.9940619458566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 x14ac:dyDescent="0.25">
      <c r="B583" s="458"/>
      <c r="F583" s="3707" t="s">
        <v>5771</v>
      </c>
      <c r="G583" s="3708"/>
      <c r="H583" s="464" t="s">
        <v>5772</v>
      </c>
      <c r="I583" s="464"/>
      <c r="J583" s="464" t="s">
        <v>5773</v>
      </c>
      <c r="L583" s="23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 x14ac:dyDescent="0.25">
      <c r="L586" s="2350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INDEX('4층_부하량'!C3:C3000,MATCH(1,("4-DaHall 1-PDU-02"='4층_부하량'!A3:A3000)*(1='4층_부하량'!B3:B3000),0))</f>
        <v>0.62</v>
      </c>
      <c r="E6" s="2567" cm="1">
        <f t="array" ref="E6">INDEX('4층_부하량'!D3:D3000,MATCH(1,("4-DaHall 1-PDU-02"='4층_부하량'!A3:A3000)*(1='4층_부하량'!B3:B3000),0))</f>
        <v>0.54</v>
      </c>
      <c r="F6" s="2567" cm="1">
        <f t="array" ref="F6">INDEX('4층_부하량'!E3:E3000,MATCH(1,("4-DaHall 1-PDU-02"='4층_부하량'!A3:A3000)*(1='4층_부하량'!B3:B3000),0))</f>
        <v>0.78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INDEX('4층_부하량'!C3:C3000,MATCH(1,("4-DaHall 1-PDU-04"='4층_부하량'!A3:A3000)*(1='4층_부하량'!B3:B3000),0))</f>
        <v>0</v>
      </c>
      <c r="O6" s="2567" cm="1">
        <f t="array" ref="O6">INDEX('4층_부하량'!D3:D3000,MATCH(1,("4-DaHall 1-PDU-04"='4층_부하량'!A3:A3000)*(1='4층_부하량'!B3:B3000),0))</f>
        <v>0</v>
      </c>
      <c r="P6" s="2567" cm="1">
        <f t="array" ref="P6">INDEX('4층_부하량'!E3:E3000,MATCH(1,("4-DaHall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INDEX('4층_부하량'!C3:C3000,MATCH(1,("4-DaHall 1-PDU-02"='4층_부하량'!A3:A3000)*(2='4층_부하량'!B3:B3000),0))</f>
        <v>34.799999999999997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INDEX('4층_부하량'!C3:C3000,MATCH(1,("4-DaHall 1-PDU-04"='4층_부하량'!A3:A3000)*(2='4층_부하량'!B3:B3000),0))</f>
        <v>38.630000000000003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INDEX('4층_부하량'!D3:D3000,MATCH(1,("4-DaHall 1-PDU-02"='4층_부하량'!A3:A3000)*(3='4층_부하량'!B3:B3000),0))</f>
        <v>32.08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INDEX('4층_부하량'!D3:D3000,MATCH(1,("4-DaHall 1-PDU-04"='4층_부하량'!A3:A3000)*(3='4층_부하량'!B3:B3000),0))</f>
        <v>26.4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INDEX('4층_부하량'!E3:E3000,MATCH(1,("4-DaHall 1-PDU-02"='4층_부하량'!A3:A3000)*(4='4층_부하량'!B3:B3000),0))</f>
        <v>30.36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INDEX('4층_부하량'!E3:E3000,MATCH(1,("4-DaHall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INDEX('4층_부하량'!C3:C3000,MATCH(1,("4-DaHall 1-PDU-02"='4층_부하량'!A3:A3000)*(5='4층_부하량'!B3:B3000),0))</f>
        <v>40.4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INDEX('4층_부하량'!C3:C3000,MATCH(1,("4-DaHall 1-PDU-04"='4층_부하량'!A3:A3000)*(5='4층_부하량'!B3:B3000),0))</f>
        <v>9.4700000000000006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INDEX('4층_부하량'!D3:D3000,MATCH(1,("4-DaHall 1-PDU-02"='4층_부하량'!A3:A3000)*(6='4층_부하량'!B3:B3000),0))</f>
        <v>12.15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INDEX('4층_부하량'!D3:D3000,MATCH(1,("4-DaHall 1-PDU-04"='4층_부하량'!A3:A3000)*(6='4층_부하량'!B3:B3000),0))</f>
        <v>14.21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INDEX('4층_부하량'!E3:E3000,MATCH(1,("4-DaHall 1-PDU-02"='4층_부하량'!A3:A3000)*(7='4층_부하량'!B3:B3000),0))</f>
        <v>28.37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INDEX('4층_부하량'!E3:E3000,MATCH(1,("4-DaHall 1-PDU-04"='4층_부하량'!A3:A3000)*(7='4층_부하량'!B3:B3000),0))</f>
        <v>21.53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INDEX('4층_부하량'!C3:C3000,MATCH(1,("4-DaHall 1-PDU-04"='4층_부하량'!A3:A3000)*(8='4층_부하량'!B3:B3000),0))</f>
        <v>21.3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INDEX('4층_부하량'!D3:D3000,MATCH(1,("4-DaHall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75.819999999999993</v>
      </c>
      <c r="E15" s="33">
        <f>SUM(E6:E14)</f>
        <v>44.769999999999996</v>
      </c>
      <c r="F15" s="33">
        <f>SUM(F6:F14)</f>
        <v>59.510000000000005</v>
      </c>
      <c r="M15" s="32" t="s">
        <v>5224</v>
      </c>
      <c r="N15" s="33">
        <f>SUM(N6:N14)</f>
        <v>69.400000000000006</v>
      </c>
      <c r="O15" s="33">
        <f>SUM(O6:O14)</f>
        <v>40.61</v>
      </c>
      <c r="P15" s="33">
        <f>SUM(P6:P14)</f>
        <v>21.53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INDEX('4층_부하량'!C3:C3000,MATCH(1,("4-DaHall 1-PDU-06"='4층_부하량'!A3:A3000)*(1='4층_부하량'!B3:B3000),0))</f>
        <v>9.83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INDEX('4층_부하량'!C3:C3000,MATCH(1,("4-DaHall 1-PDU-08"='4층_부하량'!A3:A3000)*(1='4층_부하량'!B3:B3000),0))</f>
        <v>22.18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INDEX('4층_부하량'!D3:D3000,MATCH(1,("4-DaHall 1-PDU-08"='4층_부하량'!A3:A3000)*(2='4층_부하량'!B3:B3000),0))</f>
        <v>32.619999999999997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INDEX('4층_부하량'!E3:E3000,MATCH(1,("4-DaHall 1-PDU-06"='4층_부하량'!A3:A3000)*(3='4층_부하량'!B3:B3000),0))</f>
        <v>7.8100000000000005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INDEX('4층_부하량'!E3:E3000,MATCH(1,("4-DaHall 1-PDU-08"='4층_부하량'!A3:A3000)*(3='4층_부하량'!B3:B3000),0))</f>
        <v>5.29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INDEX('4층_부하량'!C3:C3000,MATCH(1,("4-DaHall 1-PDU-06"='4층_부하량'!A3:A3000)*(4='4층_부하량'!B3:B3000),0))</f>
        <v>6.86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INDEX('4층_부하량'!C3:C3000,MATCH(1,("4-DaHall 1-PDU-08"='4층_부하량'!A3:A3000)*(4='4층_부하량'!B3:B3000),0))</f>
        <v>9.06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INDEX('4층_부하량'!D3:D3000,MATCH(1,("4-DaHall 1-PDU-08"='4층_부하량'!A3:A3000)*(5='4층_부하량'!B3:B3000),0))</f>
        <v>7.32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INDEX('4층_부하량'!E3:E3000,MATCH(1,("4-DaHall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INDEX('4층_부하량'!E3:E3000,MATCH(1,("4-DaHall 1-PDU-08"='4층_부하량'!A3:A3000)*(6='4층_부하량'!B3:B3000),0))</f>
        <v>11.08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INDEX('4층_부하량'!C3:C3000,MATCH(1,("4-DaHall 1-PDU-06"='4층_부하량'!A3:A3000)*(7='4층_부하량'!B3:B3000),0))</f>
        <v>8.09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INDEX('4층_부하량'!C3:C3000,MATCH(1,("4-DaHall 1-PDU-08"='4층_부하량'!A3:A3000)*(7='4층_부하량'!B3:B3000),0))</f>
        <v>12.98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INDEX('4층_부하량'!D3:D3000,MATCH(1,("4-DaHall 1-PDU-06"='4층_부하량'!A3:A3000)*(8='4층_부하량'!B3:B3000),0))</f>
        <v>13.5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INDEX('4층_부하량'!D3:D3000,MATCH(1,("4-DaHall 1-PDU-08"='4층_부하량'!A3:A3000)*(8='4층_부하량'!B3:B3000),0))</f>
        <v>23.81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INDEX('4층_부하량'!E3:E3000,MATCH(1,("4-DaHall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INDEX('4층_부하량'!E3:E3000,MATCH(1,("4-DaHall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INDEX('4층_부하량'!C3:C3000,MATCH(1,("4-DaHall 1-PDU-06"='4층_부하량'!A3:A3000)*(10='4층_부하량'!B3:B3000),0))</f>
        <v>36.520000000000003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INDEX('4층_부하량'!C3:C3000,MATCH(1,("4-DaHall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INDEX('4층_부하량'!D3:D3000,MATCH(1,("4-DaHall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INDEX('4층_부하량'!E3:E3000,MATCH(1,("4-DaHall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INDEX('4층_부하량'!E3:E3000,MATCH(1,("4-DaHall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61.300000000000004</v>
      </c>
      <c r="E31" s="33">
        <f>SUM(E19:E30)</f>
        <v>13.5</v>
      </c>
      <c r="F31" s="33">
        <f>SUM(F19:F30)</f>
        <v>7.8100000000000005</v>
      </c>
      <c r="M31" s="32" t="s">
        <v>5224</v>
      </c>
      <c r="N31" s="33">
        <f>SUM(N19:N30)</f>
        <v>44.22</v>
      </c>
      <c r="O31" s="33">
        <f>SUM(O19:O30)</f>
        <v>63.75</v>
      </c>
      <c r="P31" s="33">
        <f>SUM(P19:P30)</f>
        <v>16.37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INDEX('4층_부하량'!C3:C3000,MATCH(1,("4-DaHall 1-PDU-10"='4층_부하량'!A3:A3000)*(1='4층_부하량'!B3:B3000),0))</f>
        <v>0</v>
      </c>
      <c r="E35" s="2567" cm="1">
        <f t="array" ref="E35">INDEX('4층_부하량'!D3:D3000,MATCH(1,("4-DaHall 1-PDU-10"='4층_부하량'!A3:A3000)*(1='4층_부하량'!B3:B3000),0))</f>
        <v>0</v>
      </c>
      <c r="F35" s="2567" cm="1">
        <f t="array" ref="F35">INDEX('4층_부하량'!E3:E3000,MATCH(1,("4-DaHall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INDEX('4층_부하량'!C3:C3000,MATCH(1,("4-DaHall 1-PDU-01"='4층_부하량'!A3:A3000)*(1='4층_부하량'!B3:B3000),0))</f>
        <v>1.1299999999999999</v>
      </c>
      <c r="O35" s="2567" cm="1">
        <f t="array" ref="O35">INDEX('4층_부하량'!D3:D3000,MATCH(1,("4-DaHall 1-PDU-01"='4층_부하량'!A3:A3000)*(1='4층_부하량'!B3:B3000),0))</f>
        <v>0.89</v>
      </c>
      <c r="P35" s="2567" cm="1">
        <f t="array" ref="P35">INDEX('4층_부하량'!E3:E3000,MATCH(1,("4-DaHall 1-PDU-01"='4층_부하량'!A3:A3000)*(1='4층_부하량'!B3:B3000),0))</f>
        <v>1.33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INDEX('4층_부하량'!C3:C3000,MATCH(1,("4-DaHall 1-PDU-10"='4층_부하량'!A3:A3000)*(2='4층_부하량'!B3:B3000),0))</f>
        <v>28.97</v>
      </c>
      <c r="E36" s="2568" cm="1">
        <f t="array" ref="E36">INDEX('4층_부하량'!D3:D3000,MATCH(1,("4-DaHall 1-PDU-10"='4층_부하량'!A3:A3000)*(2='4층_부하량'!B3:B3000),0))</f>
        <v>26.42</v>
      </c>
      <c r="F36" s="2568" cm="1">
        <f t="array" ref="F36">INDEX('4층_부하량'!E3:E3000,MATCH(1,("4-DaHall 1-PDU-10"='4층_부하량'!A3:A3000)*(2='4층_부하량'!B3:B3000),0))</f>
        <v>27.99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INDEX('4층_부하량'!C3:C3000,MATCH(1,("4-DaHall 1-PDU-10"='4층_부하량'!A3:A3000)*(3='4층_부하량'!B3:B3000),0))</f>
        <v>2.95</v>
      </c>
      <c r="E37" s="2569" cm="1">
        <f t="array" ref="E37">INDEX('4층_부하량'!D3:D3000,MATCH(1,("4-DaHall 1-PDU-10"='4층_부하량'!A3:A3000)*(3='4층_부하량'!B3:B3000),0))</f>
        <v>2.66</v>
      </c>
      <c r="F37" s="2569" cm="1">
        <f t="array" ref="F37">INDEX('4층_부하량'!E3:E3000,MATCH(1,("4-DaHall 1-PDU-10"='4층_부하량'!A3:A3000)*(3='4층_부하량'!B3:B3000),0))</f>
        <v>3.22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INDEX('4층_부하량'!D3:D3000,MATCH(1,("4-DaHall 1-PDU-01"='4층_부하량'!A3:A3000)*(3='4층_부하량'!B3:B3000),0))</f>
        <v>33.54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31.919999999999998</v>
      </c>
      <c r="E38" s="1147">
        <f t="shared" ref="E38:G38" si="0">SUM(E35:E37)</f>
        <v>29.080000000000002</v>
      </c>
      <c r="F38" s="1147">
        <f t="shared" si="0"/>
        <v>31.209999999999997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INDEX('4층_부하량'!E3:E3000,MATCH(1,("4-DaHall 1-PDU-01"='4층_부하량'!A3:A3000)*(4='4층_부하량'!B3:B3000),0))</f>
        <v>31.18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INDEX('4층_부하량'!C3:C3000,MATCH(1,("4-DaHall 1-PDU-01"='4층_부하량'!A3:A3000)*(5='4층_부하량'!B3:B3000),0))</f>
        <v>40.909999999999997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INDEX('4층_부하량'!D3:D3000,MATCH(1,("4-DaHall 1-PDU-01"='4층_부하량'!A3:A3000)*(6='4층_부하량'!B3:B3000),0))</f>
        <v>22.9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INDEX('4층_부하량'!E3:E3000,MATCH(1,("4-DaHall 1-PDU-01"='4층_부하량'!A3:A3000)*(7='4층_부하량'!B3:B3000),0))</f>
        <v>12.44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INDEX('4층_부하량'!C3:C3000,MATCH(1,("4-DaHall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INDEX('4층_부하량'!D3:D3000,MATCH(1,("4-DaHall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79.13</v>
      </c>
      <c r="O44" s="33">
        <f>SUM(O35:O43)</f>
        <v>57.33</v>
      </c>
      <c r="P44" s="33">
        <f>SUM(P35:P43)</f>
        <v>44.949999999999996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INDEX('4층_부하량'!C3:C3000,MATCH(1,("4-DaHall 1-PDU-03"='4층_부하량'!A3:A3000)*(1='4층_부하량'!B3:B3000),0))</f>
        <v>0</v>
      </c>
      <c r="E48" s="2567" cm="1">
        <f t="array" ref="E48">INDEX('4층_부하량'!D3:D3000,MATCH(1,("4-DaHall 1-PDU-03"='4층_부하량'!A3:A3000)*(1='4층_부하량'!B3:B3000),0))</f>
        <v>0</v>
      </c>
      <c r="F48" s="2567" cm="1">
        <f t="array" ref="F48">INDEX('4층_부하량'!E3:E3000,MATCH(1,("4-DaHall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INDEX('4층_부하량'!C3:C3000,MATCH(1,("4-DaHall 1-PDU-03"='4층_부하량'!A3:A3000)*(2='4층_부하량'!B3:B3000),0))</f>
        <v>31.81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INDEX('4층_부하량'!D3:D3000,MATCH(1,("4-DaHall 1-PDU-03"='4층_부하량'!A3:A3000)*(3='4층_부하량'!B3:B3000),0))</f>
        <v>26.71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INDEX('4층_부하량'!E3:E3000,MATCH(1,("4-DaHall 1-PDU-05"='4층_부하량'!A3:A3000)*(3='4층_부하량'!B3:B3000),0))</f>
        <v>6.39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INDEX('4층_부하량'!E3:E3000,MATCH(1,("4-DaHall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INDEX('4층_부하량'!C3:C3000,MATCH(1,("4-DaHall 1-PDU-05"='4층_부하량'!A3:A3000)*(4='4층_부하량'!B3:B3000),0))</f>
        <v>7.15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INDEX('4층_부하량'!C3:C3000,MATCH(1,("4-DaHall 1-PDU-03"='4층_부하량'!A3:A3000)*(5='4층_부하량'!B3:B3000),0))</f>
        <v>6.14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INDEX('4층_부하량'!D3:D3000,MATCH(1,("4-DaHall 1-PDU-03"='4층_부하량'!A3:A3000)*(6='4층_부하량'!B3:B3000),0))</f>
        <v>10.15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INDEX('4층_부하량'!E3:E3000,MATCH(1,("4-DaHall 1-PDU-05"='4층_부하량'!A3:A3000)*(6='4층_부하량'!B3:B3000),0))</f>
        <v>12.68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INDEX('4층_부하량'!E3:E3000,MATCH(1,("4-DaHall 1-PDU-03"='4층_부하량'!A3:A3000)*(7='4층_부하량'!B3:B3000),0))</f>
        <v>16.11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INDEX('4층_부하량'!C3:C3000,MATCH(1,("4-DaHall 1-PDU-05"='4층_부하량'!A3:A3000)*(7='4층_부하량'!B3:B3000),0))</f>
        <v>6.06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INDEX('4층_부하량'!C3:C3000,MATCH(1,("4-DaHall 1-PDU-03"='4층_부하량'!A3:A3000)*(8='4층_부하량'!B3:B3000),0))</f>
        <v>17.559999999999999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INDEX('4층_부하량'!D3:D3000,MATCH(1,("4-DaHall 1-PDU-05"='4층_부하량'!A3:A3000)*(8='4층_부하량'!B3:B3000),0))</f>
        <v>10.199999999999999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INDEX('4층_부하량'!E3:E3000,MATCH(1,("4-DaHall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55.509999999999991</v>
      </c>
      <c r="E57" s="33">
        <f>SUM(E48:E56)</f>
        <v>36.86</v>
      </c>
      <c r="F57" s="33">
        <f>SUM(F48:F56)</f>
        <v>16.11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INDEX('4층_부하량'!C3:C3000,MATCH(1,("4-DaHall 1-PDU-05"='4층_부하량'!A3:A3000)*(10='4층_부하량'!B3:B3000),0))</f>
        <v>31.56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INDEX('4층_부하량'!E3:E3000,MATCH(1,("4-DaHall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53.15</v>
      </c>
      <c r="O60" s="33">
        <f>SUM(O48:O59)</f>
        <v>10.199999999999999</v>
      </c>
      <c r="P60" s="33">
        <f>SUM(P48:P59)</f>
        <v>19.07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INDEX('4층_부하량'!C3:C3000,MATCH(1,("4-DaHall 1-PDU-07"='4층_부하량'!A3:A3000)*(1='4층_부하량'!B3:B3000),0))</f>
        <v>19.95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INDEX('4층_부하량'!C3:C3000,MATCH(1,("4-DaHall 1-PDU-09"='4층_부하량'!A3:A3000)*(1='4층_부하량'!B3:B3000),0))</f>
        <v>0</v>
      </c>
      <c r="O64" s="2567" cm="1">
        <f t="array" ref="O64">INDEX('4층_부하량'!D3:D3000,MATCH(1,("4-DaHall 1-PDU-09"='4층_부하량'!A3:A3000)*(1='4층_부하량'!B3:B3000),0))</f>
        <v>0</v>
      </c>
      <c r="P64" s="2567" cm="1">
        <f t="array" ref="P64">INDEX('4층_부하량'!E3:E3000,MATCH(1,("4-DaHall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INDEX('4층_부하량'!D3:D3000,MATCH(1,("4-DaHall 1-PDU-07"='4층_부하량'!A3:A3000)*(2='4층_부하량'!B3:B3000),0))</f>
        <v>32.86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INDEX('4층_부하량'!C3:C3000,MATCH(1,("4-DaHall 1-PDU-09"='4층_부하량'!A3:A3000)*(2='4층_부하량'!B3:B3000),0))</f>
        <v>0</v>
      </c>
      <c r="O65" s="2567" cm="1">
        <f t="array" ref="O65">INDEX('4층_부하량'!D3:D3000,MATCH(1,("4-DaHall 1-PDU-09"='4층_부하량'!A3:A3000)*(2='4층_부하량'!B3:B3000),0))</f>
        <v>0</v>
      </c>
      <c r="P65" s="2567" cm="1">
        <f t="array" ref="P65">INDEX('4층_부하량'!E3:E3000,MATCH(1,("4-DaHall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INDEX('4층_부하량'!E3:E3000,MATCH(1,("4-DaHall 1-PDU-07"='4층_부하량'!A3:A3000)*(3='4층_부하량'!B3:B3000),0))</f>
        <v>5.2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INDEX('4층_부하량'!C3:C3000,MATCH(1,("4-DaHall 1-PDU-09"='4층_부하량'!A3:A3000)*(3='4층_부하량'!B3:B3000),0))</f>
        <v>0</v>
      </c>
      <c r="O66" s="2567" cm="1">
        <f t="array" ref="O66">INDEX('4층_부하량'!D3:D3000,MATCH(1,("4-DaHall 1-PDU-09"='4층_부하량'!A3:A3000)*(3='4층_부하량'!B3:B3000),0))</f>
        <v>0</v>
      </c>
      <c r="P66" s="2567" cm="1">
        <f t="array" ref="P66">INDEX('4층_부하량'!E3:E3000,MATCH(1,("4-DaHall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INDEX('4층_부하량'!C3:C3000,MATCH(1,("4-DaHall 1-PDU-07"='4층_부하량'!A3:A3000)*(4='4층_부하량'!B3:B3000),0))</f>
        <v>10.17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INDEX('4층_부하량'!D3:D3000,MATCH(1,("4-DaHall 1-PDU-07"='4층_부하량'!A3:A3000)*(5='4층_부하량'!B3:B3000),0))</f>
        <v>5.88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INDEX('4층_부하량'!E3:E3000,MATCH(1,("4-DaHall 1-PDU-07"='4층_부하량'!A3:A3000)*(6='4층_부하량'!B3:B3000),0))</f>
        <v>14.26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INDEX('4층_부하량'!D3:D3000,MATCH(1,("4-DaHall 1-PDU-07"='4층_부하량'!A3:A3000)*(8='4층_부하량'!B3:B3000),0))</f>
        <v>30.44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INDEX('4층_부하량'!E3:E3000,MATCH(1,("4-DaHall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INDEX('4층_부하량'!E3:E3000,MATCH(1,("4-DaHall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43.86</v>
      </c>
      <c r="E76" s="33">
        <f>SUM(E64:E75)</f>
        <v>69.180000000000007</v>
      </c>
      <c r="F76" s="33">
        <f>SUM(F64:F75)</f>
        <v>19.46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614.19999999999982</v>
      </c>
      <c r="F79" s="51">
        <f>E79/$E$83</f>
        <v>0.60015634160640996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409.2</v>
      </c>
      <c r="F82" s="51">
        <f>E82/$E$83</f>
        <v>0.39984365839359004</v>
      </c>
    </row>
    <row r="83" spans="1:21" x14ac:dyDescent="0.25">
      <c r="A83" t="s">
        <v>5889</v>
      </c>
      <c r="B83" s="50"/>
      <c r="C83" s="50"/>
      <c r="E83" s="33">
        <f>SUM(E79:E82)</f>
        <v>1023.3999999999999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INDEX('4층_부하량'!F3:F3000,MATCH(1,("4-DaHall 1-PDU-02"='4층_부하량'!A3:A3000)*(1='4층_부하량'!B3:B3000),0))</f>
        <v>1.04</v>
      </c>
      <c r="E6" s="2567" cm="1">
        <f t="array" ref="E6">INDEX('4층_부하량'!G3:G3000,MATCH(1,("4-DaHall 1-PDU-02"='4층_부하량'!A3:A3000)*(1='4층_부하량'!B3:B3000),0))</f>
        <v>0.78</v>
      </c>
      <c r="F6" s="2567" cm="1">
        <f t="array" ref="F6">INDEX('4층_부하량'!H3:H3000,MATCH(1,("4-DaHall 1-PDU-02"='4층_부하량'!A3:A3000)*(1='4층_부하량'!B3:B3000),0))</f>
        <v>1.19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INDEX('4층_부하량'!F3:F3000,MATCH(1,("4-DaHall 1-PDU-04"='4층_부하량'!A3:A3000)*(1='4층_부하량'!B3:B3000),0))</f>
        <v>0</v>
      </c>
      <c r="O6" s="2567" cm="1">
        <f t="array" ref="O6">INDEX('4층_부하량'!G3:G3000,MATCH(1,("4-DaHall 1-PDU-04"='4층_부하량'!A3:A3000)*(1='4층_부하량'!B3:B3000),0))</f>
        <v>0</v>
      </c>
      <c r="P6" s="2567" cm="1">
        <f t="array" ref="P6">INDEX('4층_부하량'!H3:H3000,MATCH(1,("4-DaHall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INDEX('4층_부하량'!F3:F3000,MATCH(1,("4-DaHall 1-PDU-02"='4층_부하량'!A3:A3000)*(2='4층_부하량'!B3:B3000),0))</f>
        <v>35.479999999999997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INDEX('4층_부하량'!F3:F3000,MATCH(1,("4-DaHall 1-PDU-04"='4층_부하량'!A3:A3000)*(2='4층_부하량'!B3:B3000),0))</f>
        <v>40.17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INDEX('4층_부하량'!G3:G3000,MATCH(1,("4-DaHall 1-PDU-02"='4층_부하량'!A3:A3000)*(3='4층_부하량'!B3:B3000),0))</f>
        <v>33.159999999999997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INDEX('4층_부하량'!G3:G3000,MATCH(1,("4-DaHall 1-PDU-04"='4층_부하량'!A3:A3000)*(3='4층_부하량'!B3:B3000),0))</f>
        <v>31.32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INDEX('4층_부하량'!H3:H3000,MATCH(1,("4-DaHall 1-PDU-02"='4층_부하량'!A3:A3000)*(4='4층_부하량'!B3:B3000),0))</f>
        <v>36.380000000000003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INDEX('4층_부하량'!H3:H3000,MATCH(1,("4-DaHall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INDEX('4층_부하량'!F3:F3000,MATCH(1,("4-DaHall 1-PDU-02"='4층_부하량'!A3:A3000)*(5='4층_부하량'!B3:B3000),0))</f>
        <v>42.16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INDEX('4층_부하량'!F3:F3000,MATCH(1,("4-DaHall 1-PDU-04"='4층_부하량'!A3:A3000)*(5='4층_부하량'!B3:B3000),0))</f>
        <v>9.99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INDEX('4층_부하량'!G3:G3000,MATCH(1,("4-DaHall 1-PDU-02"='4층_부하량'!A3:A3000)*(6='4층_부하량'!B3:B3000),0))</f>
        <v>12.63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INDEX('4층_부하량'!G3:G3000,MATCH(1,("4-DaHall 1-PDU-04"='4층_부하량'!A3:A3000)*(6='4층_부하량'!B3:B3000),0))</f>
        <v>15.47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INDEX('4층_부하량'!H3:H3000,MATCH(1,("4-DaHall 1-PDU-02"='4층_부하량'!A3:A3000)*(7='4층_부하량'!B3:B3000),0))</f>
        <v>29.89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INDEX('4층_부하량'!H3:H3000,MATCH(1,("4-DaHall 1-PDU-04"='4층_부하량'!A3:A3000)*(7='4층_부하량'!B3:B3000),0))</f>
        <v>25.82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INDEX('4층_부하량'!F3:F3000,MATCH(1,("4-DaHall 1-PDU-04"='4층_부하량'!A3:A3000)*(8='4층_부하량'!B3:B3000),0))</f>
        <v>23.67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INDEX('4층_부하량'!G3:G3000,MATCH(1,("4-DaHall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78.679999999999993</v>
      </c>
      <c r="E15" s="33">
        <f>SUM(E6:E14)</f>
        <v>46.57</v>
      </c>
      <c r="F15" s="33">
        <f>SUM(F6:F14)</f>
        <v>67.460000000000008</v>
      </c>
      <c r="M15" s="32" t="s">
        <v>5224</v>
      </c>
      <c r="N15" s="33">
        <f>SUM(N6:N14)</f>
        <v>73.830000000000013</v>
      </c>
      <c r="O15" s="33">
        <f>SUM(O6:O14)</f>
        <v>46.79</v>
      </c>
      <c r="P15" s="33">
        <f>SUM(P6:P14)</f>
        <v>25.82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INDEX('4층_부하량'!F3:F3000,MATCH(1,("4-DaHall 1-PDU-06"='4층_부하량'!A3:A3000)*(1='4층_부하량'!B3:B3000),0))</f>
        <v>11.61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INDEX('4층_부하량'!F3:F3000,MATCH(1,("4-DaHall 1-PDU-08"='4층_부하량'!A3:A3000)*(1='4층_부하량'!B3:B3000),0))</f>
        <v>24.58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INDEX('4층_부하량'!H3:H3000,MATCH(1,("4-DaHall 1-PDU-06"='4층_부하량'!A3:A3000)*(3='4층_부하량'!B3:B3000),0))</f>
        <v>9.17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INDEX('4층_부하량'!H3:H3000,MATCH(1,("4-DaHall 1-PDU-08"='4층_부하량'!A3:A3000)*(3='4층_부하량'!B3:B3000),0))</f>
        <v>5.63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INDEX('4층_부하량'!F3:F3000,MATCH(1,("4-DaHall 1-PDU-06"='4층_부하량'!A3:A3000)*(4='4층_부하량'!B3:B3000),0))</f>
        <v>7.5600000000000005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INDEX('4층_부하량'!G3:G3000,MATCH(1,("4-DaHall 1-PDU-08"='4층_부하량'!A3:A3000)*(5='4층_부하량'!B3:B3000),0))</f>
        <v>7.95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INDEX('4층_부하량'!H3:H3000,MATCH(1,("4-DaHall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INDEX('4층_부하량'!H3:H3000,MATCH(1,("4-DaHall 1-PDU-08"='4층_부하량'!A3:A3000)*(6='4층_부하량'!B3:B3000),0))</f>
        <v>13.64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INDEX('4층_부하량'!F3:F3000,MATCH(1,("4-DaHall 1-PDU-06"='4층_부하량'!A3:A3000)*(7='4층_부하량'!B3:B3000),0))</f>
        <v>9.74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INDEX('4층_부하량'!F3:F3000,MATCH(1,("4-DaHall 1-PDU-08"='4층_부하량'!A3:A3000)*(7='4층_부하량'!B3:B3000),0))</f>
        <v>13.16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INDEX('4층_부하량'!G3:G3000,MATCH(1,("4-DaHall 1-PDU-06"='4층_부하량'!A3:A3000)*(8='4층_부하량'!B3:B3000),0))</f>
        <v>15.4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INDEX('4층_부하량'!G3:G3000,MATCH(1,("4-DaHall 1-PDU-08"='4층_부하량'!A3:A3000)*(8='4층_부하량'!B3:B3000),0))</f>
        <v>34.729999999999997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INDEX('4층_부하량'!H3:H3000,MATCH(1,("4-DaHall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INDEX('4층_부하량'!H3:H3000,MATCH(1,("4-DaHall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INDEX('4층_부하량'!F3:F3000,MATCH(1,("4-DaHall 1-PDU-06"='4층_부하량'!A3:A3000)*(10='4층_부하량'!B3:B3000),0))</f>
        <v>41.48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INDEX('4층_부하량'!F3:F3000,MATCH(1,("4-DaHall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INDEX('4층_부하량'!G3:G3000,MATCH(1,("4-DaHall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INDEX('4층_부하량'!H3:H3000,MATCH(1,("4-DaHall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INDEX('4층_부하량'!H3:H3000,MATCH(1,("4-DaHall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70.39</v>
      </c>
      <c r="E31" s="33">
        <f>SUM(E19:E30)</f>
        <v>15.4</v>
      </c>
      <c r="F31" s="33">
        <f>SUM(F19:F30)</f>
        <v>9.17</v>
      </c>
      <c r="M31" s="32" t="s">
        <v>5224</v>
      </c>
      <c r="N31" s="33">
        <f>SUM(N19:N30)</f>
        <v>47.69</v>
      </c>
      <c r="O31" s="33">
        <f>SUM(O19:O30)</f>
        <v>77.91</v>
      </c>
      <c r="P31" s="33">
        <f>SUM(P19:P30)</f>
        <v>19.27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INDEX('4층_부하량'!F3:F3000,MATCH(1,("4-DaHall 1-PDU-10"='4층_부하량'!A3:A3000)*(1='4층_부하량'!B3:B3000),0))</f>
        <v>0</v>
      </c>
      <c r="E35" s="2567" cm="1">
        <f t="array" ref="E35">INDEX('4층_부하량'!G3:G3000,MATCH(1,("4-DaHall 1-PDU-10"='4층_부하량'!A3:A3000)*(1='4층_부하량'!B3:B3000),0))</f>
        <v>0</v>
      </c>
      <c r="F35" s="2567" cm="1">
        <f t="array" ref="F35">INDEX('4층_부하량'!H3:H3000,MATCH(1,("4-DaHall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INDEX('4층_부하량'!F3:F3000,MATCH(1,("4-DaHall 1-PDU-01"='4층_부하량'!A3:A3000)*(1='4층_부하량'!B3:B3000),0))</f>
        <v>1.47</v>
      </c>
      <c r="O35" s="2567" cm="1">
        <f t="array" ref="O35">INDEX('4층_부하량'!G3:G3000,MATCH(1,("4-DaHall 1-PDU-01"='4층_부하량'!A3:A3000)*(1='4층_부하량'!B3:B3000),0))</f>
        <v>1.19</v>
      </c>
      <c r="P35" s="2567" cm="1">
        <f t="array" ref="P35">INDEX('4층_부하량'!H3:H3000,MATCH(1,("4-DaHall 1-PDU-01"='4층_부하량'!A3:A3000)*(1='4층_부하량'!B3:B3000),0))</f>
        <v>1.65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INDEX('4층_부하량'!F3:F3000,MATCH(1,("4-DaHall 1-PDU-10"='4층_부하량'!A3:A3000)*(2='4층_부하량'!B3:B3000),0))</f>
        <v>32.43</v>
      </c>
      <c r="E36" s="2568" cm="1">
        <f t="array" ref="E36">INDEX('4층_부하량'!G3:G3000,MATCH(1,("4-DaHall 1-PDU-10"='4층_부하량'!A3:A3000)*(2='4층_부하량'!B3:B3000),0))</f>
        <v>29.91</v>
      </c>
      <c r="F36" s="2568" cm="1">
        <f t="array" ref="F36">INDEX('4층_부하량'!H3:H3000,MATCH(1,("4-DaHall 1-PDU-10"='4층_부하량'!A3:A3000)*(2='4층_부하량'!B3:B3000),0))</f>
        <v>31.28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INDEX('4층_부하량'!F3:F3000,MATCH(1,("4-DaHall 1-PDU-01"='4층_부하량'!A3:A3000)*(2='4층_부하량'!B3:B3000),0))</f>
        <v>37.9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INDEX('4층_부하량'!F3:F3000,MATCH(1,("4-DaHall 1-PDU-10"='4층_부하량'!A3:A3000)*(3='4층_부하량'!B3:B3000),0))</f>
        <v>27.88</v>
      </c>
      <c r="E37" s="2569" cm="1">
        <f t="array" ref="E37">INDEX('4층_부하량'!G3:G3000,MATCH(1,("4-DaHall 1-PDU-10"='4층_부하량'!A3:A3000)*(3='4층_부하량'!B3:B3000),0))</f>
        <v>27.19</v>
      </c>
      <c r="F37" s="2569" cm="1">
        <f t="array" ref="F37">INDEX('4층_부하량'!H3:H3000,MATCH(1,("4-DaHall 1-PDU-10"='4층_부하량'!A3:A3000)*(3='4층_부하량'!B3:B3000),0))</f>
        <v>26.8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INDEX('4층_부하량'!G3:G3000,MATCH(1,("4-DaHall 1-PDU-01"='4층_부하량'!A3:A3000)*(3='4층_부하량'!B3:B3000),0))</f>
        <v>34.950000000000003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60.31</v>
      </c>
      <c r="E38" s="1147">
        <f t="shared" ref="E38:G38" si="0">SUM(E35:E37)</f>
        <v>57.1</v>
      </c>
      <c r="F38" s="1147">
        <f t="shared" si="0"/>
        <v>58.08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INDEX('4층_부하량'!H3:H3000,MATCH(1,("4-DaHall 1-PDU-01"='4층_부하량'!A3:A3000)*(4='4층_부하량'!B3:B3000),0))</f>
        <v>37.590000000000003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INDEX('4층_부하량'!F3:F3000,MATCH(1,("4-DaHall 1-PDU-01"='4층_부하량'!A3:A3000)*(5='4층_부하량'!B3:B3000),0))</f>
        <v>42.43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INDEX('4층_부하량'!G3:G3000,MATCH(1,("4-DaHall 1-PDU-01"='4층_부하량'!A3:A3000)*(6='4층_부하량'!B3:B3000),0))</f>
        <v>24.59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INDEX('4층_부하량'!H3:H3000,MATCH(1,("4-DaHall 1-PDU-01"='4층_부하량'!A3:A3000)*(7='4층_부하량'!B3:B3000),0))</f>
        <v>12.96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INDEX('4층_부하량'!F3:F3000,MATCH(1,("4-DaHall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INDEX('4층_부하량'!G3:G3000,MATCH(1,("4-DaHall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81.8</v>
      </c>
      <c r="O44" s="33">
        <f>SUM(O35:O43)</f>
        <v>60.730000000000004</v>
      </c>
      <c r="P44" s="33">
        <f>SUM(P35:P43)</f>
        <v>52.2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INDEX('4층_부하량'!F3:F3000,MATCH(1,("4-DaHall 1-PDU-03"='4층_부하량'!A3:A3000)*(1='4층_부하량'!B3:B3000),0))</f>
        <v>0</v>
      </c>
      <c r="E48" s="2567" cm="1">
        <f t="array" ref="E48">INDEX('4층_부하량'!G3:G3000,MATCH(1,("4-DaHall 1-PDU-03"='4층_부하량'!A3:A3000)*(1='4층_부하량'!B3:B3000),0))</f>
        <v>0</v>
      </c>
      <c r="F48" s="2567" cm="1">
        <f t="array" ref="F48">INDEX('4층_부하량'!H3:H3000,MATCH(1,("4-DaHall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INDEX('4층_부하량'!F3:F3000,MATCH(1,("4-DaHall 1-PDU-05"='4층_부하량'!A3:A3000)*(1='4층_부하량'!B3:B3000),0))</f>
        <v>9.7200000000000006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INDEX('4층_부하량'!F3:F3000,MATCH(1,("4-DaHall 1-PDU-03"='4층_부하량'!A3:A3000)*(2='4층_부하량'!B3:B3000),0))</f>
        <v>33.51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INDEX('4층_부하량'!G3:G3000,MATCH(1,("4-DaHall 1-PDU-03"='4층_부하량'!A3:A3000)*(3='4층_부하량'!B3:B3000),0))</f>
        <v>30.46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INDEX('4층_부하량'!H3:H3000,MATCH(1,("4-DaHall 1-PDU-05"='4층_부하량'!A3:A3000)*(3='4층_부하량'!B3:B3000),0))</f>
        <v>7.8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INDEX('4층_부하량'!H3:H3000,MATCH(1,("4-DaHall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INDEX('4층_부하량'!F3:F3000,MATCH(1,("4-DaHall 1-PDU-05"='4층_부하량'!A3:A3000)*(4='4층_부하량'!B3:B3000),0))</f>
        <v>7.54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INDEX('4층_부하량'!F3:F3000,MATCH(1,("4-DaHall 1-PDU-03"='4층_부하량'!A3:A3000)*(5='4층_부하량'!B3:B3000),0))</f>
        <v>6.62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INDEX('4층_부하량'!G3:G3000,MATCH(1,("4-DaHall 1-PDU-03"='4층_부하량'!A3:A3000)*(6='4층_부하량'!B3:B3000),0))</f>
        <v>10.92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INDEX('4층_부하량'!H3:H3000,MATCH(1,("4-DaHall 1-PDU-05"='4층_부하량'!A3:A3000)*(6='4층_부하량'!B3:B3000),0))</f>
        <v>13.18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INDEX('4층_부하량'!H3:H3000,MATCH(1,("4-DaHall 1-PDU-03"='4층_부하량'!A3:A3000)*(7='4층_부하량'!B3:B3000),0))</f>
        <v>29.63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INDEX('4층_부하량'!F3:F3000,MATCH(1,("4-DaHall 1-PDU-05"='4층_부하량'!A3:A3000)*(7='4층_부하량'!B3:B3000),0))</f>
        <v>7.61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INDEX('4층_부하량'!F3:F3000,MATCH(1,("4-DaHall 1-PDU-03"='4층_부하량'!A3:A3000)*(8='4층_부하량'!B3:B3000),0))</f>
        <v>19.89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INDEX('4층_부하량'!G3:G3000,MATCH(1,("4-DaHall 1-PDU-05"='4층_부하량'!A3:A3000)*(8='4층_부하량'!B3:B3000),0))</f>
        <v>13.85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INDEX('4층_부하량'!H3:H3000,MATCH(1,("4-DaHall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60.019999999999996</v>
      </c>
      <c r="E57" s="33">
        <f>SUM(E48:E56)</f>
        <v>41.38</v>
      </c>
      <c r="F57" s="33">
        <f>SUM(F48:F56)</f>
        <v>29.63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INDEX('4층_부하량'!F3:F3000,MATCH(1,("4-DaHall 1-PDU-05"='4층_부하량'!A3:A3000)*(10='4층_부하량'!B3:B3000),0))</f>
        <v>37.17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INDEX('4층_부하량'!H3:H3000,MATCH(1,("4-DaHall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62.040000000000006</v>
      </c>
      <c r="O60" s="33">
        <f>SUM(O48:O59)</f>
        <v>13.85</v>
      </c>
      <c r="P60" s="33">
        <f>SUM(P48:P59)</f>
        <v>20.98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INDEX('4층_부하량'!F3:F3000,MATCH(1,("4-DaHall 1-PDU-09"='4층_부하량'!A3:A3000)*(1='4층_부하량'!B3:B3000),0))</f>
        <v>0</v>
      </c>
      <c r="O64" s="2567" cm="1">
        <f t="array" ref="O64">INDEX('4층_부하량'!G3:G3000,MATCH(1,("4-DaHall 1-PDU-09"='4층_부하량'!A3:A3000)*(1='4층_부하량'!B3:B3000),0))</f>
        <v>0</v>
      </c>
      <c r="P64" s="2567" cm="1">
        <f t="array" ref="P64">INDEX('4층_부하량'!H3:H3000,MATCH(1,("4-DaHall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INDEX('4층_부하량'!G3:G3000,MATCH(1,("4-DaHall 1-PDU-07"='4층_부하량'!A3:A3000)*(2='4층_부하량'!B3:B3000),0))</f>
        <v>35.56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INDEX('4층_부하량'!F3:F3000,MATCH(1,("4-DaHall 1-PDU-09"='4층_부하량'!A3:A3000)*(2='4층_부하량'!B3:B3000),0))</f>
        <v>0</v>
      </c>
      <c r="O65" s="2567" cm="1">
        <f t="array" ref="O65">INDEX('4층_부하량'!G3:G3000,MATCH(1,("4-DaHall 1-PDU-09"='4층_부하량'!A3:A3000)*(2='4층_부하량'!B3:B3000),0))</f>
        <v>0</v>
      </c>
      <c r="P65" s="2567" cm="1">
        <f t="array" ref="P65">INDEX('4층_부하량'!H3:H3000,MATCH(1,("4-DaHall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INDEX('4층_부하량'!H3:H3000,MATCH(1,("4-DaHall 1-PDU-07"='4층_부하량'!A3:A3000)*(3='4층_부하량'!B3:B3000),0))</f>
        <v>5.5600000000000005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INDEX('4층_부하량'!F3:F3000,MATCH(1,("4-DaHall 1-PDU-09"='4층_부하량'!A3:A3000)*(3='4층_부하량'!B3:B3000),0))</f>
        <v>0</v>
      </c>
      <c r="O66" s="2567" cm="1">
        <f t="array" ref="O66">INDEX('4층_부하량'!G3:G3000,MATCH(1,("4-DaHall 1-PDU-09"='4층_부하량'!A3:A3000)*(3='4층_부하량'!B3:B3000),0))</f>
        <v>0</v>
      </c>
      <c r="P66" s="2567" cm="1">
        <f t="array" ref="P66">INDEX('4층_부하량'!H3:H3000,MATCH(1,("4-DaHall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INDEX('4층_부하량'!F3:F3000,MATCH(1,("4-DaHall 1-PDU-07"='4층_부하량'!A3:A3000)*(4='4층_부하량'!B3:B3000),0))</f>
        <v>10.88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INDEX('4층_부하량'!G3:G3000,MATCH(1,("4-DaHall 1-PDU-07"='4층_부하량'!A3:A3000)*(5='4층_부하량'!B3:B3000),0))</f>
        <v>6.47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INDEX('4층_부하량'!H3:H3000,MATCH(1,("4-DaHall 1-PDU-07"='4층_부하량'!A3:A3000)*(6='4층_부하량'!B3:B3000),0))</f>
        <v>17.09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INDEX('4층_부하량'!F3:F3000,MATCH(1,("4-DaHall 1-PDU-07"='4층_부하량'!A3:A3000)*(7='4층_부하량'!B3:B3000),0))</f>
        <v>13.97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INDEX('4층_부하량'!G3:G3000,MATCH(1,("4-DaHall 1-PDU-07"='4층_부하량'!A3:A3000)*(8='4층_부하량'!B3:B3000),0))</f>
        <v>37.85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INDEX('4층_부하량'!H3:H3000,MATCH(1,("4-DaHall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INDEX('4층_부하량'!H3:H3000,MATCH(1,("4-DaHall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46.78</v>
      </c>
      <c r="E76" s="33">
        <f>SUM(E64:E75)</f>
        <v>79.88</v>
      </c>
      <c r="F76" s="33">
        <f>SUM(F64:F75)</f>
        <v>22.65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708.08999999999992</v>
      </c>
      <c r="F79" s="51">
        <f>E79/$E$83</f>
        <v>0.61523824418725892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442.82999999999993</v>
      </c>
      <c r="F82" s="51">
        <f>E82/$E$83</f>
        <v>0.38476175581274108</v>
      </c>
    </row>
    <row r="83" spans="1:21" x14ac:dyDescent="0.25">
      <c r="A83" t="s">
        <v>5889</v>
      </c>
      <c r="B83" s="50"/>
      <c r="C83" s="50"/>
      <c r="E83" s="33">
        <f>SUM(E79:E82)</f>
        <v>1150.9199999999998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2" t="s">
        <v>9274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6512</v>
      </c>
      <c r="D3" s="3700" t="s">
        <v>5775</v>
      </c>
      <c r="E3" s="3706"/>
      <c r="F3" s="123"/>
      <c r="G3" s="3699" t="s">
        <v>5776</v>
      </c>
      <c r="H3" s="3699"/>
      <c r="I3" s="3699"/>
      <c r="K3" s="2" t="s">
        <v>6513</v>
      </c>
      <c r="N3" s="3700" t="s">
        <v>5775</v>
      </c>
      <c r="O3" s="3706"/>
      <c r="P3" s="123"/>
      <c r="Q3" s="3699" t="s">
        <v>5778</v>
      </c>
      <c r="R3" s="3699"/>
      <c r="S3" s="3699"/>
    </row>
    <row r="4" spans="1:22" ht="18" thickTop="1" thickBot="1" x14ac:dyDescent="0.3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 x14ac:dyDescent="0.3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 x14ac:dyDescent="0.25">
      <c r="A6" s="10" t="s">
        <v>5781</v>
      </c>
      <c r="B6" s="11" t="s">
        <v>4210</v>
      </c>
      <c r="C6" s="12" t="s">
        <v>4155</v>
      </c>
      <c r="D6" s="2567" cm="1">
        <f t="array" ref="D6">INDEX('4층_부하량'!I3:I3000,MATCH(1,("4-DaHall 1-PDU-02"='4층_부하량'!A3:A3000)*(1='4층_부하량'!B3:B3000),0))</f>
        <v>0.88309422520718472</v>
      </c>
      <c r="E6" s="2567" cm="1">
        <f t="array" ref="E6">INDEX('4층_부하량'!J3:J3000,MATCH(1,("4-DaHall 1-PDU-02"='4층_부하량'!A3:A3000)*(1='4층_부하량'!B3:B3000),0))</f>
        <v>0.69963124085225104</v>
      </c>
      <c r="F6" s="2567" cm="1">
        <f t="array" ref="F6">INDEX('4층_부하량'!K3:K3000,MATCH(1,("4-DaHall 1-PDU-02"='4층_부하량'!A3:A3000)*(1='4층_부하량'!B3:B3000),0))</f>
        <v>1.0558780374879828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INDEX('4층_부하량'!I3:I3000,MATCH(1,("4-DaHall 1-PDU-04"='4층_부하량'!A3:A3000)*(1='4층_부하량'!B3:B3000),0))</f>
        <v>0</v>
      </c>
      <c r="O6" s="2567" cm="1">
        <f t="array" ref="O6">INDEX('4층_부하량'!J3:J3000,MATCH(1,("4-DaHall 1-PDU-04"='4층_부하량'!A3:A3000)*(1='4층_부하량'!B3:B3000),0))</f>
        <v>0</v>
      </c>
      <c r="P6" s="2567" cm="1">
        <f t="array" ref="P6">INDEX('4층_부하량'!K3:K3000,MATCH(1,("4-DaHall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 x14ac:dyDescent="0.25">
      <c r="A7" s="264" t="s">
        <v>5783</v>
      </c>
      <c r="B7" s="17" t="s">
        <v>4210</v>
      </c>
      <c r="C7" s="18" t="s">
        <v>4155</v>
      </c>
      <c r="D7" s="2568" cm="1">
        <f t="array" ref="D7">INDEX('4층_부하량'!I3:I3000,MATCH(1,("4-DaHall 1-PDU-02"='4층_부하량'!A3:A3000)*(2='4층_부하량'!B3:B3000),0))</f>
        <v>35.204763038432901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INDEX('4층_부하량'!I3:I3000,MATCH(1,("4-DaHall 1-PDU-04"='4층_부하량'!A3:A3000)*(2='4층_부하량'!B3:B3000),0))</f>
        <v>39.463491239311345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 x14ac:dyDescent="0.25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INDEX('4층_부하량'!J3:J3000,MATCH(1,("4-DaHall 1-PDU-02"='4층_부하량'!A3:A3000)*(3='4층_부하량'!B3:B3000),0))</f>
        <v>32.497614890663677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INDEX('4층_부하량'!J3:J3000,MATCH(1,("4-DaHall 1-PDU-04"='4층_부하량'!A3:A3000)*(3='4층_부하량'!B3:B3000),0))</f>
        <v>28.294762417245732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 x14ac:dyDescent="0.25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INDEX('4층_부하량'!K3:K3000,MATCH(1,("4-DaHall 1-PDU-02"='4층_부하량'!A3:A3000)*(4='4층_부하량'!B3:B3000),0))</f>
        <v>36.001729554855302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INDEX('4층_부하량'!K3:K3000,MATCH(1,("4-DaHall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 x14ac:dyDescent="0.25">
      <c r="A10" s="265" t="s">
        <v>5790</v>
      </c>
      <c r="B10" s="23" t="s">
        <v>4210</v>
      </c>
      <c r="C10" s="24" t="s">
        <v>4155</v>
      </c>
      <c r="D10" s="2571" cm="1">
        <f t="array" ref="D10">INDEX('4층_부하량'!I3:I3000,MATCH(1,("4-DaHall 1-PDU-02"='4층_부하량'!A3:A3000)*(5='4층_부하량'!B3:B3000),0))</f>
        <v>40.956166189057548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INDEX('4층_부하량'!I3:I3000,MATCH(1,("4-DaHall 1-PDU-04"='4층_부하량'!A3:A3000)*(5='4층_부하량'!B3:B3000),0))</f>
        <v>9.638164960359088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 x14ac:dyDescent="0.25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INDEX('4층_부하량'!J3:J3000,MATCH(1,("4-DaHall 1-PDU-02"='4층_부하량'!A3:A3000)*(6='4층_부하량'!B3:B3000),0))</f>
        <v>12.319788629989153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INDEX('4층_부하량'!J3:J3000,MATCH(1,("4-DaHall 1-PDU-04"='4층_부하량'!A3:A3000)*(6='4층_부하량'!B3:B3000),0))</f>
        <v>14.553166559694676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 x14ac:dyDescent="0.25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INDEX('4층_부하량'!K3:K3000,MATCH(1,("4-DaHall 1-PDU-02"='4층_부하량'!A3:A3000)*(7='4층_부하량'!B3:B3000),0))</f>
        <v>28.991037410787648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INDEX('4층_부하량'!K3:K3000,MATCH(1,("4-DaHall 1-PDU-04"='4층_부하량'!A3:A3000)*(7='4층_부하량'!B3:B3000),0))</f>
        <v>22.223178083246335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 x14ac:dyDescent="0.25">
      <c r="A13" s="22"/>
      <c r="B13" s="17" t="s">
        <v>4170</v>
      </c>
      <c r="C13" s="17" t="s">
        <v>4221</v>
      </c>
      <c r="D13" s="257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INDEX('4층_부하량'!I3:I3000,MATCH(1,("4-DaHall 1-PDU-04"='4층_부하량'!A3:A3000)*(8='4층_부하량'!B3:B3000),0))</f>
        <v>22.384243363755044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 x14ac:dyDescent="0.3">
      <c r="A14" s="28"/>
      <c r="B14" s="29" t="s">
        <v>4170</v>
      </c>
      <c r="C14" s="29" t="s">
        <v>4221</v>
      </c>
      <c r="D14" s="30"/>
      <c r="E14" s="257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INDEX('4층_부하량'!J3:J3000,MATCH(1,("4-DaHall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 x14ac:dyDescent="0.3">
      <c r="C15" s="32" t="s">
        <v>5224</v>
      </c>
      <c r="D15" s="33">
        <f>SUM(D6:D14)</f>
        <v>77.044023452697644</v>
      </c>
      <c r="E15" s="33">
        <f>SUM(E6:E14)</f>
        <v>45.51703476150508</v>
      </c>
      <c r="F15" s="33">
        <f>SUM(F6:F14)</f>
        <v>66.048645003130929</v>
      </c>
      <c r="M15" s="32" t="s">
        <v>5224</v>
      </c>
      <c r="N15" s="33">
        <f>SUM(N6:N14)</f>
        <v>71.485899563425477</v>
      </c>
      <c r="O15" s="33">
        <f>SUM(O6:O14)</f>
        <v>42.847928976940409</v>
      </c>
      <c r="P15" s="33">
        <f>SUM(P6:P14)</f>
        <v>22.223178083246335</v>
      </c>
    </row>
    <row r="16" spans="1:22" ht="18.600000000000001" thickTop="1" thickBot="1" x14ac:dyDescent="0.3">
      <c r="A16" s="2" t="s">
        <v>6514</v>
      </c>
      <c r="D16" s="3700" t="s">
        <v>5775</v>
      </c>
      <c r="E16" s="3706"/>
      <c r="F16" s="123"/>
      <c r="G16" s="3699" t="s">
        <v>5798</v>
      </c>
      <c r="H16" s="3699"/>
      <c r="I16" s="3699"/>
      <c r="K16" s="636" t="s">
        <v>6515</v>
      </c>
      <c r="N16" s="3700" t="s">
        <v>5775</v>
      </c>
      <c r="O16" s="3706"/>
      <c r="P16" s="123"/>
      <c r="Q16" s="3699" t="s">
        <v>5800</v>
      </c>
      <c r="R16" s="3699"/>
      <c r="S16" s="3699"/>
    </row>
    <row r="17" spans="1:20" ht="18" thickTop="1" thickBot="1" x14ac:dyDescent="0.3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 x14ac:dyDescent="0.3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 x14ac:dyDescent="0.25">
      <c r="A19" s="270" t="s">
        <v>5801</v>
      </c>
      <c r="B19" s="11" t="s">
        <v>4210</v>
      </c>
      <c r="C19" s="12" t="s">
        <v>4155</v>
      </c>
      <c r="D19" s="2567" cm="1">
        <f t="array" ref="D19">INDEX('4층_부하량'!I3:I3000,MATCH(1,("4-DaHall 1-PDU-06"='4층_부하량'!A3:A3000)*(1='4층_부하량'!B3:B3000),0))</f>
        <v>10.613822537069195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INDEX('4층_부하량'!I3:I3000,MATCH(1,("4-DaHall 1-PDU-08"='4층_부하량'!A3:A3000)*(1='4층_부하량'!B3:B3000),0))</f>
        <v>22.660402651884617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 x14ac:dyDescent="0.25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INDEX('4층_부하량'!J3:J3000,MATCH(1,("4-DaHall 1-PDU-08"='4층_부하량'!A3:A3000)*(2='4층_부하량'!B3:B3000),0))</f>
        <v>33.27912483002352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 x14ac:dyDescent="0.25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INDEX('4층_부하량'!K3:K3000,MATCH(1,("4-DaHall 1-PDU-06"='4층_부하량'!A3:A3000)*(3='4층_부하량'!B3:B3000),0))</f>
        <v>8.9533780969466861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INDEX('4층_부하량'!K3:K3000,MATCH(1,("4-DaHall 1-PDU-08"='4층_부하량'!A3:A3000)*(3='4층_부하량'!B3:B3000),0))</f>
        <v>5.4024143151574489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 x14ac:dyDescent="0.25">
      <c r="A22" s="265" t="s">
        <v>5810</v>
      </c>
      <c r="B22" s="17" t="s">
        <v>4210</v>
      </c>
      <c r="C22" s="18" t="s">
        <v>4155</v>
      </c>
      <c r="D22" s="2570" cm="1">
        <f t="array" ref="D22">INDEX('4층_부하량'!I3:I3000,MATCH(1,("4-DaHall 1-PDU-06"='4층_부하량'!A3:A3000)*(4='4층_부하량'!B3:B3000),0))</f>
        <v>6.9283637505947997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INDEX('4층_부하량'!I3:I3000,MATCH(1,("4-DaHall 1-PDU-08"='4층_부하량'!A3:A3000)*(4='4층_부하량'!B3:B3000),0))</f>
        <v>9.4718150903506704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 x14ac:dyDescent="0.25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INDEX('4층_부하량'!J3:J3000,MATCH(1,("4-DaHall 1-PDU-08"='4층_부하량'!A3:A3000)*(5='4층_부하량'!B3:B3000),0))</f>
        <v>7.4679028454229446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 x14ac:dyDescent="0.25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INDEX('4층_부하량'!K3:K3000,MATCH(1,("4-DaHall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INDEX('4층_부하량'!K3:K3000,MATCH(1,("4-DaHall 1-PDU-08"='4층_부하량'!A3:A3000)*(6='4층_부하량'!B3:B3000),0))</f>
        <v>12.239970519278829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 x14ac:dyDescent="0.25">
      <c r="A25" s="264" t="s">
        <v>5816</v>
      </c>
      <c r="B25" s="23" t="s">
        <v>4210</v>
      </c>
      <c r="C25" s="24" t="s">
        <v>4155</v>
      </c>
      <c r="D25" s="2571" cm="1">
        <f t="array" ref="D25">INDEX('4층_부하량'!I3:I3000,MATCH(1,("4-DaHall 1-PDU-06"='4층_부하량'!A3:A3000)*(7='4층_부하량'!B3:B3000),0))</f>
        <v>8.3673619598546978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INDEX('4층_부하량'!I3:I3000,MATCH(1,("4-DaHall 1-PDU-08"='4층_부하량'!A3:A3000)*(7='4층_부하량'!B3:B3000),0))</f>
        <v>13.052915323668921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 x14ac:dyDescent="0.25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INDEX('4층_부하량'!J3:J3000,MATCH(1,("4-DaHall 1-PDU-06"='4층_부하량'!A3:A3000)*(8='4층_부하량'!B3:B3000),0))</f>
        <v>14.098161535252437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INDEX('4층_부하량'!J3:J3000,MATCH(1,("4-DaHall 1-PDU-08"='4층_부하량'!A3:A3000)*(8='4층_부하량'!B3:B3000),0))</f>
        <v>27.022251295741725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 x14ac:dyDescent="0.25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INDEX('4층_부하량'!K3:K3000,MATCH(1,("4-DaHall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INDEX('4층_부하량'!K3:K3000,MATCH(1,("4-DaHall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 x14ac:dyDescent="0.25">
      <c r="A28" s="265" t="s">
        <v>5823</v>
      </c>
      <c r="B28" s="23" t="s">
        <v>4210</v>
      </c>
      <c r="C28" s="24" t="s">
        <v>4231</v>
      </c>
      <c r="D28" s="2570" cm="1">
        <f t="array" ref="D28">INDEX('4층_부하량'!I3:I3000,MATCH(1,("4-DaHall 1-PDU-06"='4층_부하량'!A3:A3000)*(10='4층_부하량'!B3:B3000),0))</f>
        <v>39.666105423958349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INDEX('4층_부하량'!I3:I3000,MATCH(1,("4-DaHall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 x14ac:dyDescent="0.25">
      <c r="A29" s="22"/>
      <c r="B29" s="17" t="s">
        <v>4170</v>
      </c>
      <c r="C29" s="17" t="s">
        <v>4221</v>
      </c>
      <c r="D29" s="21"/>
      <c r="E29" s="257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INDEX('4층_부하량'!J3:J3000,MATCH(1,("4-DaHall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 x14ac:dyDescent="0.3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INDEX('4층_부하량'!K3:K3000,MATCH(1,("4-DaHall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INDEX('4층_부하량'!K3:K3000,MATCH(1,("4-DaHall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 x14ac:dyDescent="0.3">
      <c r="C31" s="32" t="s">
        <v>5224</v>
      </c>
      <c r="D31" s="33">
        <f>SUM(D19:D30)</f>
        <v>65.575653671477042</v>
      </c>
      <c r="E31" s="33">
        <f>SUM(E19:E30)</f>
        <v>14.098161535252437</v>
      </c>
      <c r="F31" s="33">
        <f>SUM(F19:F30)</f>
        <v>8.9533780969466861</v>
      </c>
      <c r="M31" s="32" t="s">
        <v>5224</v>
      </c>
      <c r="N31" s="33">
        <f>SUM(N19:N30)</f>
        <v>45.185133065904203</v>
      </c>
      <c r="O31" s="33">
        <f>SUM(O19:O30)</f>
        <v>67.769278971188186</v>
      </c>
      <c r="P31" s="33">
        <f>SUM(P19:P30)</f>
        <v>17.642384834436278</v>
      </c>
    </row>
    <row r="32" spans="1:20" ht="18.600000000000001" thickTop="1" thickBot="1" x14ac:dyDescent="0.3">
      <c r="A32" s="2" t="s">
        <v>6516</v>
      </c>
      <c r="D32" s="3700" t="s">
        <v>5775</v>
      </c>
      <c r="E32" s="3706"/>
      <c r="F32" s="123"/>
      <c r="G32" s="3699" t="s">
        <v>5827</v>
      </c>
      <c r="H32" s="3699"/>
      <c r="I32" s="3699"/>
      <c r="K32" s="2" t="s">
        <v>6517</v>
      </c>
      <c r="N32" s="3700" t="s">
        <v>5775</v>
      </c>
      <c r="O32" s="3706"/>
      <c r="P32" s="123"/>
      <c r="Q32" s="3699" t="s">
        <v>5829</v>
      </c>
      <c r="R32" s="3699"/>
      <c r="S32" s="3699"/>
    </row>
    <row r="33" spans="1:20" ht="18" thickTop="1" thickBot="1" x14ac:dyDescent="0.3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 x14ac:dyDescent="0.3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 x14ac:dyDescent="0.25">
      <c r="A35" s="270" t="s">
        <v>5830</v>
      </c>
      <c r="B35" s="11" t="s">
        <v>4210</v>
      </c>
      <c r="C35" s="12" t="s">
        <v>4302</v>
      </c>
      <c r="D35" s="2567" cm="1">
        <f t="array" ref="D35">INDEX('4층_부하량'!I3:I3000,MATCH(1,("4-DaHall 1-PDU-10"='4층_부하량'!A3:A3000)*(1='4층_부하량'!B3:B3000),0))</f>
        <v>0</v>
      </c>
      <c r="E35" s="2567" cm="1">
        <f t="array" ref="E35">INDEX('4층_부하량'!J3:J3000,MATCH(1,("4-DaHall 1-PDU-10"='4층_부하량'!A3:A3000)*(1='4층_부하량'!B3:B3000),0))</f>
        <v>0</v>
      </c>
      <c r="F35" s="2567" cm="1">
        <f t="array" ref="F35">INDEX('4층_부하량'!K3:K3000,MATCH(1,("4-DaHall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INDEX('4층_부하량'!I3:I3000,MATCH(1,("4-DaHall 1-PDU-01"='4층_부하량'!A3:A3000)*(1='4층_부하량'!B3:B3000),0))</f>
        <v>1.2632564180482215</v>
      </c>
      <c r="O35" s="2567" cm="1">
        <f t="array" ref="O35">INDEX('4층_부하량'!J3:J3000,MATCH(1,("4-DaHall 1-PDU-01"='4층_부하량'!A3:A3000)*(1='4층_부하량'!B3:B3000),0))</f>
        <v>1.0082817775556974</v>
      </c>
      <c r="P35" s="2567" cm="1">
        <f t="array" ref="P35">INDEX('4층_부하량'!K3:K3000,MATCH(1,("4-DaHall 1-PDU-01"='4층_부하량'!A3:A3000)*(1='4층_부하량'!B3:B3000),0))</f>
        <v>1.4699586035302343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 x14ac:dyDescent="0.25">
      <c r="A36" s="16" t="s">
        <v>5833</v>
      </c>
      <c r="B36" s="17" t="s">
        <v>4210</v>
      </c>
      <c r="C36" s="18" t="s">
        <v>4155</v>
      </c>
      <c r="D36" s="2568" cm="1">
        <f t="array" ref="D36">INDEX('4층_부하량'!I3:I3000,MATCH(1,("4-DaHall 1-PDU-10"='4층_부하량'!A3:A3000)*(2='4층_부하량'!B3:B3000),0))</f>
        <v>30.563636341326092</v>
      </c>
      <c r="E36" s="2568" cm="1">
        <f t="array" ref="E36">INDEX('4층_부하량'!J3:J3000,MATCH(1,("4-DaHall 1-PDU-10"='4층_부하량'!A3:A3000)*(2='4층_부하량'!B3:B3000),0))</f>
        <v>27.970544474208886</v>
      </c>
      <c r="F36" s="2568" cm="1">
        <f t="array" ref="F36">INDEX('4층_부하량'!K3:K3000,MATCH(1,("4-DaHall 1-PDU-10"='4층_부하량'!A3:A3000)*(2='4층_부하량'!B3:B3000),0))</f>
        <v>29.485750112687828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INDEX('4층_부하량'!I3:I3000,MATCH(1,("4-DaHall 1-PDU-01"='4층_부하량'!A3:A3000)*(2='4층_부하량'!B3:B3000),0))</f>
        <v>37.499760826525353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 x14ac:dyDescent="0.3">
      <c r="A37" s="16" t="s">
        <v>5836</v>
      </c>
      <c r="B37" s="35" t="s">
        <v>4210</v>
      </c>
      <c r="C37" s="39" t="s">
        <v>4155</v>
      </c>
      <c r="D37" s="2569" cm="1">
        <f t="array" ref="D37">INDEX('4층_부하량'!I3:I3000,MATCH(1,("4-DaHall 1-PDU-10"='4층_부하량'!A3:A3000)*(3='4층_부하량'!B3:B3000),0))</f>
        <v>15.194301715356664</v>
      </c>
      <c r="E37" s="2569" cm="1">
        <f t="array" ref="E37">INDEX('4층_부하량'!J3:J3000,MATCH(1,("4-DaHall 1-PDU-10"='4층_부하량'!A3:A3000)*(3='4층_부하량'!B3:B3000),0))</f>
        <v>14.797817009504662</v>
      </c>
      <c r="F37" s="2569" cm="1">
        <f t="array" ref="F37">INDEX('4층_부하량'!K3:K3000,MATCH(1,("4-DaHall 1-PDU-10"='4층_부하량'!A3:A3000)*(3='4층_부하량'!B3:B3000),0))</f>
        <v>14.650281720568838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INDEX('4층_부하량'!J3:J3000,MATCH(1,("4-DaHall 1-PDU-01"='4층_부하량'!A3:A3000)*(3='4층_부하량'!B3:B3000),0))</f>
        <v>34.267751101231973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 x14ac:dyDescent="0.25">
      <c r="A38" s="41"/>
      <c r="B38" s="42"/>
      <c r="C38" s="32" t="s">
        <v>5224</v>
      </c>
      <c r="D38" s="1147">
        <f>SUM(D35:D37)</f>
        <v>45.757938056682754</v>
      </c>
      <c r="E38" s="1147">
        <f t="shared" ref="E38:G38" si="0">SUM(E35:E37)</f>
        <v>42.768361483713548</v>
      </c>
      <c r="F38" s="1147">
        <f t="shared" si="0"/>
        <v>44.136031833256666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INDEX('4층_부하량'!K3:K3000,MATCH(1,("4-DaHall 1-PDU-01"='4층_부하량'!A3:A3000)*(4='4층_부하량'!B3:B3000),0))</f>
        <v>37.263882479424367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INDEX('4층_부하량'!I3:I3000,MATCH(1,("4-DaHall 1-PDU-01"='4층_부하량'!A3:A3000)*(5='4층_부하량'!B3:B3000),0))</f>
        <v>41.480361062183569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INDEX('4층_부하량'!J3:J3000,MATCH(1,("4-DaHall 1-PDU-01"='4층_부하량'!A3:A3000)*(6='4층_부하량'!B3:B3000),0))</f>
        <v>23.534469729822991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INDEX('4층_부하량'!K3:K3000,MATCH(1,("4-DaHall 1-PDU-01"='4층_부하량'!A3:A3000)*(7='4층_부하량'!B3:B3000),0))</f>
        <v>12.607986840012897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INDEX('4층_부하량'!I3:I3000,MATCH(1,("4-DaHall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INDEX('4층_부하량'!J3:J3000,MATCH(1,("4-DaHall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 x14ac:dyDescent="0.3">
      <c r="M44" s="32" t="s">
        <v>5224</v>
      </c>
      <c r="N44" s="33">
        <f>SUM(N35:N43)</f>
        <v>80.243378306757137</v>
      </c>
      <c r="O44" s="33">
        <f>SUM(O35:O43)</f>
        <v>58.810502608610662</v>
      </c>
      <c r="P44" s="33">
        <f>SUM(P35:P43)</f>
        <v>51.341827922967504</v>
      </c>
    </row>
    <row r="45" spans="1:20" ht="18.600000000000001" thickTop="1" thickBot="1" x14ac:dyDescent="0.3">
      <c r="A45" s="2" t="s">
        <v>6518</v>
      </c>
      <c r="D45" s="3700" t="s">
        <v>4294</v>
      </c>
      <c r="E45" s="3706"/>
      <c r="F45" s="123"/>
      <c r="G45" s="3699" t="s">
        <v>5843</v>
      </c>
      <c r="H45" s="3699"/>
      <c r="I45" s="3699"/>
      <c r="K45" s="2" t="s">
        <v>6519</v>
      </c>
      <c r="N45" s="3700" t="s">
        <v>4294</v>
      </c>
      <c r="O45" s="3706"/>
      <c r="P45" s="123"/>
      <c r="Q45" s="3699" t="s">
        <v>5845</v>
      </c>
      <c r="R45" s="3699"/>
      <c r="S45" s="3699"/>
    </row>
    <row r="46" spans="1:20" ht="18" thickTop="1" thickBot="1" x14ac:dyDescent="0.3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 x14ac:dyDescent="0.3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 x14ac:dyDescent="0.25">
      <c r="A48" s="10"/>
      <c r="B48" s="11" t="s">
        <v>4170</v>
      </c>
      <c r="C48" s="13" t="s">
        <v>4221</v>
      </c>
      <c r="D48" s="2567" cm="1">
        <f t="array" ref="D48">INDEX('4층_부하량'!I3:I3000,MATCH(1,("4-DaHall 1-PDU-03"='4층_부하량'!A3:A3000)*(1='4층_부하량'!B3:B3000),0))</f>
        <v>0</v>
      </c>
      <c r="E48" s="2567" cm="1">
        <f t="array" ref="E48">INDEX('4층_부하량'!J3:J3000,MATCH(1,("4-DaHall 1-PDU-03"='4층_부하량'!A3:A3000)*(1='4층_부하량'!B3:B3000),0))</f>
        <v>0</v>
      </c>
      <c r="F48" s="2567" cm="1">
        <f t="array" ref="F48">INDEX('4층_부하량'!K3:K3000,MATCH(1,("4-DaHall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INDEX('4층_부하량'!I3:I3000,MATCH(1,("4-DaHall 1-PDU-05"='4층_부하량'!A3:A3000)*(1='4층_부하량'!B3:B3000),0))</f>
        <v>8.9695334104145115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 x14ac:dyDescent="0.25">
      <c r="A49" s="264" t="s">
        <v>5847</v>
      </c>
      <c r="B49" s="17" t="s">
        <v>4210</v>
      </c>
      <c r="C49" s="18" t="s">
        <v>4155</v>
      </c>
      <c r="D49" s="2568" cm="1">
        <f t="array" ref="D49">INDEX('4층_부하량'!I3:I3000,MATCH(1,("4-DaHall 1-PDU-03"='4층_부하량'!A3:A3000)*(2='4층_부하량'!B3:B3000),0))</f>
        <v>32.219909277205446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 x14ac:dyDescent="0.25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INDEX('4층_부하량'!J3:J3000,MATCH(1,("4-DaHall 1-PDU-03"='4층_부하량'!A3:A3000)*(3='4층_부하량'!B3:B3000),0))</f>
        <v>28.440765897993717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INDEX('4층_부하량'!K3:K3000,MATCH(1,("4-DaHall 1-PDU-05"='4층_부하량'!A3:A3000)*(3='4층_부하량'!B3:B3000),0))</f>
        <v>7.7354820743851302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 x14ac:dyDescent="0.25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INDEX('4층_부하량'!K3:K3000,MATCH(1,("4-DaHall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INDEX('4층_부하량'!I3:I3000,MATCH(1,("4-DaHall 1-PDU-05"='4층_부하량'!A3:A3000)*(4='4층_부하량'!B3:B3000),0))</f>
        <v>7.2205490273228286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 x14ac:dyDescent="0.25">
      <c r="A52" s="266" t="s">
        <v>5853</v>
      </c>
      <c r="B52" s="23" t="s">
        <v>4210</v>
      </c>
      <c r="C52" s="24" t="s">
        <v>4155</v>
      </c>
      <c r="D52" s="2571" cm="1">
        <f t="array" ref="D52">INDEX('4층_부하량'!I3:I3000,MATCH(1,("4-DaHall 1-PDU-03"='4층_부하량'!A3:A3000)*(5='4층_부하량'!B3:B3000),0))</f>
        <v>6.3017859818617135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 x14ac:dyDescent="0.25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INDEX('4층_부하량'!J3:J3000,MATCH(1,("4-DaHall 1-PDU-03"='4층_부하량'!A3:A3000)*(6='4층_부하량'!B3:B3000),0))</f>
        <v>10.384167757743651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INDEX('4층_부하량'!K3:K3000,MATCH(1,("4-DaHall 1-PDU-05"='4층_부하량'!A3:A3000)*(6='4층_부하량'!B3:B3000),0))</f>
        <v>12.862828036043984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 x14ac:dyDescent="0.25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INDEX('4층_부하량'!K3:K3000,MATCH(1,("4-DaHall 1-PDU-03"='4층_부하량'!A3:A3000)*(7='4층_부하량'!B3:B3000),0))</f>
        <v>28.416116060390969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INDEX('4층_부하량'!I3:I3000,MATCH(1,("4-DaHall 1-PDU-05"='4층_부하량'!A3:A3000)*(7='4층_부하량'!B3:B3000),0))</f>
        <v>6.5081758190994163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 x14ac:dyDescent="0.25">
      <c r="A55" s="266" t="s">
        <v>5859</v>
      </c>
      <c r="B55" s="17" t="s">
        <v>4210</v>
      </c>
      <c r="C55" s="18" t="s">
        <v>4155</v>
      </c>
      <c r="D55" s="2570" cm="1">
        <f t="array" ref="D55">INDEX('4층_부하량'!I3:I3000,MATCH(1,("4-DaHall 1-PDU-03"='4층_부하량'!A3:A3000)*(8='4층_부하량'!B3:B3000),0))</f>
        <v>18.509154394402284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INDEX('4층_부하량'!J3:J3000,MATCH(1,("4-DaHall 1-PDU-05"='4층_부하량'!A3:A3000)*(8='4층_부하량'!B3:B3000),0))</f>
        <v>11.833469597363862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 x14ac:dyDescent="0.3">
      <c r="A56" s="28"/>
      <c r="B56" s="29" t="s">
        <v>4170</v>
      </c>
      <c r="C56" s="29" t="s">
        <v>4221</v>
      </c>
      <c r="D56" s="30"/>
      <c r="E56" s="257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INDEX('4층_부하량'!K3:K3000,MATCH(1,("4-DaHall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 x14ac:dyDescent="0.25">
      <c r="C57" s="32" t="s">
        <v>5224</v>
      </c>
      <c r="D57" s="33">
        <f>SUM(D48:D56)</f>
        <v>57.030849653469446</v>
      </c>
      <c r="E57" s="33">
        <f>SUM(E48:E56)</f>
        <v>38.824933655737368</v>
      </c>
      <c r="F57" s="33">
        <f>SUM(F48:F56)</f>
        <v>28.416116060390969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INDEX('4층_부하량'!I3:I3000,MATCH(1,("4-DaHall 1-PDU-05"='4층_부하량'!A3:A3000)*(10='4층_부하량'!B3:B3000),0))</f>
        <v>34.702733762860817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 x14ac:dyDescent="0.25">
      <c r="K58" s="22"/>
      <c r="L58" s="17" t="s">
        <v>4170</v>
      </c>
      <c r="M58" s="17" t="s">
        <v>4221</v>
      </c>
      <c r="N58" s="21"/>
      <c r="O58" s="257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 x14ac:dyDescent="0.3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INDEX('4층_부하량'!K3:K3000,MATCH(1,("4-DaHall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 x14ac:dyDescent="0.3">
      <c r="M60" s="32" t="s">
        <v>5224</v>
      </c>
      <c r="N60" s="33">
        <f>SUM(N48:N59)</f>
        <v>57.400992019697568</v>
      </c>
      <c r="O60" s="33">
        <f>SUM(O48:O59)</f>
        <v>11.833469597363862</v>
      </c>
      <c r="P60" s="33">
        <f>SUM(P48:P59)</f>
        <v>20.598310110429114</v>
      </c>
    </row>
    <row r="61" spans="1:20" ht="18.600000000000001" thickTop="1" thickBot="1" x14ac:dyDescent="0.3">
      <c r="A61" s="636" t="s">
        <v>6520</v>
      </c>
      <c r="D61" s="3700" t="s">
        <v>4294</v>
      </c>
      <c r="E61" s="3706"/>
      <c r="F61" s="123"/>
      <c r="G61" s="3699" t="s">
        <v>5864</v>
      </c>
      <c r="H61" s="3699"/>
      <c r="I61" s="3699"/>
      <c r="K61" s="2" t="s">
        <v>6521</v>
      </c>
      <c r="N61" s="3700" t="s">
        <v>4294</v>
      </c>
      <c r="O61" s="3706"/>
      <c r="P61" s="123"/>
      <c r="Q61" s="3699" t="s">
        <v>5866</v>
      </c>
      <c r="R61" s="3699"/>
      <c r="S61" s="3699"/>
    </row>
    <row r="62" spans="1:20" ht="15" customHeight="1" thickTop="1" thickBot="1" x14ac:dyDescent="0.3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 x14ac:dyDescent="0.3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 x14ac:dyDescent="0.3">
      <c r="A64" s="270" t="s">
        <v>5868</v>
      </c>
      <c r="B64" s="11" t="s">
        <v>4210</v>
      </c>
      <c r="C64" s="302" t="s">
        <v>4155</v>
      </c>
      <c r="D64" s="2567" cm="1">
        <f t="array" ref="D64">INDEX('4층_부하량'!I3:I3000,MATCH(1,("4-DaHall 1-PDU-07"='4층_부하량'!A3:A3000)*(1='4층_부하량'!B3:B3000),0))</f>
        <v>20.383815544396679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INDEX('4층_부하량'!I3:I3000,MATCH(1,("4-DaHall 1-PDU-09"='4층_부하량'!A3:A3000)*(1='4층_부하량'!B3:B3000),0))</f>
        <v>0</v>
      </c>
      <c r="O64" s="2567" cm="1">
        <f t="array" ref="O64">INDEX('4층_부하량'!J3:J3000,MATCH(1,("4-DaHall 1-PDU-09"='4층_부하량'!A3:A3000)*(1='4층_부하량'!B3:B3000),0))</f>
        <v>0</v>
      </c>
      <c r="P64" s="2567" cm="1">
        <f t="array" ref="P64">INDEX('4층_부하량'!K3:K3000,MATCH(1,("4-DaHall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 x14ac:dyDescent="0.3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INDEX('4층_부하량'!J3:J3000,MATCH(1,("4-DaHall 1-PDU-07"='4층_부하량'!A3:A3000)*(2='4층_부하량'!B3:B3000),0))</f>
        <v>33.563461618977811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INDEX('4층_부하량'!I3:I3000,MATCH(1,("4-DaHall 1-PDU-09"='4층_부하량'!A3:A3000)*(2='4층_부하량'!B3:B3000),0))</f>
        <v>0</v>
      </c>
      <c r="O65" s="2567" cm="1">
        <f t="array" ref="O65">INDEX('4층_부하량'!J3:J3000,MATCH(1,("4-DaHall 1-PDU-09"='4층_부하량'!A3:A3000)*(2='4층_부하량'!B3:B3000),0))</f>
        <v>0</v>
      </c>
      <c r="P65" s="2567" cm="1">
        <f t="array" ref="P65">INDEX('4층_부하량'!K3:K3000,MATCH(1,("4-DaHall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 x14ac:dyDescent="0.3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INDEX('4층_부하량'!K3:K3000,MATCH(1,("4-DaHall 1-PDU-07"='4층_부하량'!A3:A3000)*(3='4층_부하량'!B3:B3000),0))</f>
        <v>5.300606315537995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INDEX('4층_부하량'!I3:I3000,MATCH(1,("4-DaHall 1-PDU-09"='4층_부하량'!A3:A3000)*(3='4층_부하량'!B3:B3000),0))</f>
        <v>0</v>
      </c>
      <c r="O66" s="2567" cm="1">
        <f t="array" ref="O66">INDEX('4층_부하량'!J3:J3000,MATCH(1,("4-DaHall 1-PDU-09"='4층_부하량'!A3:A3000)*(3='4층_부하량'!B3:B3000),0))</f>
        <v>0</v>
      </c>
      <c r="P66" s="2567" cm="1">
        <f t="array" ref="P66">INDEX('4층_부하량'!K3:K3000,MATCH(1,("4-DaHall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 x14ac:dyDescent="0.25">
      <c r="A67" s="265" t="s">
        <v>5872</v>
      </c>
      <c r="B67" s="17" t="s">
        <v>4210</v>
      </c>
      <c r="C67" s="303" t="s">
        <v>4155</v>
      </c>
      <c r="D67" s="2570" cm="1">
        <f t="array" ref="D67">INDEX('4층_부하량'!I3:I3000,MATCH(1,("4-DaHall 1-PDU-07"='4층_부하량'!A3:A3000)*(4='4층_부하량'!B3:B3000),0))</f>
        <v>10.376700290826985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INDEX('4층_부하량'!J3:J3000,MATCH(1,("4-DaHall 1-PDU-07"='4층_부하량'!A3:A3000)*(5='4층_부하량'!B3:B3000),0))</f>
        <v>6.0186395439058398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 x14ac:dyDescent="0.3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INDEX('4층_부하량'!K3:K3000,MATCH(1,("4-DaHall 1-PDU-07"='4층_부하량'!A3:A3000)*(6='4층_부하량'!B3:B3000),0))</f>
        <v>15.678262666342668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 x14ac:dyDescent="0.25">
      <c r="A70" s="264" t="s">
        <v>5877</v>
      </c>
      <c r="B70" s="23" t="s">
        <v>4210</v>
      </c>
      <c r="C70" s="304" t="s">
        <v>4155</v>
      </c>
      <c r="D70" s="2571" cm="1">
        <f t="array" ref="D70">INDEX('4층_부하량'!I3:I3000,MATCH(1,("4-DaHall 1-PDU-07"='4층_부하량'!A3:A3000)*(7='4층_부하량'!B3:B3000),0))</f>
        <v>13.823360711382549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 x14ac:dyDescent="0.3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INDEX('4층_부하량'!J3:J3000,MATCH(1,("4-DaHall 1-PDU-07"='4층_부하량'!A3:A3000)*(8='4층_부하량'!B3:B3000),0))</f>
        <v>34.305421564517133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INDEX('4층_부하량'!K3:K3000,MATCH(1,("4-DaHall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 x14ac:dyDescent="0.25">
      <c r="A73" s="265" t="s">
        <v>5882</v>
      </c>
      <c r="B73" s="23" t="s">
        <v>4210</v>
      </c>
      <c r="C73" s="304" t="s">
        <v>4155</v>
      </c>
      <c r="D73" s="257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 x14ac:dyDescent="0.25">
      <c r="A74" s="22"/>
      <c r="B74" s="17" t="s">
        <v>4170</v>
      </c>
      <c r="C74" s="17" t="s">
        <v>4221</v>
      </c>
      <c r="D74" s="21"/>
      <c r="E74" s="257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INDEX('4층_부하량'!K3:K3000,MATCH(1,("4-DaHall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5224</v>
      </c>
      <c r="D76" s="33">
        <f>SUM(D64:D75)</f>
        <v>44.583876546606213</v>
      </c>
      <c r="E76" s="33">
        <f>SUM(E64:E75)</f>
        <v>73.887522727400778</v>
      </c>
      <c r="F76" s="33">
        <f>SUM(F64:F75)</f>
        <v>20.978868981880662</v>
      </c>
    </row>
    <row r="78" spans="1:20" x14ac:dyDescent="0.25">
      <c r="E78" t="s">
        <v>4548</v>
      </c>
      <c r="F78" t="s">
        <v>5884</v>
      </c>
    </row>
    <row r="79" spans="1:20" x14ac:dyDescent="0.25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658.37028993064939</v>
      </c>
      <c r="F79" s="51">
        <f>E79/$E$83</f>
        <v>0.60492996155572831</v>
      </c>
    </row>
    <row r="80" spans="1:20" x14ac:dyDescent="0.25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4245</v>
      </c>
      <c r="C81" s="50" t="s">
        <v>5887</v>
      </c>
      <c r="D81" s="50"/>
      <c r="E81" s="33"/>
      <c r="F81" s="51"/>
    </row>
    <row r="82" spans="1:21" x14ac:dyDescent="0.25">
      <c r="B82" s="50" t="s">
        <v>5886</v>
      </c>
      <c r="C82" s="50" t="s">
        <v>5888</v>
      </c>
      <c r="D82" s="50"/>
      <c r="E82" s="33">
        <f>SUM(F51,E50,D49,N39,P38,O37,N36,N35:P35,P9,O8,N7,D10,F9,E8,D7,D6:F6)</f>
        <v>429.97105827681247</v>
      </c>
      <c r="F82" s="51">
        <f>E82/$E$83</f>
        <v>0.39507003844427174</v>
      </c>
    </row>
    <row r="83" spans="1:21" x14ac:dyDescent="0.25">
      <c r="A83" t="s">
        <v>5889</v>
      </c>
      <c r="B83" s="50"/>
      <c r="C83" s="50"/>
      <c r="E83" s="33">
        <f>SUM(E79:E82)</f>
        <v>1088.3413482074618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5890</v>
      </c>
      <c r="D85" s="53"/>
      <c r="E85" s="53"/>
      <c r="F85" s="53"/>
      <c r="G85" s="53"/>
      <c r="H85" s="123"/>
      <c r="I85" s="123"/>
      <c r="J85" s="3700" t="s">
        <v>5891</v>
      </c>
      <c r="K85" s="3706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 x14ac:dyDescent="0.25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 x14ac:dyDescent="0.25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 x14ac:dyDescent="0.3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 x14ac:dyDescent="0.25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6597</v>
      </c>
      <c r="B3">
        <v>1</v>
      </c>
      <c r="C3">
        <v>0</v>
      </c>
      <c r="F3">
        <v>0</v>
      </c>
    </row>
    <row r="4" spans="1:11" ht="13.5" customHeight="1" x14ac:dyDescent="0.25">
      <c r="A4" t="s">
        <v>6597</v>
      </c>
      <c r="B4">
        <v>2</v>
      </c>
      <c r="C4">
        <v>0</v>
      </c>
      <c r="F4">
        <v>0</v>
      </c>
    </row>
    <row r="5" spans="1:11" ht="13.5" customHeight="1" x14ac:dyDescent="0.25">
      <c r="A5" t="s">
        <v>6597</v>
      </c>
      <c r="B5">
        <v>3</v>
      </c>
      <c r="D5">
        <v>0</v>
      </c>
      <c r="G5">
        <v>0</v>
      </c>
    </row>
    <row r="6" spans="1:11" ht="13.5" customHeight="1" x14ac:dyDescent="0.25">
      <c r="A6" t="s">
        <v>6597</v>
      </c>
      <c r="B6">
        <v>4</v>
      </c>
      <c r="D6">
        <v>0</v>
      </c>
      <c r="G6">
        <v>0</v>
      </c>
    </row>
    <row r="7" spans="1:11" ht="13.5" customHeight="1" x14ac:dyDescent="0.25">
      <c r="A7" t="s">
        <v>6597</v>
      </c>
      <c r="B7">
        <v>5</v>
      </c>
      <c r="E7">
        <v>0</v>
      </c>
      <c r="H7">
        <v>0</v>
      </c>
    </row>
    <row r="8" spans="1:11" ht="13.5" customHeight="1" x14ac:dyDescent="0.25">
      <c r="A8" t="s">
        <v>6597</v>
      </c>
      <c r="B8">
        <v>6</v>
      </c>
      <c r="E8">
        <v>0</v>
      </c>
      <c r="H8">
        <v>0</v>
      </c>
    </row>
    <row r="9" spans="1:11" ht="13.5" customHeight="1" x14ac:dyDescent="0.25">
      <c r="A9" t="s">
        <v>6597</v>
      </c>
      <c r="B9">
        <v>7</v>
      </c>
      <c r="C9">
        <v>0</v>
      </c>
      <c r="F9">
        <v>0</v>
      </c>
    </row>
    <row r="10" spans="1:11" ht="13.5" customHeight="1" x14ac:dyDescent="0.25">
      <c r="A10" t="s">
        <v>6597</v>
      </c>
      <c r="B10">
        <v>8</v>
      </c>
      <c r="C10">
        <v>0</v>
      </c>
      <c r="F10">
        <v>2.5099999999999998</v>
      </c>
      <c r="I10">
        <v>2.2949706804150782</v>
      </c>
    </row>
    <row r="11" spans="1:11" ht="13.5" customHeight="1" x14ac:dyDescent="0.25">
      <c r="A11" t="s">
        <v>6597</v>
      </c>
      <c r="B11">
        <v>9</v>
      </c>
      <c r="D11">
        <v>0</v>
      </c>
      <c r="G11">
        <v>2.68</v>
      </c>
      <c r="J11">
        <v>2.4181724246694554</v>
      </c>
    </row>
    <row r="12" spans="1:11" ht="13.5" customHeight="1" x14ac:dyDescent="0.25">
      <c r="A12" t="s">
        <v>6597</v>
      </c>
      <c r="B12">
        <v>10</v>
      </c>
      <c r="D12">
        <v>0.99</v>
      </c>
      <c r="G12">
        <v>1.69</v>
      </c>
      <c r="J12">
        <v>1.5543268481938066</v>
      </c>
    </row>
    <row r="13" spans="1:11" ht="13.5" customHeight="1" x14ac:dyDescent="0.25">
      <c r="A13" t="s">
        <v>6597</v>
      </c>
      <c r="B13">
        <v>11</v>
      </c>
      <c r="E13">
        <v>0</v>
      </c>
      <c r="H13">
        <v>0</v>
      </c>
    </row>
    <row r="14" spans="1:11" ht="13.5" customHeight="1" x14ac:dyDescent="0.25">
      <c r="A14" t="s">
        <v>6597</v>
      </c>
      <c r="B14">
        <v>12</v>
      </c>
      <c r="E14">
        <v>1.45</v>
      </c>
      <c r="H14">
        <v>5.48</v>
      </c>
      <c r="K14">
        <v>3.5738968881687865</v>
      </c>
    </row>
    <row r="15" spans="1:11" ht="13.5" customHeight="1" x14ac:dyDescent="0.25">
      <c r="A15" t="s">
        <v>6597</v>
      </c>
      <c r="B15">
        <v>13</v>
      </c>
      <c r="C15">
        <v>0</v>
      </c>
      <c r="F15">
        <v>1.53</v>
      </c>
      <c r="I15">
        <v>1.4136392633700205</v>
      </c>
    </row>
    <row r="16" spans="1:11" ht="13.5" customHeight="1" x14ac:dyDescent="0.25">
      <c r="A16" t="s">
        <v>6597</v>
      </c>
      <c r="B16">
        <v>14</v>
      </c>
      <c r="C16">
        <v>3.11</v>
      </c>
      <c r="F16">
        <v>7.19</v>
      </c>
      <c r="I16">
        <v>5.845521273869462</v>
      </c>
    </row>
    <row r="17" spans="1:11" ht="13.5" customHeight="1" x14ac:dyDescent="0.25">
      <c r="A17" t="s">
        <v>6597</v>
      </c>
      <c r="B17">
        <v>15</v>
      </c>
      <c r="D17">
        <v>0</v>
      </c>
      <c r="G17">
        <v>4.8100000000000005</v>
      </c>
      <c r="J17">
        <v>4.0936377467960527</v>
      </c>
    </row>
    <row r="18" spans="1:11" ht="13.5" customHeight="1" x14ac:dyDescent="0.25">
      <c r="A18" t="s">
        <v>6597</v>
      </c>
      <c r="B18">
        <v>16</v>
      </c>
      <c r="D18">
        <v>2.5</v>
      </c>
      <c r="G18">
        <v>6.38</v>
      </c>
      <c r="J18">
        <v>3.2013668360150058</v>
      </c>
    </row>
    <row r="19" spans="1:11" ht="13.5" customHeight="1" x14ac:dyDescent="0.25">
      <c r="A19" t="s">
        <v>6597</v>
      </c>
      <c r="B19">
        <v>17</v>
      </c>
      <c r="E19">
        <v>0</v>
      </c>
      <c r="H19">
        <v>0</v>
      </c>
    </row>
    <row r="20" spans="1:11" ht="13.5" customHeight="1" x14ac:dyDescent="0.25">
      <c r="A20" t="s">
        <v>6597</v>
      </c>
      <c r="B20">
        <v>18</v>
      </c>
      <c r="E20">
        <v>0</v>
      </c>
      <c r="H20">
        <v>2.1800000000000002</v>
      </c>
      <c r="K20">
        <v>1.4665239887575583</v>
      </c>
    </row>
    <row r="21" spans="1:11" ht="13.5" customHeight="1" x14ac:dyDescent="0.25">
      <c r="A21" t="s">
        <v>6597</v>
      </c>
      <c r="B21">
        <v>19</v>
      </c>
      <c r="C21">
        <v>0.99</v>
      </c>
      <c r="F21">
        <v>5.38</v>
      </c>
      <c r="I21">
        <v>1.7131975900517076</v>
      </c>
    </row>
    <row r="22" spans="1:11" ht="13.5" customHeight="1" x14ac:dyDescent="0.25">
      <c r="A22" t="s">
        <v>6597</v>
      </c>
      <c r="B22">
        <v>20</v>
      </c>
      <c r="C22">
        <v>0</v>
      </c>
      <c r="F22">
        <v>1.52</v>
      </c>
      <c r="I22">
        <v>1.4646921370999189</v>
      </c>
    </row>
    <row r="23" spans="1:11" ht="13.5" customHeight="1" x14ac:dyDescent="0.25">
      <c r="A23" t="s">
        <v>6597</v>
      </c>
      <c r="B23">
        <v>21</v>
      </c>
      <c r="D23">
        <v>0</v>
      </c>
      <c r="G23">
        <v>0</v>
      </c>
    </row>
    <row r="24" spans="1:11" ht="13.5" customHeight="1" x14ac:dyDescent="0.25">
      <c r="A24" t="s">
        <v>6597</v>
      </c>
      <c r="B24">
        <v>22</v>
      </c>
      <c r="D24">
        <v>0</v>
      </c>
      <c r="G24">
        <v>0</v>
      </c>
    </row>
    <row r="25" spans="1:11" ht="13.5" customHeight="1" x14ac:dyDescent="0.25">
      <c r="A25" t="s">
        <v>6597</v>
      </c>
      <c r="B25">
        <v>23</v>
      </c>
      <c r="E25">
        <v>0</v>
      </c>
      <c r="H25">
        <v>1.5</v>
      </c>
      <c r="K25">
        <v>1.4197899476262887</v>
      </c>
    </row>
    <row r="26" spans="1:11" ht="13.5" customHeight="1" x14ac:dyDescent="0.25">
      <c r="A26" t="s">
        <v>6597</v>
      </c>
      <c r="B26">
        <v>24</v>
      </c>
      <c r="E26">
        <v>0</v>
      </c>
      <c r="H26">
        <v>2.29</v>
      </c>
      <c r="K26">
        <v>2.134386411753344</v>
      </c>
    </row>
    <row r="27" spans="1:11" ht="13.5" customHeight="1" x14ac:dyDescent="0.25">
      <c r="A27" t="s">
        <v>6597</v>
      </c>
      <c r="B27">
        <v>25</v>
      </c>
      <c r="C27">
        <v>1.5</v>
      </c>
      <c r="F27">
        <v>1.69</v>
      </c>
      <c r="I27">
        <v>1.5434871791960851</v>
      </c>
    </row>
    <row r="28" spans="1:11" ht="13.5" customHeight="1" x14ac:dyDescent="0.25">
      <c r="A28" t="s">
        <v>6597</v>
      </c>
      <c r="B28">
        <v>26</v>
      </c>
      <c r="C28">
        <v>0</v>
      </c>
      <c r="F28">
        <v>5.08</v>
      </c>
      <c r="I28">
        <v>2.1369531227674723</v>
      </c>
    </row>
    <row r="29" spans="1:11" ht="13.5" customHeight="1" x14ac:dyDescent="0.25">
      <c r="A29" t="s">
        <v>6597</v>
      </c>
      <c r="B29">
        <v>27</v>
      </c>
      <c r="D29">
        <v>2.96</v>
      </c>
      <c r="G29">
        <v>7.12</v>
      </c>
      <c r="J29">
        <v>3.8386583922989179</v>
      </c>
    </row>
    <row r="30" spans="1:11" ht="13.5" customHeight="1" x14ac:dyDescent="0.25">
      <c r="A30" t="s">
        <v>6597</v>
      </c>
      <c r="B30">
        <v>28</v>
      </c>
      <c r="D30">
        <v>0.87</v>
      </c>
      <c r="G30">
        <v>4.4800000000000004</v>
      </c>
      <c r="J30">
        <v>1.8009421539281132</v>
      </c>
    </row>
    <row r="31" spans="1:11" ht="13.5" customHeight="1" x14ac:dyDescent="0.25">
      <c r="A31" t="s">
        <v>6597</v>
      </c>
      <c r="B31">
        <v>29</v>
      </c>
      <c r="E31">
        <v>1.29</v>
      </c>
      <c r="H31">
        <v>4.8100000000000005</v>
      </c>
      <c r="K31">
        <v>3.7843492903132017</v>
      </c>
    </row>
    <row r="32" spans="1:11" ht="13.5" customHeight="1" x14ac:dyDescent="0.25">
      <c r="A32" t="s">
        <v>6597</v>
      </c>
      <c r="B32">
        <v>30</v>
      </c>
      <c r="E32">
        <v>1.5</v>
      </c>
      <c r="H32">
        <v>5.98</v>
      </c>
      <c r="K32">
        <v>3.8631536555869679</v>
      </c>
    </row>
    <row r="33" spans="1:11" ht="13.5" customHeight="1" x14ac:dyDescent="0.25">
      <c r="A33" t="s">
        <v>6597</v>
      </c>
      <c r="B33">
        <v>31</v>
      </c>
      <c r="C33">
        <v>0</v>
      </c>
      <c r="F33">
        <v>6.45</v>
      </c>
      <c r="I33">
        <v>5.6071474990790673</v>
      </c>
    </row>
    <row r="34" spans="1:11" ht="13.5" customHeight="1" x14ac:dyDescent="0.25">
      <c r="A34" t="s">
        <v>6597</v>
      </c>
      <c r="B34">
        <v>32</v>
      </c>
      <c r="C34">
        <v>0</v>
      </c>
      <c r="F34">
        <v>0</v>
      </c>
    </row>
    <row r="35" spans="1:11" ht="13.5" customHeight="1" x14ac:dyDescent="0.25">
      <c r="A35" t="s">
        <v>6597</v>
      </c>
      <c r="B35">
        <v>33</v>
      </c>
      <c r="D35">
        <v>0</v>
      </c>
      <c r="G35">
        <v>0</v>
      </c>
    </row>
    <row r="36" spans="1:11" ht="13.5" customHeight="1" x14ac:dyDescent="0.25">
      <c r="A36" t="s">
        <v>6597</v>
      </c>
      <c r="B36">
        <v>34</v>
      </c>
      <c r="D36">
        <v>0</v>
      </c>
      <c r="G36">
        <v>4.2</v>
      </c>
      <c r="J36">
        <v>1.4248216040418846</v>
      </c>
    </row>
    <row r="37" spans="1:11" ht="13.5" customHeight="1" x14ac:dyDescent="0.25">
      <c r="A37" t="s">
        <v>6597</v>
      </c>
      <c r="B37">
        <v>35</v>
      </c>
      <c r="E37">
        <v>0</v>
      </c>
      <c r="H37">
        <v>9.68</v>
      </c>
      <c r="K37">
        <v>4.0588732257427411</v>
      </c>
    </row>
    <row r="38" spans="1:11" ht="13.5" customHeight="1" x14ac:dyDescent="0.25">
      <c r="A38" t="s">
        <v>6597</v>
      </c>
      <c r="B38">
        <v>36</v>
      </c>
      <c r="E38">
        <v>0</v>
      </c>
      <c r="H38">
        <v>4.25</v>
      </c>
      <c r="K38">
        <v>3.4251792844173434</v>
      </c>
    </row>
    <row r="39" spans="1:11" ht="13.5" customHeight="1" x14ac:dyDescent="0.25">
      <c r="A39" t="s">
        <v>6597</v>
      </c>
      <c r="B39">
        <v>37</v>
      </c>
      <c r="C39">
        <v>0</v>
      </c>
      <c r="F39">
        <v>5.39</v>
      </c>
      <c r="I39">
        <v>4.6390332732142552</v>
      </c>
    </row>
    <row r="40" spans="1:11" ht="13.5" customHeight="1" x14ac:dyDescent="0.25">
      <c r="A40" t="s">
        <v>6597</v>
      </c>
      <c r="B40">
        <v>38</v>
      </c>
      <c r="C40">
        <v>0</v>
      </c>
      <c r="F40">
        <v>3.99</v>
      </c>
      <c r="I40">
        <v>2.4541570758661657</v>
      </c>
    </row>
    <row r="41" spans="1:11" ht="13.5" customHeight="1" x14ac:dyDescent="0.25">
      <c r="A41" t="s">
        <v>6597</v>
      </c>
      <c r="B41">
        <v>39</v>
      </c>
      <c r="D41">
        <v>0</v>
      </c>
      <c r="G41">
        <v>2.31</v>
      </c>
      <c r="J41">
        <v>2.0832901570077822</v>
      </c>
    </row>
    <row r="42" spans="1:11" ht="13.5" customHeight="1" x14ac:dyDescent="0.25">
      <c r="A42" t="s">
        <v>6597</v>
      </c>
      <c r="B42">
        <v>40</v>
      </c>
      <c r="D42">
        <v>0</v>
      </c>
      <c r="G42">
        <v>4.99</v>
      </c>
      <c r="J42">
        <v>4.8317093531411359</v>
      </c>
    </row>
    <row r="43" spans="1:11" ht="13.5" customHeight="1" x14ac:dyDescent="0.25">
      <c r="A43" t="s">
        <v>6598</v>
      </c>
      <c r="B43">
        <v>1</v>
      </c>
      <c r="D43">
        <v>0</v>
      </c>
      <c r="G43">
        <v>0</v>
      </c>
    </row>
    <row r="44" spans="1:11" ht="13.5" customHeight="1" x14ac:dyDescent="0.25">
      <c r="A44" t="s">
        <v>6598</v>
      </c>
      <c r="B44">
        <v>2</v>
      </c>
      <c r="D44">
        <v>0</v>
      </c>
      <c r="G44">
        <v>5.89</v>
      </c>
      <c r="J44">
        <v>5.4828017613708502</v>
      </c>
    </row>
    <row r="45" spans="1:11" ht="13.5" customHeight="1" x14ac:dyDescent="0.25">
      <c r="A45" t="s">
        <v>6598</v>
      </c>
      <c r="B45">
        <v>3</v>
      </c>
      <c r="E45">
        <v>0</v>
      </c>
      <c r="H45">
        <v>6.13</v>
      </c>
      <c r="K45">
        <v>5.5321671800230545</v>
      </c>
    </row>
    <row r="46" spans="1:11" ht="13.5" customHeight="1" x14ac:dyDescent="0.25">
      <c r="A46" t="s">
        <v>6598</v>
      </c>
      <c r="B46">
        <v>4</v>
      </c>
      <c r="E46">
        <v>0</v>
      </c>
      <c r="H46">
        <v>5.78</v>
      </c>
      <c r="K46">
        <v>5.3788708928352698</v>
      </c>
    </row>
    <row r="47" spans="1:11" ht="13.5" customHeight="1" x14ac:dyDescent="0.25">
      <c r="A47" t="s">
        <v>6598</v>
      </c>
      <c r="B47">
        <v>5</v>
      </c>
      <c r="C47">
        <v>0</v>
      </c>
      <c r="F47">
        <v>6.05</v>
      </c>
      <c r="I47">
        <v>5.5400820270538551</v>
      </c>
    </row>
    <row r="48" spans="1:11" ht="13.5" customHeight="1" x14ac:dyDescent="0.25">
      <c r="A48" t="s">
        <v>6598</v>
      </c>
      <c r="B48">
        <v>6</v>
      </c>
      <c r="C48">
        <v>0</v>
      </c>
      <c r="F48">
        <v>5.72</v>
      </c>
      <c r="I48">
        <v>5.3234175863296329</v>
      </c>
    </row>
    <row r="49" spans="1:11" ht="13.5" customHeight="1" x14ac:dyDescent="0.25">
      <c r="A49" t="s">
        <v>6598</v>
      </c>
      <c r="B49">
        <v>7</v>
      </c>
      <c r="D49">
        <v>5.24</v>
      </c>
      <c r="G49">
        <v>5.78</v>
      </c>
      <c r="J49">
        <v>5.6450512257009757</v>
      </c>
    </row>
    <row r="50" spans="1:11" ht="13.5" customHeight="1" x14ac:dyDescent="0.25">
      <c r="A50" t="s">
        <v>6598</v>
      </c>
      <c r="B50">
        <v>8</v>
      </c>
      <c r="D50">
        <v>0</v>
      </c>
      <c r="G50">
        <v>1.0900000000000001</v>
      </c>
      <c r="J50">
        <v>1.0109599606626485</v>
      </c>
    </row>
    <row r="51" spans="1:11" ht="13.5" customHeight="1" x14ac:dyDescent="0.25">
      <c r="A51" t="s">
        <v>6598</v>
      </c>
      <c r="B51">
        <v>9</v>
      </c>
      <c r="E51">
        <v>3.26</v>
      </c>
      <c r="H51">
        <v>6.04</v>
      </c>
      <c r="K51">
        <v>5.1451620725949301</v>
      </c>
    </row>
    <row r="52" spans="1:11" ht="13.5" customHeight="1" x14ac:dyDescent="0.25">
      <c r="A52" t="s">
        <v>6598</v>
      </c>
      <c r="B52">
        <v>10</v>
      </c>
      <c r="E52">
        <v>2.82</v>
      </c>
      <c r="H52">
        <v>9.39</v>
      </c>
      <c r="K52">
        <v>4.3618005535968356</v>
      </c>
    </row>
    <row r="53" spans="1:11" ht="13.5" customHeight="1" x14ac:dyDescent="0.25">
      <c r="A53" t="s">
        <v>6598</v>
      </c>
      <c r="B53">
        <v>11</v>
      </c>
      <c r="C53">
        <v>4</v>
      </c>
      <c r="F53">
        <v>5.71</v>
      </c>
      <c r="I53">
        <v>5.4275234872112161</v>
      </c>
    </row>
    <row r="54" spans="1:11" ht="13.5" customHeight="1" x14ac:dyDescent="0.25">
      <c r="A54" t="s">
        <v>6598</v>
      </c>
      <c r="B54">
        <v>12</v>
      </c>
      <c r="C54">
        <v>0</v>
      </c>
      <c r="F54">
        <v>3.22</v>
      </c>
      <c r="I54">
        <v>2.6773121143996761</v>
      </c>
    </row>
    <row r="55" spans="1:11" ht="13.5" customHeight="1" x14ac:dyDescent="0.25">
      <c r="A55" t="s">
        <v>6598</v>
      </c>
      <c r="B55">
        <v>13</v>
      </c>
      <c r="D55">
        <v>2.33</v>
      </c>
      <c r="G55">
        <v>5.26</v>
      </c>
      <c r="J55">
        <v>4.6923402457878831</v>
      </c>
    </row>
    <row r="56" spans="1:11" ht="13.5" customHeight="1" x14ac:dyDescent="0.25">
      <c r="A56" t="s">
        <v>6598</v>
      </c>
      <c r="B56">
        <v>14</v>
      </c>
      <c r="D56">
        <v>2.9699999999999998</v>
      </c>
      <c r="G56">
        <v>4.1900000000000004</v>
      </c>
      <c r="J56">
        <v>3.2195770704372162</v>
      </c>
    </row>
    <row r="57" spans="1:11" ht="13.5" customHeight="1" x14ac:dyDescent="0.25">
      <c r="A57" t="s">
        <v>6598</v>
      </c>
      <c r="B57">
        <v>15</v>
      </c>
      <c r="E57">
        <v>1.08</v>
      </c>
      <c r="H57">
        <v>2.4900000000000002</v>
      </c>
      <c r="K57">
        <v>1.1918898085915388</v>
      </c>
    </row>
    <row r="58" spans="1:11" ht="13.5" customHeight="1" x14ac:dyDescent="0.25">
      <c r="A58" t="s">
        <v>6598</v>
      </c>
      <c r="B58">
        <v>16</v>
      </c>
      <c r="E58">
        <v>2.38</v>
      </c>
      <c r="H58">
        <v>3.77</v>
      </c>
      <c r="K58">
        <v>3.0964540289736746</v>
      </c>
    </row>
    <row r="59" spans="1:11" ht="13.5" customHeight="1" x14ac:dyDescent="0.25">
      <c r="A59" t="s">
        <v>6598</v>
      </c>
      <c r="B59">
        <v>17</v>
      </c>
      <c r="C59">
        <v>3.26</v>
      </c>
      <c r="F59">
        <v>8.5299999999999994</v>
      </c>
      <c r="I59">
        <v>4.2886802044360168</v>
      </c>
    </row>
    <row r="60" spans="1:11" ht="13.5" customHeight="1" x14ac:dyDescent="0.25">
      <c r="A60" t="s">
        <v>6598</v>
      </c>
      <c r="B60">
        <v>18</v>
      </c>
      <c r="C60">
        <v>1.74</v>
      </c>
      <c r="F60">
        <v>6.82</v>
      </c>
      <c r="I60">
        <v>2.6466568456024162</v>
      </c>
    </row>
    <row r="61" spans="1:11" ht="13.5" customHeight="1" x14ac:dyDescent="0.25">
      <c r="A61" t="s">
        <v>6598</v>
      </c>
      <c r="B61">
        <v>19</v>
      </c>
      <c r="D61">
        <v>0</v>
      </c>
      <c r="G61">
        <v>9.2200000000000006</v>
      </c>
      <c r="J61">
        <v>8.6047693807596985</v>
      </c>
    </row>
    <row r="62" spans="1:11" ht="13.5" customHeight="1" x14ac:dyDescent="0.25">
      <c r="A62" t="s">
        <v>6598</v>
      </c>
      <c r="B62">
        <v>20</v>
      </c>
      <c r="D62">
        <v>1.8399999999999999</v>
      </c>
      <c r="G62">
        <v>3.06</v>
      </c>
      <c r="J62">
        <v>1.9609136692230669</v>
      </c>
    </row>
    <row r="63" spans="1:11" ht="13.5" customHeight="1" x14ac:dyDescent="0.25">
      <c r="A63" t="s">
        <v>6598</v>
      </c>
      <c r="B63">
        <v>21</v>
      </c>
      <c r="E63">
        <v>0</v>
      </c>
      <c r="H63">
        <v>4.6500000000000004</v>
      </c>
      <c r="K63">
        <v>4.0312937401063929</v>
      </c>
    </row>
    <row r="64" spans="1:11" ht="13.5" customHeight="1" x14ac:dyDescent="0.25">
      <c r="A64" t="s">
        <v>6598</v>
      </c>
      <c r="B64">
        <v>22</v>
      </c>
      <c r="E64">
        <v>0</v>
      </c>
      <c r="H64">
        <v>1.99</v>
      </c>
      <c r="K64">
        <v>1.9177739815594608</v>
      </c>
    </row>
    <row r="65" spans="1:11" ht="13.5" customHeight="1" x14ac:dyDescent="0.25">
      <c r="A65" t="s">
        <v>6598</v>
      </c>
      <c r="B65">
        <v>23</v>
      </c>
      <c r="C65">
        <v>0</v>
      </c>
      <c r="F65">
        <v>3.7</v>
      </c>
      <c r="I65">
        <v>2.6238285467226738</v>
      </c>
    </row>
    <row r="66" spans="1:11" ht="13.5" customHeight="1" x14ac:dyDescent="0.25">
      <c r="A66" t="s">
        <v>6598</v>
      </c>
      <c r="B66">
        <v>24</v>
      </c>
      <c r="C66">
        <v>0</v>
      </c>
      <c r="F66">
        <v>2.41</v>
      </c>
      <c r="I66">
        <v>2.2106990843434486</v>
      </c>
    </row>
    <row r="67" spans="1:11" ht="13.5" customHeight="1" x14ac:dyDescent="0.25">
      <c r="A67" t="s">
        <v>6598</v>
      </c>
      <c r="B67">
        <v>25</v>
      </c>
      <c r="D67">
        <v>0.89</v>
      </c>
      <c r="G67">
        <v>2.35</v>
      </c>
      <c r="J67">
        <v>2.0639808639304387</v>
      </c>
    </row>
    <row r="68" spans="1:11" ht="13.5" customHeight="1" x14ac:dyDescent="0.25">
      <c r="A68" t="s">
        <v>6598</v>
      </c>
      <c r="B68">
        <v>26</v>
      </c>
      <c r="D68">
        <v>0.56000000000000005</v>
      </c>
      <c r="G68">
        <v>3.65</v>
      </c>
      <c r="J68">
        <v>3.043373083280092</v>
      </c>
    </row>
    <row r="69" spans="1:11" ht="13.5" customHeight="1" x14ac:dyDescent="0.25">
      <c r="A69" t="s">
        <v>6598</v>
      </c>
      <c r="B69">
        <v>27</v>
      </c>
      <c r="E69">
        <v>0.23</v>
      </c>
      <c r="H69">
        <v>4.2300000000000004</v>
      </c>
      <c r="K69">
        <v>3.1066111154870919</v>
      </c>
    </row>
    <row r="70" spans="1:11" ht="13.5" customHeight="1" x14ac:dyDescent="0.25">
      <c r="A70" t="s">
        <v>6598</v>
      </c>
      <c r="B70">
        <v>28</v>
      </c>
      <c r="E70">
        <v>0</v>
      </c>
      <c r="H70">
        <v>5.87</v>
      </c>
      <c r="K70">
        <v>5.6620902039876277</v>
      </c>
    </row>
    <row r="71" spans="1:11" ht="13.5" customHeight="1" x14ac:dyDescent="0.25">
      <c r="A71" t="s">
        <v>6598</v>
      </c>
      <c r="B71">
        <v>29</v>
      </c>
      <c r="C71">
        <v>0</v>
      </c>
      <c r="F71">
        <v>2.4900000000000002</v>
      </c>
      <c r="I71">
        <v>1.8172282026872306</v>
      </c>
    </row>
    <row r="72" spans="1:11" ht="13.5" customHeight="1" x14ac:dyDescent="0.25">
      <c r="A72" t="s">
        <v>6598</v>
      </c>
      <c r="B72">
        <v>30</v>
      </c>
      <c r="C72">
        <v>0</v>
      </c>
      <c r="F72">
        <v>0.68</v>
      </c>
      <c r="I72">
        <v>0.55860057720347256</v>
      </c>
    </row>
    <row r="73" spans="1:11" ht="13.5" customHeight="1" x14ac:dyDescent="0.25">
      <c r="A73" t="s">
        <v>6598</v>
      </c>
      <c r="B73">
        <v>31</v>
      </c>
      <c r="D73">
        <v>0</v>
      </c>
      <c r="G73">
        <v>3.76</v>
      </c>
      <c r="J73">
        <v>3.247059909651155</v>
      </c>
    </row>
    <row r="74" spans="1:11" ht="13.5" customHeight="1" x14ac:dyDescent="0.25">
      <c r="A74" t="s">
        <v>6598</v>
      </c>
      <c r="B74">
        <v>32</v>
      </c>
      <c r="D74">
        <v>1.8900000000000001</v>
      </c>
      <c r="G74">
        <v>3.54</v>
      </c>
      <c r="J74">
        <v>2.1670946093726235</v>
      </c>
    </row>
    <row r="75" spans="1:11" ht="13.5" customHeight="1" x14ac:dyDescent="0.25">
      <c r="A75" t="s">
        <v>6598</v>
      </c>
      <c r="B75">
        <v>33</v>
      </c>
      <c r="E75">
        <v>0</v>
      </c>
      <c r="H75">
        <v>8.58</v>
      </c>
      <c r="K75">
        <v>8.1425261748839031</v>
      </c>
    </row>
    <row r="76" spans="1:11" ht="13.5" customHeight="1" x14ac:dyDescent="0.25">
      <c r="A76" t="s">
        <v>6598</v>
      </c>
      <c r="B76">
        <v>34</v>
      </c>
      <c r="E76">
        <v>0</v>
      </c>
      <c r="H76">
        <v>3.22</v>
      </c>
      <c r="K76">
        <v>2.8910744098567793</v>
      </c>
    </row>
    <row r="77" spans="1:11" ht="13.5" customHeight="1" x14ac:dyDescent="0.25">
      <c r="A77" t="s">
        <v>6598</v>
      </c>
      <c r="B77">
        <v>35</v>
      </c>
      <c r="C77">
        <v>2.92</v>
      </c>
      <c r="F77">
        <v>6.8100000000000005</v>
      </c>
      <c r="I77">
        <v>5.8439319216896646</v>
      </c>
    </row>
    <row r="78" spans="1:11" ht="13.5" customHeight="1" x14ac:dyDescent="0.25">
      <c r="A78" t="s">
        <v>6598</v>
      </c>
      <c r="B78">
        <v>36</v>
      </c>
      <c r="C78">
        <v>0</v>
      </c>
      <c r="F78">
        <v>1.77</v>
      </c>
      <c r="I78">
        <v>1.6450917797447719</v>
      </c>
    </row>
    <row r="79" spans="1:11" ht="13.5" customHeight="1" x14ac:dyDescent="0.25">
      <c r="A79" t="s">
        <v>6598</v>
      </c>
      <c r="B79">
        <v>37</v>
      </c>
      <c r="D79">
        <v>0</v>
      </c>
      <c r="G79">
        <v>3.04</v>
      </c>
      <c r="J79">
        <v>1.237209680569701</v>
      </c>
    </row>
    <row r="80" spans="1:11" ht="13.5" customHeight="1" x14ac:dyDescent="0.25">
      <c r="A80" t="s">
        <v>6598</v>
      </c>
      <c r="B80">
        <v>38</v>
      </c>
      <c r="D80">
        <v>1.9100000000000001</v>
      </c>
      <c r="G80">
        <v>4.1100000000000003</v>
      </c>
      <c r="J80">
        <v>3.5213654308183888</v>
      </c>
    </row>
    <row r="81" spans="1:11" ht="13.5" customHeight="1" x14ac:dyDescent="0.25">
      <c r="A81" t="s">
        <v>6598</v>
      </c>
      <c r="B81">
        <v>39</v>
      </c>
      <c r="E81">
        <v>1.83</v>
      </c>
      <c r="H81">
        <v>2.4</v>
      </c>
      <c r="K81">
        <v>1.933699706231524</v>
      </c>
    </row>
    <row r="82" spans="1:11" ht="13.5" customHeight="1" x14ac:dyDescent="0.25">
      <c r="A82" t="s">
        <v>6598</v>
      </c>
      <c r="B82">
        <v>40</v>
      </c>
      <c r="E82">
        <v>2.82</v>
      </c>
      <c r="H82">
        <v>3.65</v>
      </c>
      <c r="K82">
        <v>3.097088929113518</v>
      </c>
    </row>
    <row r="83" spans="1:11" ht="13.5" customHeight="1" x14ac:dyDescent="0.25">
      <c r="A83" t="s">
        <v>6598</v>
      </c>
      <c r="B83">
        <v>41</v>
      </c>
      <c r="C83">
        <v>0</v>
      </c>
      <c r="F83">
        <v>5.87</v>
      </c>
      <c r="I83">
        <v>5.4581717910552996</v>
      </c>
    </row>
    <row r="84" spans="1:11" ht="13.5" customHeight="1" x14ac:dyDescent="0.25">
      <c r="A84" t="s">
        <v>6598</v>
      </c>
      <c r="B84">
        <v>42</v>
      </c>
      <c r="C84">
        <v>0.52</v>
      </c>
      <c r="F84">
        <v>5.21</v>
      </c>
      <c r="I84">
        <v>3.9345923951322033</v>
      </c>
    </row>
    <row r="85" spans="1:11" ht="13.5" customHeight="1" x14ac:dyDescent="0.25">
      <c r="A85" t="s">
        <v>6598</v>
      </c>
      <c r="B85">
        <v>43</v>
      </c>
      <c r="D85">
        <v>0</v>
      </c>
      <c r="G85">
        <v>1.9100000000000001</v>
      </c>
      <c r="J85">
        <v>1.7773756510544736</v>
      </c>
    </row>
    <row r="86" spans="1:11" ht="13.5" customHeight="1" x14ac:dyDescent="0.25">
      <c r="A86" t="s">
        <v>6598</v>
      </c>
      <c r="B86">
        <v>44</v>
      </c>
      <c r="D86">
        <v>0</v>
      </c>
      <c r="G86">
        <v>3.32</v>
      </c>
      <c r="J86">
        <v>1.8154135039449526</v>
      </c>
    </row>
    <row r="87" spans="1:11" ht="13.5" customHeight="1" x14ac:dyDescent="0.25">
      <c r="A87" t="s">
        <v>6598</v>
      </c>
      <c r="B87">
        <v>45</v>
      </c>
      <c r="E87">
        <v>0</v>
      </c>
      <c r="H87">
        <v>0</v>
      </c>
    </row>
    <row r="88" spans="1:11" ht="13.5" customHeight="1" x14ac:dyDescent="0.25">
      <c r="A88" t="s">
        <v>6598</v>
      </c>
      <c r="B88">
        <v>46</v>
      </c>
      <c r="E88">
        <v>0</v>
      </c>
      <c r="H88">
        <v>4.03</v>
      </c>
      <c r="K88">
        <v>3.6164773632526095</v>
      </c>
    </row>
    <row r="89" spans="1:11" ht="13.5" customHeight="1" x14ac:dyDescent="0.25">
      <c r="A89" t="s">
        <v>6598</v>
      </c>
      <c r="B89">
        <v>47</v>
      </c>
      <c r="C89">
        <v>0</v>
      </c>
      <c r="F89">
        <v>3.25</v>
      </c>
      <c r="I89">
        <v>2.7991504908527483</v>
      </c>
    </row>
    <row r="90" spans="1:11" ht="13.5" customHeight="1" x14ac:dyDescent="0.25">
      <c r="A90" t="s">
        <v>6598</v>
      </c>
      <c r="B90">
        <v>48</v>
      </c>
      <c r="C90">
        <v>1.9</v>
      </c>
      <c r="F90">
        <v>5.27</v>
      </c>
      <c r="I90">
        <v>2.4513385603466631</v>
      </c>
    </row>
    <row r="91" spans="1:11" ht="13.5" customHeight="1" x14ac:dyDescent="0.25">
      <c r="A91" t="s">
        <v>6598</v>
      </c>
      <c r="B91">
        <v>49</v>
      </c>
      <c r="D91">
        <v>0.88</v>
      </c>
      <c r="G91">
        <v>3.26</v>
      </c>
      <c r="J91">
        <v>1.0809544928812485</v>
      </c>
    </row>
    <row r="92" spans="1:11" ht="13.5" customHeight="1" x14ac:dyDescent="0.25">
      <c r="A92" t="s">
        <v>6598</v>
      </c>
      <c r="B92">
        <v>50</v>
      </c>
      <c r="D92">
        <v>0</v>
      </c>
      <c r="G92">
        <v>4.01</v>
      </c>
      <c r="J92">
        <v>3.4264977843281623</v>
      </c>
    </row>
    <row r="93" spans="1:11" ht="13.5" customHeight="1" x14ac:dyDescent="0.25">
      <c r="A93" t="s">
        <v>6598</v>
      </c>
      <c r="B93">
        <v>51</v>
      </c>
      <c r="E93">
        <v>0.55000000000000004</v>
      </c>
      <c r="H93">
        <v>1.94</v>
      </c>
      <c r="K93">
        <v>0.81051995921654663</v>
      </c>
    </row>
    <row r="94" spans="1:11" ht="13.5" customHeight="1" x14ac:dyDescent="0.25">
      <c r="A94" t="s">
        <v>6598</v>
      </c>
      <c r="B94">
        <v>52</v>
      </c>
      <c r="E94">
        <v>0</v>
      </c>
      <c r="H94">
        <v>3.8</v>
      </c>
      <c r="K94">
        <v>3.2825619797644436</v>
      </c>
    </row>
    <row r="95" spans="1:11" ht="13.5" customHeight="1" x14ac:dyDescent="0.25">
      <c r="A95" t="s">
        <v>6598</v>
      </c>
      <c r="B95">
        <v>53</v>
      </c>
      <c r="C95">
        <v>0</v>
      </c>
      <c r="F95">
        <v>0.24</v>
      </c>
      <c r="I95">
        <v>0.22465841830820377</v>
      </c>
    </row>
    <row r="96" spans="1:11" ht="13.5" customHeight="1" x14ac:dyDescent="0.25">
      <c r="A96" t="s">
        <v>6598</v>
      </c>
      <c r="B96">
        <v>54</v>
      </c>
      <c r="C96">
        <v>0</v>
      </c>
      <c r="F96">
        <v>0</v>
      </c>
    </row>
    <row r="97" spans="1:11" ht="13.5" customHeight="1" x14ac:dyDescent="0.25">
      <c r="A97" t="s">
        <v>6599</v>
      </c>
      <c r="B97">
        <v>1</v>
      </c>
      <c r="D97">
        <v>0</v>
      </c>
      <c r="G97">
        <v>0</v>
      </c>
    </row>
    <row r="98" spans="1:11" ht="13.5" customHeight="1" x14ac:dyDescent="0.25">
      <c r="A98" t="s">
        <v>6599</v>
      </c>
      <c r="B98">
        <v>2</v>
      </c>
      <c r="D98">
        <v>0</v>
      </c>
      <c r="G98">
        <v>2.5300000000000002</v>
      </c>
      <c r="J98">
        <v>2.2573828959206983</v>
      </c>
    </row>
    <row r="99" spans="1:11" ht="13.5" customHeight="1" x14ac:dyDescent="0.25">
      <c r="A99" t="s">
        <v>6599</v>
      </c>
      <c r="B99">
        <v>3</v>
      </c>
      <c r="E99">
        <v>2.0699999999999998</v>
      </c>
      <c r="H99">
        <v>5.08</v>
      </c>
      <c r="K99">
        <v>2.9539763446242842</v>
      </c>
    </row>
    <row r="100" spans="1:11" ht="13.5" customHeight="1" x14ac:dyDescent="0.25">
      <c r="A100" t="s">
        <v>6599</v>
      </c>
      <c r="B100">
        <v>4</v>
      </c>
      <c r="E100">
        <v>0</v>
      </c>
      <c r="H100">
        <v>6.02</v>
      </c>
      <c r="K100">
        <v>5.6083028034889395</v>
      </c>
    </row>
    <row r="101" spans="1:11" ht="13.5" customHeight="1" x14ac:dyDescent="0.25">
      <c r="A101" t="s">
        <v>6599</v>
      </c>
      <c r="B101">
        <v>5</v>
      </c>
      <c r="C101">
        <v>4.88</v>
      </c>
      <c r="F101">
        <v>7.44</v>
      </c>
      <c r="I101">
        <v>5.2296910157974992</v>
      </c>
    </row>
    <row r="102" spans="1:11" ht="13.5" customHeight="1" x14ac:dyDescent="0.25">
      <c r="A102" t="s">
        <v>6599</v>
      </c>
      <c r="B102">
        <v>6</v>
      </c>
      <c r="C102">
        <v>0</v>
      </c>
      <c r="F102">
        <v>6.86</v>
      </c>
      <c r="I102">
        <v>6.3778999411020889</v>
      </c>
    </row>
    <row r="103" spans="1:11" ht="13.5" customHeight="1" x14ac:dyDescent="0.25">
      <c r="A103" t="s">
        <v>6599</v>
      </c>
      <c r="B103">
        <v>7</v>
      </c>
      <c r="D103">
        <v>5.95</v>
      </c>
      <c r="G103">
        <v>6.67</v>
      </c>
      <c r="J103">
        <v>6.0983592758821699</v>
      </c>
    </row>
    <row r="104" spans="1:11" ht="13.5" customHeight="1" x14ac:dyDescent="0.25">
      <c r="A104" t="s">
        <v>6599</v>
      </c>
      <c r="B104">
        <v>8</v>
      </c>
      <c r="D104">
        <v>0.79</v>
      </c>
      <c r="G104">
        <v>2.2800000000000002</v>
      </c>
      <c r="J104">
        <v>1.6519201727634416</v>
      </c>
    </row>
    <row r="105" spans="1:11" ht="13.5" customHeight="1" x14ac:dyDescent="0.25">
      <c r="A105" t="s">
        <v>6599</v>
      </c>
      <c r="B105">
        <v>9</v>
      </c>
      <c r="E105">
        <v>2.7800000000000002</v>
      </c>
      <c r="H105">
        <v>7.46</v>
      </c>
      <c r="K105">
        <v>5.6284017440891203</v>
      </c>
    </row>
    <row r="106" spans="1:11" ht="13.5" customHeight="1" x14ac:dyDescent="0.25">
      <c r="A106" t="s">
        <v>6599</v>
      </c>
      <c r="B106">
        <v>10</v>
      </c>
      <c r="E106">
        <v>2.08</v>
      </c>
      <c r="H106">
        <v>4.1100000000000003</v>
      </c>
      <c r="K106">
        <v>2.8401858146185406</v>
      </c>
    </row>
    <row r="107" spans="1:11" ht="13.5" customHeight="1" x14ac:dyDescent="0.25">
      <c r="A107" t="s">
        <v>6599</v>
      </c>
      <c r="B107">
        <v>11</v>
      </c>
      <c r="C107">
        <v>4.1500000000000004</v>
      </c>
      <c r="F107">
        <v>6.88</v>
      </c>
      <c r="I107">
        <v>6.3335751825671629</v>
      </c>
    </row>
    <row r="108" spans="1:11" ht="13.5" customHeight="1" x14ac:dyDescent="0.25">
      <c r="A108" t="s">
        <v>6599</v>
      </c>
      <c r="B108">
        <v>12</v>
      </c>
      <c r="C108">
        <v>0</v>
      </c>
      <c r="F108">
        <v>2.4699999999999998</v>
      </c>
      <c r="I108">
        <v>2.0298583151388403</v>
      </c>
    </row>
    <row r="109" spans="1:11" ht="13.5" customHeight="1" x14ac:dyDescent="0.25">
      <c r="A109" t="s">
        <v>6599</v>
      </c>
      <c r="B109">
        <v>13</v>
      </c>
      <c r="D109">
        <v>2.02</v>
      </c>
      <c r="G109">
        <v>6.6899999999999995</v>
      </c>
      <c r="J109">
        <v>5.7528673408563487</v>
      </c>
    </row>
    <row r="110" spans="1:11" ht="13.5" customHeight="1" x14ac:dyDescent="0.25">
      <c r="A110" t="s">
        <v>6599</v>
      </c>
      <c r="B110">
        <v>14</v>
      </c>
      <c r="D110">
        <v>3.2</v>
      </c>
      <c r="G110">
        <v>4.57</v>
      </c>
      <c r="J110">
        <v>4.0891786811758433</v>
      </c>
    </row>
    <row r="111" spans="1:11" ht="13.5" customHeight="1" x14ac:dyDescent="0.25">
      <c r="A111" t="s">
        <v>6599</v>
      </c>
      <c r="B111">
        <v>15</v>
      </c>
      <c r="E111">
        <v>0</v>
      </c>
      <c r="H111">
        <v>0.79</v>
      </c>
      <c r="K111">
        <v>0.71219604241983181</v>
      </c>
    </row>
    <row r="112" spans="1:11" ht="13.5" customHeight="1" x14ac:dyDescent="0.25">
      <c r="A112" t="s">
        <v>6599</v>
      </c>
      <c r="B112">
        <v>16</v>
      </c>
      <c r="E112">
        <v>1.65</v>
      </c>
      <c r="H112">
        <v>4.58</v>
      </c>
      <c r="K112">
        <v>2.7079420132022562</v>
      </c>
    </row>
    <row r="113" spans="1:11" ht="13.5" customHeight="1" x14ac:dyDescent="0.25">
      <c r="A113" t="s">
        <v>6599</v>
      </c>
      <c r="B113">
        <v>17</v>
      </c>
      <c r="C113">
        <v>2.76</v>
      </c>
      <c r="F113">
        <v>8.94</v>
      </c>
      <c r="I113">
        <v>3.9791247554867604</v>
      </c>
    </row>
    <row r="114" spans="1:11" ht="13.5" customHeight="1" x14ac:dyDescent="0.25">
      <c r="A114" t="s">
        <v>6599</v>
      </c>
      <c r="B114">
        <v>18</v>
      </c>
      <c r="C114">
        <v>1.75</v>
      </c>
      <c r="F114">
        <v>7.17</v>
      </c>
      <c r="I114">
        <v>2.7001348231436015</v>
      </c>
    </row>
    <row r="115" spans="1:11" ht="13.5" customHeight="1" x14ac:dyDescent="0.25">
      <c r="A115" t="s">
        <v>6599</v>
      </c>
      <c r="B115">
        <v>19</v>
      </c>
      <c r="D115">
        <v>0</v>
      </c>
      <c r="G115">
        <v>4.17</v>
      </c>
      <c r="J115">
        <v>3.8195177162849858</v>
      </c>
    </row>
    <row r="116" spans="1:11" ht="13.5" customHeight="1" x14ac:dyDescent="0.25">
      <c r="A116" t="s">
        <v>6599</v>
      </c>
      <c r="B116">
        <v>20</v>
      </c>
      <c r="D116">
        <v>0.9</v>
      </c>
      <c r="G116">
        <v>1.8900000000000001</v>
      </c>
      <c r="J116">
        <v>1.718442751446797</v>
      </c>
    </row>
    <row r="117" spans="1:11" ht="13.5" customHeight="1" x14ac:dyDescent="0.25">
      <c r="A117" t="s">
        <v>6599</v>
      </c>
      <c r="B117">
        <v>21</v>
      </c>
      <c r="E117">
        <v>1.06</v>
      </c>
      <c r="H117">
        <v>4.4400000000000004</v>
      </c>
      <c r="K117">
        <v>3.4619506006021981</v>
      </c>
    </row>
    <row r="118" spans="1:11" ht="13.5" customHeight="1" x14ac:dyDescent="0.25">
      <c r="A118" t="s">
        <v>6599</v>
      </c>
      <c r="B118">
        <v>22</v>
      </c>
      <c r="E118">
        <v>0</v>
      </c>
      <c r="H118">
        <v>1.77</v>
      </c>
      <c r="K118">
        <v>1.6897335492524912</v>
      </c>
    </row>
    <row r="119" spans="1:11" ht="13.5" customHeight="1" x14ac:dyDescent="0.25">
      <c r="A119" t="s">
        <v>6599</v>
      </c>
      <c r="B119">
        <v>23</v>
      </c>
      <c r="C119">
        <v>0</v>
      </c>
      <c r="F119">
        <v>2.4300000000000002</v>
      </c>
      <c r="I119">
        <v>1.8627944028324999</v>
      </c>
    </row>
    <row r="120" spans="1:11" ht="13.5" customHeight="1" x14ac:dyDescent="0.25">
      <c r="A120" t="s">
        <v>6599</v>
      </c>
      <c r="B120">
        <v>24</v>
      </c>
      <c r="C120">
        <v>0</v>
      </c>
      <c r="F120">
        <v>2.83</v>
      </c>
      <c r="I120">
        <v>2.650012601318398</v>
      </c>
    </row>
    <row r="121" spans="1:11" ht="13.5" customHeight="1" x14ac:dyDescent="0.25">
      <c r="A121" t="s">
        <v>6599</v>
      </c>
      <c r="B121">
        <v>25</v>
      </c>
      <c r="D121">
        <v>0</v>
      </c>
      <c r="G121">
        <v>2.2400000000000002</v>
      </c>
      <c r="J121">
        <v>1.9762325377804615</v>
      </c>
    </row>
    <row r="122" spans="1:11" ht="13.5" customHeight="1" x14ac:dyDescent="0.25">
      <c r="A122" t="s">
        <v>6599</v>
      </c>
      <c r="B122">
        <v>26</v>
      </c>
      <c r="D122">
        <v>0</v>
      </c>
      <c r="G122">
        <v>3.85</v>
      </c>
      <c r="J122">
        <v>3.3292442939519797</v>
      </c>
    </row>
    <row r="123" spans="1:11" ht="13.5" customHeight="1" x14ac:dyDescent="0.25">
      <c r="A123" t="s">
        <v>6599</v>
      </c>
      <c r="B123">
        <v>27</v>
      </c>
      <c r="E123">
        <v>0</v>
      </c>
      <c r="H123">
        <v>3.49</v>
      </c>
      <c r="K123">
        <v>3.2122528152209049</v>
      </c>
    </row>
    <row r="124" spans="1:11" ht="13.5" customHeight="1" x14ac:dyDescent="0.25">
      <c r="A124" t="s">
        <v>6599</v>
      </c>
      <c r="B124">
        <v>28</v>
      </c>
      <c r="E124">
        <v>0</v>
      </c>
      <c r="H124">
        <v>6.38</v>
      </c>
      <c r="K124">
        <v>5.4263676211081995</v>
      </c>
    </row>
    <row r="125" spans="1:11" ht="13.5" customHeight="1" x14ac:dyDescent="0.25">
      <c r="A125" t="s">
        <v>6599</v>
      </c>
      <c r="B125">
        <v>29</v>
      </c>
      <c r="C125">
        <v>0</v>
      </c>
      <c r="F125">
        <v>0.38</v>
      </c>
      <c r="I125">
        <v>0.1275434329395414</v>
      </c>
    </row>
    <row r="126" spans="1:11" ht="13.5" customHeight="1" x14ac:dyDescent="0.25">
      <c r="A126" t="s">
        <v>6599</v>
      </c>
      <c r="B126">
        <v>30</v>
      </c>
      <c r="C126">
        <v>0</v>
      </c>
      <c r="F126">
        <v>0.35</v>
      </c>
      <c r="I126">
        <v>0.34145795691452385</v>
      </c>
    </row>
    <row r="127" spans="1:11" ht="13.5" customHeight="1" x14ac:dyDescent="0.25">
      <c r="A127" t="s">
        <v>6599</v>
      </c>
      <c r="B127">
        <v>31</v>
      </c>
      <c r="D127">
        <v>1.54</v>
      </c>
      <c r="G127">
        <v>4.59</v>
      </c>
      <c r="J127">
        <v>3.9830399989329144</v>
      </c>
    </row>
    <row r="128" spans="1:11" ht="13.5" customHeight="1" x14ac:dyDescent="0.25">
      <c r="A128" t="s">
        <v>6599</v>
      </c>
      <c r="B128">
        <v>32</v>
      </c>
      <c r="D128">
        <v>2.1</v>
      </c>
      <c r="G128">
        <v>2.85</v>
      </c>
      <c r="J128">
        <v>2.2050466517239982</v>
      </c>
    </row>
    <row r="129" spans="1:11" ht="13.5" customHeight="1" x14ac:dyDescent="0.25">
      <c r="A129" t="s">
        <v>6599</v>
      </c>
      <c r="B129">
        <v>33</v>
      </c>
      <c r="E129">
        <v>0</v>
      </c>
      <c r="H129">
        <v>8.8800000000000008</v>
      </c>
      <c r="K129">
        <v>8.4039348609805025</v>
      </c>
    </row>
    <row r="130" spans="1:11" ht="13.5" customHeight="1" x14ac:dyDescent="0.25">
      <c r="A130" t="s">
        <v>6599</v>
      </c>
      <c r="B130">
        <v>34</v>
      </c>
      <c r="E130">
        <v>0</v>
      </c>
      <c r="H130">
        <v>4.58</v>
      </c>
      <c r="K130">
        <v>4.0286789524744613</v>
      </c>
    </row>
    <row r="131" spans="1:11" ht="13.5" customHeight="1" x14ac:dyDescent="0.25">
      <c r="A131" t="s">
        <v>6599</v>
      </c>
      <c r="B131">
        <v>35</v>
      </c>
      <c r="C131">
        <v>2.27</v>
      </c>
      <c r="F131">
        <v>7.16</v>
      </c>
      <c r="I131">
        <v>5.9126906117851226</v>
      </c>
    </row>
    <row r="132" spans="1:11" ht="13.5" customHeight="1" x14ac:dyDescent="0.25">
      <c r="A132" t="s">
        <v>6599</v>
      </c>
      <c r="B132">
        <v>36</v>
      </c>
      <c r="C132">
        <v>0</v>
      </c>
      <c r="F132">
        <v>1.78</v>
      </c>
      <c r="I132">
        <v>1.6549319905541042</v>
      </c>
    </row>
    <row r="133" spans="1:11" ht="13.5" customHeight="1" x14ac:dyDescent="0.25">
      <c r="A133" t="s">
        <v>6599</v>
      </c>
      <c r="B133">
        <v>37</v>
      </c>
      <c r="D133">
        <v>0</v>
      </c>
      <c r="G133">
        <v>1.8900000000000001</v>
      </c>
      <c r="J133">
        <v>1.7537656867671527</v>
      </c>
    </row>
    <row r="134" spans="1:11" ht="13.5" customHeight="1" x14ac:dyDescent="0.25">
      <c r="A134" t="s">
        <v>6599</v>
      </c>
      <c r="B134">
        <v>38</v>
      </c>
      <c r="D134">
        <v>1.71</v>
      </c>
      <c r="G134">
        <v>3.05</v>
      </c>
      <c r="J134">
        <v>2.6065918652452771</v>
      </c>
    </row>
    <row r="135" spans="1:11" ht="13.5" customHeight="1" x14ac:dyDescent="0.25">
      <c r="A135" t="s">
        <v>6599</v>
      </c>
      <c r="B135">
        <v>39</v>
      </c>
      <c r="E135">
        <v>1.03</v>
      </c>
      <c r="H135">
        <v>2.7800000000000002</v>
      </c>
      <c r="K135">
        <v>1.3576262984997185</v>
      </c>
    </row>
    <row r="136" spans="1:11" ht="13.5" customHeight="1" x14ac:dyDescent="0.25">
      <c r="A136" t="s">
        <v>6599</v>
      </c>
      <c r="B136">
        <v>40</v>
      </c>
      <c r="E136">
        <v>3.16</v>
      </c>
      <c r="H136">
        <v>3.56</v>
      </c>
      <c r="K136">
        <v>3.3337404242877358</v>
      </c>
    </row>
    <row r="137" spans="1:11" ht="13.5" customHeight="1" x14ac:dyDescent="0.25">
      <c r="A137" t="s">
        <v>6599</v>
      </c>
      <c r="B137">
        <v>41</v>
      </c>
      <c r="C137">
        <v>1.05</v>
      </c>
      <c r="F137">
        <v>5.61</v>
      </c>
      <c r="I137">
        <v>1.9029177931972705</v>
      </c>
    </row>
    <row r="138" spans="1:11" ht="13.5" customHeight="1" x14ac:dyDescent="0.25">
      <c r="A138" t="s">
        <v>6599</v>
      </c>
      <c r="B138">
        <v>42</v>
      </c>
      <c r="C138">
        <v>0.35</v>
      </c>
      <c r="F138">
        <v>3.64</v>
      </c>
      <c r="I138">
        <v>2.8906509725176059</v>
      </c>
    </row>
    <row r="139" spans="1:11" ht="13.5" customHeight="1" x14ac:dyDescent="0.25">
      <c r="A139" t="s">
        <v>6599</v>
      </c>
      <c r="B139">
        <v>43</v>
      </c>
      <c r="D139">
        <v>0</v>
      </c>
      <c r="G139">
        <v>2.1800000000000002</v>
      </c>
      <c r="J139">
        <v>1.9770969098151492</v>
      </c>
    </row>
    <row r="140" spans="1:11" ht="13.5" customHeight="1" x14ac:dyDescent="0.25">
      <c r="A140" t="s">
        <v>6599</v>
      </c>
      <c r="B140">
        <v>44</v>
      </c>
      <c r="D140">
        <v>0</v>
      </c>
      <c r="G140">
        <v>6.82</v>
      </c>
      <c r="J140">
        <v>5.6326362169227595</v>
      </c>
    </row>
    <row r="141" spans="1:11" ht="13.5" customHeight="1" x14ac:dyDescent="0.25">
      <c r="A141" t="s">
        <v>6599</v>
      </c>
      <c r="B141">
        <v>45</v>
      </c>
      <c r="E141">
        <v>0</v>
      </c>
      <c r="H141">
        <v>0</v>
      </c>
    </row>
    <row r="142" spans="1:11" ht="13.5" customHeight="1" x14ac:dyDescent="0.25">
      <c r="A142" t="s">
        <v>6599</v>
      </c>
      <c r="B142">
        <v>46</v>
      </c>
      <c r="E142">
        <v>0</v>
      </c>
      <c r="H142">
        <v>2.95</v>
      </c>
      <c r="K142">
        <v>2.6241049710955835</v>
      </c>
    </row>
    <row r="143" spans="1:11" ht="13.5" customHeight="1" x14ac:dyDescent="0.25">
      <c r="A143" t="s">
        <v>6599</v>
      </c>
      <c r="B143">
        <v>47</v>
      </c>
      <c r="C143">
        <v>0</v>
      </c>
      <c r="F143">
        <v>3.45</v>
      </c>
      <c r="I143">
        <v>3.1056217416066425</v>
      </c>
    </row>
    <row r="144" spans="1:11" ht="13.5" customHeight="1" x14ac:dyDescent="0.25">
      <c r="A144" t="s">
        <v>6599</v>
      </c>
      <c r="B144">
        <v>48</v>
      </c>
      <c r="C144">
        <v>1.71</v>
      </c>
      <c r="F144">
        <v>3.63</v>
      </c>
      <c r="I144">
        <v>2.0632905081866024</v>
      </c>
    </row>
    <row r="145" spans="1:11" ht="13.5" customHeight="1" x14ac:dyDescent="0.25">
      <c r="A145" t="s">
        <v>6599</v>
      </c>
      <c r="B145">
        <v>49</v>
      </c>
      <c r="D145">
        <v>0</v>
      </c>
      <c r="G145">
        <v>6.66</v>
      </c>
      <c r="J145">
        <v>5.4363049346947392</v>
      </c>
    </row>
    <row r="146" spans="1:11" ht="13.5" customHeight="1" x14ac:dyDescent="0.25">
      <c r="A146" t="s">
        <v>6599</v>
      </c>
      <c r="B146">
        <v>50</v>
      </c>
      <c r="D146">
        <v>0</v>
      </c>
      <c r="G146">
        <v>0</v>
      </c>
    </row>
    <row r="147" spans="1:11" ht="13.5" customHeight="1" x14ac:dyDescent="0.25">
      <c r="A147" t="s">
        <v>6599</v>
      </c>
      <c r="B147">
        <v>51</v>
      </c>
      <c r="E147">
        <v>0</v>
      </c>
      <c r="H147">
        <v>1.74</v>
      </c>
      <c r="K147">
        <v>1.6246028108723218</v>
      </c>
    </row>
    <row r="148" spans="1:11" ht="13.5" customHeight="1" x14ac:dyDescent="0.25">
      <c r="A148" t="s">
        <v>6599</v>
      </c>
      <c r="B148">
        <v>52</v>
      </c>
      <c r="E148">
        <v>0</v>
      </c>
      <c r="H148">
        <v>4.0599999999999996</v>
      </c>
      <c r="K148">
        <v>8.6132404181184664E-3</v>
      </c>
    </row>
    <row r="149" spans="1:11" ht="13.5" customHeight="1" x14ac:dyDescent="0.25">
      <c r="A149" t="s">
        <v>6599</v>
      </c>
      <c r="B149">
        <v>53</v>
      </c>
      <c r="C149">
        <v>0</v>
      </c>
      <c r="F149">
        <v>0</v>
      </c>
    </row>
    <row r="150" spans="1:11" ht="13.5" customHeight="1" x14ac:dyDescent="0.25">
      <c r="A150" t="s">
        <v>6599</v>
      </c>
      <c r="B150">
        <v>54</v>
      </c>
      <c r="C150">
        <v>0.34</v>
      </c>
      <c r="F150">
        <v>0.35</v>
      </c>
      <c r="I150">
        <v>0.34023973111971734</v>
      </c>
    </row>
    <row r="151" spans="1:11" ht="13.5" customHeight="1" x14ac:dyDescent="0.25">
      <c r="A151" t="s">
        <v>6593</v>
      </c>
      <c r="B151">
        <v>1</v>
      </c>
      <c r="C151">
        <v>0</v>
      </c>
      <c r="F151">
        <v>0</v>
      </c>
    </row>
    <row r="152" spans="1:11" ht="13.5" customHeight="1" x14ac:dyDescent="0.25">
      <c r="A152" t="s">
        <v>6593</v>
      </c>
      <c r="B152">
        <v>2</v>
      </c>
      <c r="C152">
        <v>0.54</v>
      </c>
      <c r="F152">
        <v>3.02</v>
      </c>
      <c r="I152">
        <v>1.6102757685242006</v>
      </c>
    </row>
    <row r="153" spans="1:11" ht="13.5" customHeight="1" x14ac:dyDescent="0.25">
      <c r="A153" t="s">
        <v>6593</v>
      </c>
      <c r="B153">
        <v>3</v>
      </c>
      <c r="D153">
        <v>0</v>
      </c>
      <c r="G153">
        <v>0.56000000000000005</v>
      </c>
      <c r="J153">
        <v>0.53639687004572456</v>
      </c>
    </row>
    <row r="154" spans="1:11" ht="13.5" customHeight="1" x14ac:dyDescent="0.25">
      <c r="A154" t="s">
        <v>6593</v>
      </c>
      <c r="B154">
        <v>4</v>
      </c>
      <c r="D154">
        <v>0</v>
      </c>
      <c r="G154">
        <v>1.1299999999999999</v>
      </c>
      <c r="J154">
        <v>1.0466685539778096</v>
      </c>
    </row>
    <row r="155" spans="1:11" ht="13.5" customHeight="1" x14ac:dyDescent="0.25">
      <c r="A155" t="s">
        <v>6593</v>
      </c>
      <c r="B155">
        <v>5</v>
      </c>
      <c r="E155">
        <v>0</v>
      </c>
      <c r="H155">
        <v>1.8399999999999999</v>
      </c>
      <c r="K155">
        <v>1.1637225781623517</v>
      </c>
    </row>
    <row r="156" spans="1:11" ht="13.5" customHeight="1" x14ac:dyDescent="0.25">
      <c r="A156" t="s">
        <v>6593</v>
      </c>
      <c r="B156">
        <v>6</v>
      </c>
      <c r="E156">
        <v>0</v>
      </c>
      <c r="H156">
        <v>0</v>
      </c>
    </row>
    <row r="157" spans="1:11" ht="13.5" customHeight="1" x14ac:dyDescent="0.25">
      <c r="A157" t="s">
        <v>6593</v>
      </c>
      <c r="B157">
        <v>7</v>
      </c>
      <c r="C157">
        <v>1.1100000000000001</v>
      </c>
      <c r="F157">
        <v>2.86</v>
      </c>
      <c r="I157">
        <v>1.443375104705771</v>
      </c>
    </row>
    <row r="158" spans="1:11" ht="13.5" customHeight="1" x14ac:dyDescent="0.25">
      <c r="A158" t="s">
        <v>6593</v>
      </c>
      <c r="B158">
        <v>8</v>
      </c>
      <c r="C158">
        <v>1.76</v>
      </c>
      <c r="F158">
        <v>4.75</v>
      </c>
      <c r="I158">
        <v>3.7722089296112253</v>
      </c>
    </row>
    <row r="159" spans="1:11" ht="13.5" customHeight="1" x14ac:dyDescent="0.25">
      <c r="A159" t="s">
        <v>6593</v>
      </c>
      <c r="B159">
        <v>9</v>
      </c>
      <c r="D159">
        <v>0.84</v>
      </c>
      <c r="G159">
        <v>4.5</v>
      </c>
      <c r="J159">
        <v>1.4677948534172658</v>
      </c>
    </row>
    <row r="160" spans="1:11" ht="13.5" customHeight="1" x14ac:dyDescent="0.25">
      <c r="A160" t="s">
        <v>6593</v>
      </c>
      <c r="B160">
        <v>10</v>
      </c>
      <c r="D160">
        <v>0</v>
      </c>
      <c r="G160">
        <v>0.72</v>
      </c>
      <c r="J160">
        <v>0.65394998934885773</v>
      </c>
    </row>
    <row r="161" spans="1:11" ht="13.5" customHeight="1" x14ac:dyDescent="0.25">
      <c r="A161" t="s">
        <v>6593</v>
      </c>
      <c r="B161">
        <v>11</v>
      </c>
      <c r="E161">
        <v>0</v>
      </c>
      <c r="H161">
        <v>0</v>
      </c>
    </row>
    <row r="162" spans="1:11" ht="13.5" customHeight="1" x14ac:dyDescent="0.25">
      <c r="A162" t="s">
        <v>6593</v>
      </c>
      <c r="B162">
        <v>12</v>
      </c>
      <c r="E162">
        <v>0</v>
      </c>
      <c r="H162">
        <v>4.72</v>
      </c>
      <c r="K162">
        <v>4.3443903835331401</v>
      </c>
    </row>
    <row r="163" spans="1:11" ht="13.5" customHeight="1" x14ac:dyDescent="0.25">
      <c r="A163" t="s">
        <v>6593</v>
      </c>
      <c r="B163">
        <v>13</v>
      </c>
      <c r="C163">
        <v>0</v>
      </c>
      <c r="F163">
        <v>2.86</v>
      </c>
      <c r="I163">
        <v>2.7751636372836579</v>
      </c>
    </row>
    <row r="164" spans="1:11" ht="13.5" customHeight="1" x14ac:dyDescent="0.25">
      <c r="A164" t="s">
        <v>6593</v>
      </c>
      <c r="B164">
        <v>14</v>
      </c>
      <c r="C164">
        <v>5.68</v>
      </c>
      <c r="F164">
        <v>15.79</v>
      </c>
      <c r="I164">
        <v>12.910776404191562</v>
      </c>
    </row>
    <row r="165" spans="1:11" ht="13.5" customHeight="1" x14ac:dyDescent="0.25">
      <c r="A165" t="s">
        <v>6593</v>
      </c>
      <c r="B165">
        <v>15</v>
      </c>
      <c r="D165">
        <v>0</v>
      </c>
      <c r="G165">
        <v>1.78</v>
      </c>
      <c r="J165">
        <v>1.7234027335898541</v>
      </c>
    </row>
    <row r="166" spans="1:11" ht="13.5" customHeight="1" x14ac:dyDescent="0.25">
      <c r="A166" t="s">
        <v>6593</v>
      </c>
      <c r="B166">
        <v>16</v>
      </c>
      <c r="D166">
        <v>0</v>
      </c>
      <c r="G166">
        <v>0</v>
      </c>
    </row>
    <row r="167" spans="1:11" ht="13.5" customHeight="1" x14ac:dyDescent="0.25">
      <c r="A167" t="s">
        <v>6593</v>
      </c>
      <c r="B167">
        <v>17</v>
      </c>
      <c r="E167">
        <v>0</v>
      </c>
      <c r="H167">
        <v>4.5199999999999996</v>
      </c>
      <c r="K167">
        <v>3.1282912346973086</v>
      </c>
    </row>
    <row r="168" spans="1:11" ht="13.5" customHeight="1" x14ac:dyDescent="0.25">
      <c r="A168" t="s">
        <v>6593</v>
      </c>
      <c r="B168">
        <v>18</v>
      </c>
      <c r="E168">
        <v>0</v>
      </c>
      <c r="H168">
        <v>2.91</v>
      </c>
      <c r="K168">
        <v>2.4131155053669886</v>
      </c>
    </row>
    <row r="169" spans="1:11" ht="13.5" customHeight="1" x14ac:dyDescent="0.25">
      <c r="A169" t="s">
        <v>6593</v>
      </c>
      <c r="B169">
        <v>19</v>
      </c>
      <c r="C169">
        <v>0</v>
      </c>
      <c r="F169">
        <v>6.61</v>
      </c>
      <c r="I169">
        <v>5.5701256844556282</v>
      </c>
    </row>
    <row r="170" spans="1:11" ht="13.5" customHeight="1" x14ac:dyDescent="0.25">
      <c r="A170" t="s">
        <v>6593</v>
      </c>
      <c r="B170">
        <v>20</v>
      </c>
      <c r="C170">
        <v>0</v>
      </c>
      <c r="F170">
        <v>8.08</v>
      </c>
      <c r="I170">
        <v>2.7515200182924922</v>
      </c>
    </row>
    <row r="171" spans="1:11" ht="13.5" customHeight="1" x14ac:dyDescent="0.25">
      <c r="A171" t="s">
        <v>6593</v>
      </c>
      <c r="B171">
        <v>21</v>
      </c>
      <c r="D171">
        <v>0</v>
      </c>
      <c r="G171">
        <v>2.4500000000000002</v>
      </c>
      <c r="J171">
        <v>1.5627876124230238</v>
      </c>
    </row>
    <row r="172" spans="1:11" ht="13.5" customHeight="1" x14ac:dyDescent="0.25">
      <c r="A172" t="s">
        <v>6593</v>
      </c>
      <c r="B172">
        <v>22</v>
      </c>
      <c r="D172">
        <v>0</v>
      </c>
      <c r="G172">
        <v>0</v>
      </c>
    </row>
    <row r="173" spans="1:11" ht="13.5" customHeight="1" x14ac:dyDescent="0.25">
      <c r="A173" t="s">
        <v>6593</v>
      </c>
      <c r="B173">
        <v>23</v>
      </c>
      <c r="E173">
        <v>0</v>
      </c>
      <c r="H173">
        <v>0</v>
      </c>
    </row>
    <row r="174" spans="1:11" ht="13.5" customHeight="1" x14ac:dyDescent="0.25">
      <c r="A174" t="s">
        <v>6593</v>
      </c>
      <c r="B174">
        <v>24</v>
      </c>
      <c r="E174">
        <v>1.44</v>
      </c>
      <c r="H174">
        <v>4.78</v>
      </c>
      <c r="K174">
        <v>2.5931829783365976</v>
      </c>
    </row>
    <row r="175" spans="1:11" ht="13.5" customHeight="1" x14ac:dyDescent="0.25">
      <c r="A175" t="s">
        <v>6593</v>
      </c>
      <c r="B175">
        <v>25</v>
      </c>
      <c r="C175">
        <v>0</v>
      </c>
      <c r="F175">
        <v>0.72</v>
      </c>
      <c r="I175">
        <v>0.62624617918328152</v>
      </c>
    </row>
    <row r="176" spans="1:11" ht="13.5" customHeight="1" x14ac:dyDescent="0.25">
      <c r="A176" t="s">
        <v>6593</v>
      </c>
      <c r="B176">
        <v>26</v>
      </c>
      <c r="C176">
        <v>0.3</v>
      </c>
      <c r="F176">
        <v>6.8</v>
      </c>
      <c r="I176">
        <v>1.2034422324539349</v>
      </c>
    </row>
    <row r="177" spans="1:11" ht="13.5" customHeight="1" x14ac:dyDescent="0.25">
      <c r="A177" t="s">
        <v>6593</v>
      </c>
      <c r="B177">
        <v>27</v>
      </c>
      <c r="D177">
        <v>5.63</v>
      </c>
      <c r="G177">
        <v>15.17</v>
      </c>
      <c r="J177">
        <v>7.3388640317615419</v>
      </c>
    </row>
    <row r="178" spans="1:11" ht="13.5" customHeight="1" x14ac:dyDescent="0.25">
      <c r="A178" t="s">
        <v>6593</v>
      </c>
      <c r="B178">
        <v>28</v>
      </c>
      <c r="D178">
        <v>0</v>
      </c>
      <c r="G178">
        <v>0</v>
      </c>
    </row>
    <row r="179" spans="1:11" ht="13.5" customHeight="1" x14ac:dyDescent="0.25">
      <c r="A179" t="s">
        <v>6593</v>
      </c>
      <c r="B179">
        <v>29</v>
      </c>
      <c r="E179">
        <v>0</v>
      </c>
      <c r="H179">
        <v>0</v>
      </c>
    </row>
    <row r="180" spans="1:11" ht="13.5" customHeight="1" x14ac:dyDescent="0.25">
      <c r="A180" t="s">
        <v>6593</v>
      </c>
      <c r="B180">
        <v>30</v>
      </c>
      <c r="E180">
        <v>0</v>
      </c>
      <c r="H180">
        <v>2.67</v>
      </c>
      <c r="K180">
        <v>1.8933451515539381</v>
      </c>
    </row>
    <row r="181" spans="1:11" ht="13.5" customHeight="1" x14ac:dyDescent="0.25">
      <c r="A181" t="s">
        <v>6593</v>
      </c>
      <c r="B181">
        <v>31</v>
      </c>
      <c r="C181">
        <v>0</v>
      </c>
      <c r="F181">
        <v>0</v>
      </c>
    </row>
    <row r="182" spans="1:11" ht="13.5" customHeight="1" x14ac:dyDescent="0.25">
      <c r="A182" t="s">
        <v>6593</v>
      </c>
      <c r="B182">
        <v>32</v>
      </c>
      <c r="C182">
        <v>1.48</v>
      </c>
      <c r="F182">
        <v>4.18</v>
      </c>
      <c r="I182">
        <v>3.2695715518768251</v>
      </c>
    </row>
    <row r="183" spans="1:11" ht="13.5" customHeight="1" x14ac:dyDescent="0.25">
      <c r="A183" t="s">
        <v>6593</v>
      </c>
      <c r="B183">
        <v>33</v>
      </c>
      <c r="D183">
        <v>0</v>
      </c>
      <c r="G183">
        <v>0.48</v>
      </c>
      <c r="J183">
        <v>0.43786217652222542</v>
      </c>
    </row>
    <row r="184" spans="1:11" ht="13.5" customHeight="1" x14ac:dyDescent="0.25">
      <c r="A184" t="s">
        <v>6593</v>
      </c>
      <c r="B184">
        <v>34</v>
      </c>
      <c r="D184">
        <v>0</v>
      </c>
      <c r="G184">
        <v>0</v>
      </c>
    </row>
    <row r="185" spans="1:11" ht="13.5" customHeight="1" x14ac:dyDescent="0.25">
      <c r="A185" t="s">
        <v>6593</v>
      </c>
      <c r="B185">
        <v>35</v>
      </c>
      <c r="E185">
        <v>1.72</v>
      </c>
      <c r="H185">
        <v>3</v>
      </c>
      <c r="K185">
        <v>2.4571087337953235</v>
      </c>
    </row>
    <row r="186" spans="1:11" ht="13.5" customHeight="1" x14ac:dyDescent="0.25">
      <c r="A186" t="s">
        <v>6593</v>
      </c>
      <c r="B186">
        <v>36</v>
      </c>
      <c r="E186">
        <v>3.37</v>
      </c>
      <c r="H186">
        <v>8.0299999999999994</v>
      </c>
      <c r="K186">
        <v>6.6171121743754613</v>
      </c>
    </row>
    <row r="187" spans="1:11" ht="13.5" customHeight="1" x14ac:dyDescent="0.25">
      <c r="A187" t="s">
        <v>6593</v>
      </c>
      <c r="B187">
        <v>37</v>
      </c>
      <c r="C187">
        <v>0</v>
      </c>
      <c r="F187">
        <v>6.77</v>
      </c>
      <c r="I187">
        <v>5.8717001472823496</v>
      </c>
    </row>
    <row r="188" spans="1:11" ht="13.5" customHeight="1" x14ac:dyDescent="0.25">
      <c r="A188" t="s">
        <v>6593</v>
      </c>
      <c r="B188">
        <v>38</v>
      </c>
      <c r="C188">
        <v>4.88</v>
      </c>
      <c r="F188">
        <v>7.9399999999999995</v>
      </c>
      <c r="I188">
        <v>5.3995459323962658</v>
      </c>
    </row>
    <row r="189" spans="1:11" ht="13.5" customHeight="1" x14ac:dyDescent="0.25">
      <c r="A189" t="s">
        <v>6593</v>
      </c>
      <c r="B189">
        <v>39</v>
      </c>
      <c r="D189">
        <v>2.4300000000000002</v>
      </c>
      <c r="G189">
        <v>8.07</v>
      </c>
      <c r="J189">
        <v>3.1210592427596078</v>
      </c>
    </row>
    <row r="190" spans="1:11" ht="13.5" customHeight="1" x14ac:dyDescent="0.25">
      <c r="A190" t="s">
        <v>6593</v>
      </c>
      <c r="B190">
        <v>40</v>
      </c>
      <c r="D190">
        <v>0</v>
      </c>
      <c r="G190">
        <v>0</v>
      </c>
    </row>
    <row r="191" spans="1:11" ht="13.5" customHeight="1" x14ac:dyDescent="0.25">
      <c r="A191" t="s">
        <v>6596</v>
      </c>
      <c r="B191">
        <v>1</v>
      </c>
      <c r="C191">
        <v>1.17</v>
      </c>
      <c r="F191">
        <v>1.2</v>
      </c>
      <c r="I191">
        <v>1.1790352656846237</v>
      </c>
    </row>
    <row r="192" spans="1:11" ht="13.5" customHeight="1" x14ac:dyDescent="0.25">
      <c r="A192" t="s">
        <v>6596</v>
      </c>
      <c r="B192">
        <v>2</v>
      </c>
      <c r="C192">
        <v>0.94</v>
      </c>
      <c r="F192">
        <v>2.88</v>
      </c>
      <c r="I192">
        <v>1.323645614963699</v>
      </c>
    </row>
    <row r="193" spans="1:11" ht="13.5" customHeight="1" x14ac:dyDescent="0.25">
      <c r="A193" t="s">
        <v>6596</v>
      </c>
      <c r="B193">
        <v>3</v>
      </c>
      <c r="D193">
        <v>2.75</v>
      </c>
      <c r="G193">
        <v>3.49</v>
      </c>
      <c r="J193">
        <v>2.9106361147806235</v>
      </c>
    </row>
    <row r="194" spans="1:11" ht="13.5" customHeight="1" x14ac:dyDescent="0.25">
      <c r="A194" t="s">
        <v>6596</v>
      </c>
      <c r="B194">
        <v>4</v>
      </c>
      <c r="D194">
        <v>0</v>
      </c>
      <c r="G194">
        <v>2.63</v>
      </c>
      <c r="J194">
        <v>1.9265584514611558</v>
      </c>
    </row>
    <row r="195" spans="1:11" ht="13.5" customHeight="1" x14ac:dyDescent="0.25">
      <c r="A195" t="s">
        <v>6596</v>
      </c>
      <c r="B195">
        <v>5</v>
      </c>
      <c r="E195">
        <v>2.73</v>
      </c>
      <c r="H195">
        <v>3.5</v>
      </c>
      <c r="K195">
        <v>3.3003710379336364</v>
      </c>
    </row>
    <row r="196" spans="1:11" ht="13.5" customHeight="1" x14ac:dyDescent="0.25">
      <c r="A196" t="s">
        <v>6596</v>
      </c>
      <c r="B196">
        <v>6</v>
      </c>
      <c r="E196">
        <v>0.94</v>
      </c>
      <c r="H196">
        <v>1.77</v>
      </c>
      <c r="K196">
        <v>1.5083026156086656</v>
      </c>
    </row>
    <row r="197" spans="1:11" ht="13.5" customHeight="1" x14ac:dyDescent="0.25">
      <c r="A197" t="s">
        <v>6596</v>
      </c>
      <c r="B197">
        <v>7</v>
      </c>
      <c r="C197">
        <v>0</v>
      </c>
      <c r="F197">
        <v>2.64</v>
      </c>
      <c r="I197">
        <v>2.4370190676533103</v>
      </c>
    </row>
    <row r="198" spans="1:11" ht="13.5" customHeight="1" x14ac:dyDescent="0.25">
      <c r="A198" t="s">
        <v>6596</v>
      </c>
      <c r="B198">
        <v>8</v>
      </c>
      <c r="C198">
        <v>1.6600000000000001</v>
      </c>
      <c r="F198">
        <v>2.16</v>
      </c>
      <c r="I198">
        <v>1.960770126643782</v>
      </c>
    </row>
    <row r="199" spans="1:11" ht="13.5" customHeight="1" x14ac:dyDescent="0.25">
      <c r="A199" t="s">
        <v>6596</v>
      </c>
      <c r="B199">
        <v>9</v>
      </c>
      <c r="D199">
        <v>2.0499999999999998</v>
      </c>
      <c r="G199">
        <v>2.99</v>
      </c>
      <c r="J199">
        <v>2.6297433817909015</v>
      </c>
    </row>
    <row r="200" spans="1:11" ht="13.5" customHeight="1" x14ac:dyDescent="0.25">
      <c r="A200" t="s">
        <v>6596</v>
      </c>
      <c r="B200">
        <v>10</v>
      </c>
      <c r="D200">
        <v>2.57</v>
      </c>
      <c r="G200">
        <v>2.79</v>
      </c>
      <c r="J200">
        <v>2.6177610120453321</v>
      </c>
    </row>
    <row r="201" spans="1:11" ht="13.5" customHeight="1" x14ac:dyDescent="0.25">
      <c r="A201" t="s">
        <v>6594</v>
      </c>
      <c r="B201">
        <v>1</v>
      </c>
      <c r="C201">
        <v>1.17</v>
      </c>
      <c r="F201">
        <v>1.19</v>
      </c>
      <c r="I201">
        <v>1.1785727278286666</v>
      </c>
    </row>
    <row r="202" spans="1:11" ht="13.5" customHeight="1" x14ac:dyDescent="0.25">
      <c r="A202" t="s">
        <v>6594</v>
      </c>
      <c r="B202">
        <v>2</v>
      </c>
      <c r="C202">
        <v>1.47</v>
      </c>
      <c r="F202">
        <v>3.39</v>
      </c>
      <c r="I202">
        <v>2.0053750257607428</v>
      </c>
    </row>
    <row r="203" spans="1:11" ht="13.5" customHeight="1" x14ac:dyDescent="0.25">
      <c r="A203" t="s">
        <v>6594</v>
      </c>
      <c r="B203">
        <v>3</v>
      </c>
      <c r="D203">
        <v>3.33</v>
      </c>
      <c r="G203">
        <v>4.54</v>
      </c>
      <c r="J203">
        <v>3.5632002218974472</v>
      </c>
    </row>
    <row r="204" spans="1:11" ht="13.5" customHeight="1" x14ac:dyDescent="0.25">
      <c r="A204" t="s">
        <v>6594</v>
      </c>
      <c r="B204">
        <v>4</v>
      </c>
      <c r="D204">
        <v>0</v>
      </c>
      <c r="G204">
        <v>5.55</v>
      </c>
      <c r="J204">
        <v>4.3942868853470243</v>
      </c>
    </row>
    <row r="205" spans="1:11" ht="13.5" customHeight="1" x14ac:dyDescent="0.25">
      <c r="A205" t="s">
        <v>6594</v>
      </c>
      <c r="B205">
        <v>5</v>
      </c>
      <c r="E205">
        <v>1.6099999999999999</v>
      </c>
      <c r="H205">
        <v>4.5600000000000005</v>
      </c>
      <c r="K205">
        <v>3.9281576767216282</v>
      </c>
    </row>
    <row r="206" spans="1:11" ht="13.5" customHeight="1" x14ac:dyDescent="0.25">
      <c r="A206" t="s">
        <v>6594</v>
      </c>
      <c r="B206">
        <v>6</v>
      </c>
      <c r="E206">
        <v>1.2</v>
      </c>
      <c r="H206">
        <v>1.8399999999999999</v>
      </c>
      <c r="K206">
        <v>1.3511910226834962</v>
      </c>
    </row>
    <row r="207" spans="1:11" ht="13.5" customHeight="1" x14ac:dyDescent="0.25">
      <c r="A207" t="s">
        <v>6594</v>
      </c>
      <c r="B207">
        <v>7</v>
      </c>
      <c r="C207">
        <v>0</v>
      </c>
      <c r="F207">
        <v>5.52</v>
      </c>
      <c r="I207">
        <v>4.0821092948290545</v>
      </c>
    </row>
    <row r="208" spans="1:11" ht="13.5" customHeight="1" x14ac:dyDescent="0.25">
      <c r="A208" t="s">
        <v>6594</v>
      </c>
      <c r="B208">
        <v>8</v>
      </c>
      <c r="C208">
        <v>1.29</v>
      </c>
      <c r="F208">
        <v>2.16</v>
      </c>
      <c r="I208">
        <v>1.8589862345497523</v>
      </c>
    </row>
    <row r="209" spans="1:11" ht="13.5" customHeight="1" x14ac:dyDescent="0.25">
      <c r="A209" t="s">
        <v>6594</v>
      </c>
      <c r="B209">
        <v>9</v>
      </c>
      <c r="D209">
        <v>1.6099999999999999</v>
      </c>
      <c r="G209">
        <v>2.16</v>
      </c>
      <c r="J209">
        <v>1.7101845872101731</v>
      </c>
    </row>
    <row r="210" spans="1:11" ht="13.5" customHeight="1" x14ac:dyDescent="0.25">
      <c r="A210" t="s">
        <v>6594</v>
      </c>
      <c r="B210">
        <v>10</v>
      </c>
      <c r="D210">
        <v>2.79</v>
      </c>
      <c r="G210">
        <v>3.01</v>
      </c>
      <c r="J210">
        <v>2.8469456107003355</v>
      </c>
    </row>
    <row r="211" spans="1:11" ht="13.5" customHeight="1" x14ac:dyDescent="0.25">
      <c r="A211" t="s">
        <v>6595</v>
      </c>
      <c r="B211">
        <v>1</v>
      </c>
      <c r="C211">
        <v>23.68</v>
      </c>
      <c r="D211">
        <v>12.05</v>
      </c>
      <c r="E211">
        <v>17.05</v>
      </c>
      <c r="F211">
        <v>27.41</v>
      </c>
      <c r="G211">
        <v>15.7</v>
      </c>
      <c r="H211">
        <v>28.82</v>
      </c>
      <c r="I211">
        <v>25.373480597749207</v>
      </c>
      <c r="J211">
        <v>12.993558355869643</v>
      </c>
      <c r="K211">
        <v>19.069896783968442</v>
      </c>
    </row>
    <row r="212" spans="1:11" ht="13.5" customHeight="1" x14ac:dyDescent="0.25">
      <c r="A212" t="s">
        <v>6595</v>
      </c>
      <c r="B212">
        <v>2</v>
      </c>
      <c r="C212">
        <v>2.37</v>
      </c>
      <c r="D212">
        <v>1.8</v>
      </c>
      <c r="E212">
        <v>5.0599999999999996</v>
      </c>
      <c r="F212">
        <v>7.09</v>
      </c>
      <c r="G212">
        <v>8.25</v>
      </c>
      <c r="H212">
        <v>9.83</v>
      </c>
      <c r="I212">
        <v>3.5730537291684099</v>
      </c>
      <c r="J212">
        <v>3.5363443426254184</v>
      </c>
      <c r="K212">
        <v>7.6976794953124053</v>
      </c>
    </row>
    <row r="213" spans="1:11" ht="13.5" customHeight="1" x14ac:dyDescent="0.25">
      <c r="A213" t="s">
        <v>6595</v>
      </c>
      <c r="B213">
        <v>3</v>
      </c>
      <c r="C213">
        <v>0</v>
      </c>
      <c r="D213">
        <v>0</v>
      </c>
      <c r="E213">
        <v>0</v>
      </c>
      <c r="F213">
        <v>7.1</v>
      </c>
      <c r="G213">
        <v>8.2899999999999991</v>
      </c>
      <c r="H213">
        <v>5.19</v>
      </c>
      <c r="I213">
        <v>6.4377429963838679</v>
      </c>
      <c r="J213">
        <v>7.8114240531746644</v>
      </c>
      <c r="K213">
        <v>4.8931603476522145</v>
      </c>
    </row>
    <row r="214" spans="1:11" ht="13.5" customHeight="1" x14ac:dyDescent="0.25">
      <c r="A214" t="s">
        <v>6595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 x14ac:dyDescent="0.25">
      <c r="A215" t="s">
        <v>6595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 x14ac:dyDescent="0.25">
      <c r="A216" t="s">
        <v>6595</v>
      </c>
      <c r="B216">
        <v>6</v>
      </c>
      <c r="C216">
        <v>2.41</v>
      </c>
      <c r="D216">
        <v>1.92</v>
      </c>
      <c r="E216">
        <v>6.64</v>
      </c>
      <c r="F216">
        <v>59.06</v>
      </c>
      <c r="G216">
        <v>59.71</v>
      </c>
      <c r="H216">
        <v>62.09</v>
      </c>
      <c r="I216">
        <v>42.41256753451686</v>
      </c>
      <c r="J216">
        <v>42.807593716921382</v>
      </c>
      <c r="K216">
        <v>45.910486656280824</v>
      </c>
    </row>
    <row r="217" spans="1:11" ht="13.5" customHeight="1" x14ac:dyDescent="0.25">
      <c r="A217" t="s">
        <v>6595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 x14ac:dyDescent="0.25">
      <c r="A218" t="s">
        <v>6595</v>
      </c>
      <c r="B218">
        <v>8</v>
      </c>
      <c r="C218">
        <v>0</v>
      </c>
      <c r="D218">
        <v>0</v>
      </c>
      <c r="E218">
        <v>0</v>
      </c>
      <c r="F218">
        <v>51.81</v>
      </c>
      <c r="G218">
        <v>52.37</v>
      </c>
      <c r="H218">
        <v>54.75</v>
      </c>
      <c r="I218">
        <v>48.189771310268988</v>
      </c>
      <c r="J218">
        <v>48.756531592954161</v>
      </c>
      <c r="K218">
        <v>50.927240308313451</v>
      </c>
    </row>
    <row r="219" spans="1:11" ht="13.5" customHeight="1" x14ac:dyDescent="0.25">
      <c r="A219" t="s">
        <v>6595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 x14ac:dyDescent="0.25">
      <c r="A220" t="s">
        <v>6595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 x14ac:dyDescent="0.25">
      <c r="A221" t="s">
        <v>6592</v>
      </c>
      <c r="B221">
        <v>1</v>
      </c>
      <c r="C221">
        <v>39.61</v>
      </c>
      <c r="D221">
        <v>40.33</v>
      </c>
      <c r="E221">
        <v>42.89</v>
      </c>
      <c r="F221">
        <v>47.16</v>
      </c>
      <c r="G221">
        <v>47.56</v>
      </c>
      <c r="H221">
        <v>50.14</v>
      </c>
      <c r="I221">
        <v>45.97113878856954</v>
      </c>
      <c r="J221">
        <v>46.848268053911646</v>
      </c>
      <c r="K221">
        <v>49.389854961936415</v>
      </c>
    </row>
    <row r="222" spans="1:11" ht="13.5" customHeight="1" x14ac:dyDescent="0.25">
      <c r="A222" t="s">
        <v>6592</v>
      </c>
      <c r="B222">
        <v>2</v>
      </c>
      <c r="C222">
        <v>0</v>
      </c>
      <c r="D222">
        <v>0</v>
      </c>
      <c r="E222">
        <v>0</v>
      </c>
      <c r="F222">
        <v>43.78</v>
      </c>
      <c r="G222">
        <v>17.88</v>
      </c>
      <c r="H222">
        <v>24.36</v>
      </c>
      <c r="I222">
        <v>39.365500657459108</v>
      </c>
      <c r="J222">
        <v>11.436265099543746</v>
      </c>
      <c r="K222">
        <v>20.381766179041481</v>
      </c>
    </row>
    <row r="223" spans="1:11" ht="13.5" customHeight="1" x14ac:dyDescent="0.25">
      <c r="A223" t="s">
        <v>6592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 x14ac:dyDescent="0.25">
      <c r="A224" t="s">
        <v>6592</v>
      </c>
      <c r="B224">
        <v>4</v>
      </c>
      <c r="C224">
        <v>0</v>
      </c>
      <c r="D224">
        <v>0</v>
      </c>
      <c r="E224">
        <v>0</v>
      </c>
      <c r="F224">
        <v>10.47</v>
      </c>
      <c r="G224">
        <v>7.93</v>
      </c>
      <c r="H224">
        <v>5.85</v>
      </c>
      <c r="I224">
        <v>8.7538876798234675</v>
      </c>
      <c r="J224">
        <v>7.4589215986653974</v>
      </c>
      <c r="K224">
        <v>5.5276301022581178</v>
      </c>
    </row>
    <row r="225" spans="1:11" ht="13.5" customHeight="1" x14ac:dyDescent="0.25">
      <c r="A225" t="s">
        <v>6592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11" ht="13.5" customHeight="1" x14ac:dyDescent="0.25">
      <c r="A226" t="s">
        <v>6592</v>
      </c>
      <c r="B226">
        <v>6</v>
      </c>
      <c r="C226">
        <v>0</v>
      </c>
      <c r="D226">
        <v>0</v>
      </c>
      <c r="E226">
        <v>0</v>
      </c>
      <c r="F226">
        <v>38.99</v>
      </c>
      <c r="G226">
        <v>17.760000000000002</v>
      </c>
      <c r="H226">
        <v>23.97</v>
      </c>
      <c r="I226">
        <v>34.842761370264363</v>
      </c>
      <c r="J226">
        <v>11.181670472151277</v>
      </c>
      <c r="K226">
        <v>19.518178118344114</v>
      </c>
    </row>
    <row r="227" spans="1:11" ht="13.5" customHeight="1" x14ac:dyDescent="0.25">
      <c r="A227" t="s">
        <v>6592</v>
      </c>
      <c r="B227">
        <v>7</v>
      </c>
      <c r="C227">
        <v>0</v>
      </c>
      <c r="D227">
        <v>0</v>
      </c>
      <c r="E227">
        <v>0</v>
      </c>
      <c r="F227">
        <v>10.51</v>
      </c>
      <c r="G227">
        <v>7.83</v>
      </c>
      <c r="H227">
        <v>5.84</v>
      </c>
      <c r="I227">
        <v>8.9521153863126006</v>
      </c>
      <c r="J227">
        <v>7.1636421049967076</v>
      </c>
      <c r="K227">
        <v>5.4090774425396146</v>
      </c>
    </row>
    <row r="228" spans="1:11" ht="13.5" customHeight="1" x14ac:dyDescent="0.25">
      <c r="A228" t="s">
        <v>6592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11" ht="13.5" customHeight="1" x14ac:dyDescent="0.25">
      <c r="A229" t="s">
        <v>6592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11" ht="13.5" customHeight="1" x14ac:dyDescent="0.25">
      <c r="A230" t="s">
        <v>6592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6557</v>
      </c>
      <c r="B3">
        <v>1</v>
      </c>
      <c r="C3">
        <v>0</v>
      </c>
      <c r="D3">
        <v>0.75</v>
      </c>
      <c r="E3">
        <v>0.67</v>
      </c>
      <c r="F3">
        <v>59.42</v>
      </c>
      <c r="G3">
        <v>60.51</v>
      </c>
      <c r="H3">
        <v>58.78</v>
      </c>
      <c r="I3">
        <v>0.17477083333333338</v>
      </c>
      <c r="J3">
        <v>0.78111551702206505</v>
      </c>
      <c r="K3">
        <v>0.69840799670250975</v>
      </c>
    </row>
    <row r="4" spans="1:11" ht="13.5" customHeight="1" x14ac:dyDescent="0.25">
      <c r="A4" t="s">
        <v>6557</v>
      </c>
      <c r="B4">
        <v>2</v>
      </c>
      <c r="C4">
        <v>0</v>
      </c>
      <c r="D4">
        <v>0</v>
      </c>
      <c r="E4">
        <v>0</v>
      </c>
      <c r="F4">
        <v>29.55</v>
      </c>
      <c r="G4">
        <v>27.9</v>
      </c>
      <c r="H4">
        <v>30.08</v>
      </c>
      <c r="I4">
        <v>0.12683333333333335</v>
      </c>
      <c r="J4">
        <v>0.12304861111111111</v>
      </c>
      <c r="K4">
        <v>0.13000694444444444</v>
      </c>
    </row>
    <row r="5" spans="1:11" ht="13.5" customHeight="1" x14ac:dyDescent="0.25">
      <c r="A5" t="s">
        <v>6557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 x14ac:dyDescent="0.25">
      <c r="A6" t="s">
        <v>6557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 x14ac:dyDescent="0.25">
      <c r="A7" t="s">
        <v>6557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 x14ac:dyDescent="0.25">
      <c r="A8" t="s">
        <v>6557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 x14ac:dyDescent="0.25">
      <c r="A9" t="s">
        <v>6557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 x14ac:dyDescent="0.25">
      <c r="A10" t="s">
        <v>6557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 x14ac:dyDescent="0.25">
      <c r="A11" t="s">
        <v>6557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 x14ac:dyDescent="0.25">
      <c r="A12" t="s">
        <v>6557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6557</v>
      </c>
      <c r="B13">
        <v>11</v>
      </c>
      <c r="C13">
        <v>0</v>
      </c>
      <c r="D13">
        <v>0</v>
      </c>
      <c r="E13">
        <v>0</v>
      </c>
      <c r="F13">
        <v>53.54</v>
      </c>
      <c r="G13">
        <v>53.5</v>
      </c>
      <c r="H13">
        <v>66.13</v>
      </c>
      <c r="I13">
        <v>6.2945338476045052</v>
      </c>
      <c r="J13">
        <v>6.4056238829275216</v>
      </c>
      <c r="K13">
        <v>8.1713871554369959</v>
      </c>
    </row>
    <row r="14" spans="1:11" ht="13.5" customHeight="1" x14ac:dyDescent="0.25">
      <c r="A14" t="s">
        <v>6557</v>
      </c>
      <c r="B14">
        <v>12</v>
      </c>
      <c r="C14">
        <v>0</v>
      </c>
      <c r="F14">
        <v>0</v>
      </c>
    </row>
    <row r="15" spans="1:11" ht="13.5" customHeight="1" x14ac:dyDescent="0.25">
      <c r="A15" t="s">
        <v>6557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6557</v>
      </c>
      <c r="B16">
        <v>14</v>
      </c>
      <c r="D16">
        <v>0</v>
      </c>
      <c r="G16">
        <v>48.86</v>
      </c>
      <c r="J16">
        <v>8.5117676998203038</v>
      </c>
    </row>
    <row r="17" spans="1:11" ht="13.5" customHeight="1" x14ac:dyDescent="0.25">
      <c r="A17" t="s">
        <v>6557</v>
      </c>
      <c r="B17">
        <v>15</v>
      </c>
      <c r="D17">
        <v>0</v>
      </c>
      <c r="G17">
        <v>15</v>
      </c>
      <c r="J17">
        <v>10.319214346420846</v>
      </c>
    </row>
    <row r="18" spans="1:11" ht="13.5" customHeight="1" x14ac:dyDescent="0.25">
      <c r="A18" t="s">
        <v>6557</v>
      </c>
      <c r="B18">
        <v>16</v>
      </c>
      <c r="E18">
        <v>0</v>
      </c>
      <c r="H18">
        <v>8</v>
      </c>
      <c r="K18">
        <v>7.4438132379147461</v>
      </c>
    </row>
    <row r="19" spans="1:11" ht="13.5" customHeight="1" x14ac:dyDescent="0.25">
      <c r="A19" t="s">
        <v>6557</v>
      </c>
      <c r="B19">
        <v>17</v>
      </c>
      <c r="E19">
        <v>0</v>
      </c>
      <c r="H19">
        <v>13.74</v>
      </c>
      <c r="K19">
        <v>6.3162249813763456</v>
      </c>
    </row>
    <row r="20" spans="1:11" ht="13.5" customHeight="1" x14ac:dyDescent="0.25">
      <c r="A20" t="s">
        <v>6576</v>
      </c>
      <c r="B20">
        <v>1</v>
      </c>
      <c r="D20">
        <v>0</v>
      </c>
      <c r="G20">
        <v>0</v>
      </c>
    </row>
    <row r="21" spans="1:11" ht="13.5" customHeight="1" x14ac:dyDescent="0.25">
      <c r="A21" t="s">
        <v>6576</v>
      </c>
      <c r="B21">
        <v>2</v>
      </c>
      <c r="D21">
        <v>0</v>
      </c>
      <c r="G21">
        <v>0</v>
      </c>
    </row>
    <row r="22" spans="1:11" ht="13.5" customHeight="1" x14ac:dyDescent="0.25">
      <c r="A22" t="s">
        <v>6576</v>
      </c>
      <c r="B22">
        <v>3</v>
      </c>
      <c r="E22">
        <v>0</v>
      </c>
      <c r="H22">
        <v>0</v>
      </c>
    </row>
    <row r="23" spans="1:11" ht="13.5" customHeight="1" x14ac:dyDescent="0.25">
      <c r="A23" t="s">
        <v>6576</v>
      </c>
      <c r="B23">
        <v>4</v>
      </c>
      <c r="E23">
        <v>0</v>
      </c>
      <c r="H23">
        <v>0</v>
      </c>
    </row>
    <row r="24" spans="1:11" ht="13.5" customHeight="1" x14ac:dyDescent="0.25">
      <c r="A24" t="s">
        <v>6576</v>
      </c>
      <c r="B24">
        <v>5</v>
      </c>
      <c r="C24">
        <v>0</v>
      </c>
      <c r="F24">
        <v>0</v>
      </c>
    </row>
    <row r="25" spans="1:11" ht="13.5" customHeight="1" x14ac:dyDescent="0.25">
      <c r="A25" t="s">
        <v>6576</v>
      </c>
      <c r="B25">
        <v>6</v>
      </c>
      <c r="C25">
        <v>0</v>
      </c>
      <c r="F25">
        <v>0</v>
      </c>
    </row>
    <row r="26" spans="1:11" ht="13.5" customHeight="1" x14ac:dyDescent="0.25">
      <c r="A26" t="s">
        <v>6576</v>
      </c>
      <c r="B26">
        <v>7</v>
      </c>
      <c r="D26">
        <v>0</v>
      </c>
      <c r="G26">
        <v>0</v>
      </c>
    </row>
    <row r="27" spans="1:11" ht="13.5" customHeight="1" x14ac:dyDescent="0.25">
      <c r="A27" t="s">
        <v>6576</v>
      </c>
      <c r="B27">
        <v>8</v>
      </c>
      <c r="D27">
        <v>0</v>
      </c>
      <c r="G27">
        <v>0</v>
      </c>
    </row>
    <row r="28" spans="1:11" ht="13.5" customHeight="1" x14ac:dyDescent="0.25">
      <c r="A28" t="s">
        <v>6576</v>
      </c>
      <c r="B28">
        <v>9</v>
      </c>
      <c r="E28">
        <v>0</v>
      </c>
      <c r="H28">
        <v>0</v>
      </c>
    </row>
    <row r="29" spans="1:11" ht="13.5" customHeight="1" x14ac:dyDescent="0.25">
      <c r="A29" t="s">
        <v>6576</v>
      </c>
      <c r="B29">
        <v>10</v>
      </c>
      <c r="E29">
        <v>0</v>
      </c>
      <c r="H29">
        <v>0</v>
      </c>
    </row>
    <row r="30" spans="1:11" ht="13.5" customHeight="1" x14ac:dyDescent="0.25">
      <c r="A30" t="s">
        <v>6576</v>
      </c>
      <c r="B30">
        <v>11</v>
      </c>
      <c r="C30">
        <v>0</v>
      </c>
      <c r="F30">
        <v>0</v>
      </c>
    </row>
    <row r="31" spans="1:11" ht="13.5" customHeight="1" x14ac:dyDescent="0.25">
      <c r="A31" t="s">
        <v>6576</v>
      </c>
      <c r="B31">
        <v>12</v>
      </c>
      <c r="C31">
        <v>0</v>
      </c>
      <c r="F31">
        <v>0</v>
      </c>
    </row>
    <row r="32" spans="1:11" ht="13.5" customHeight="1" x14ac:dyDescent="0.25">
      <c r="A32" t="s">
        <v>6576</v>
      </c>
      <c r="B32">
        <v>13</v>
      </c>
      <c r="D32">
        <v>0</v>
      </c>
      <c r="G32">
        <v>0</v>
      </c>
    </row>
    <row r="33" spans="1:8" ht="13.5" customHeight="1" x14ac:dyDescent="0.25">
      <c r="A33" t="s">
        <v>6576</v>
      </c>
      <c r="B33">
        <v>14</v>
      </c>
      <c r="D33">
        <v>0</v>
      </c>
      <c r="G33">
        <v>0</v>
      </c>
    </row>
    <row r="34" spans="1:8" ht="13.5" customHeight="1" x14ac:dyDescent="0.25">
      <c r="A34" t="s">
        <v>6576</v>
      </c>
      <c r="B34">
        <v>15</v>
      </c>
      <c r="E34">
        <v>0</v>
      </c>
      <c r="H34">
        <v>0</v>
      </c>
    </row>
    <row r="35" spans="1:8" ht="13.5" customHeight="1" x14ac:dyDescent="0.25">
      <c r="A35" t="s">
        <v>6576</v>
      </c>
      <c r="B35">
        <v>16</v>
      </c>
      <c r="E35">
        <v>0</v>
      </c>
      <c r="H35">
        <v>0</v>
      </c>
    </row>
    <row r="36" spans="1:8" ht="13.5" customHeight="1" x14ac:dyDescent="0.25">
      <c r="A36" t="s">
        <v>6576</v>
      </c>
      <c r="B36">
        <v>17</v>
      </c>
      <c r="C36">
        <v>0</v>
      </c>
      <c r="F36">
        <v>0</v>
      </c>
    </row>
    <row r="37" spans="1:8" ht="13.5" customHeight="1" x14ac:dyDescent="0.25">
      <c r="A37" t="s">
        <v>6576</v>
      </c>
      <c r="B37">
        <v>18</v>
      </c>
      <c r="C37">
        <v>0</v>
      </c>
      <c r="F37">
        <v>0</v>
      </c>
    </row>
    <row r="38" spans="1:8" ht="13.5" customHeight="1" x14ac:dyDescent="0.25">
      <c r="A38" t="s">
        <v>6576</v>
      </c>
      <c r="B38">
        <v>19</v>
      </c>
      <c r="D38">
        <v>0</v>
      </c>
      <c r="G38">
        <v>0</v>
      </c>
    </row>
    <row r="39" spans="1:8" ht="13.5" customHeight="1" x14ac:dyDescent="0.25">
      <c r="A39" t="s">
        <v>6576</v>
      </c>
      <c r="B39">
        <v>20</v>
      </c>
      <c r="D39">
        <v>0</v>
      </c>
      <c r="G39">
        <v>0</v>
      </c>
    </row>
    <row r="40" spans="1:8" ht="13.5" customHeight="1" x14ac:dyDescent="0.25">
      <c r="A40" t="s">
        <v>6576</v>
      </c>
      <c r="B40">
        <v>21</v>
      </c>
      <c r="E40">
        <v>0</v>
      </c>
      <c r="H40">
        <v>0</v>
      </c>
    </row>
    <row r="41" spans="1:8" ht="13.5" customHeight="1" x14ac:dyDescent="0.25">
      <c r="A41" t="s">
        <v>6576</v>
      </c>
      <c r="B41">
        <v>22</v>
      </c>
      <c r="E41">
        <v>0</v>
      </c>
      <c r="H41">
        <v>0</v>
      </c>
    </row>
    <row r="42" spans="1:8" ht="13.5" customHeight="1" x14ac:dyDescent="0.25">
      <c r="A42" t="s">
        <v>6576</v>
      </c>
      <c r="B42">
        <v>23</v>
      </c>
      <c r="C42">
        <v>0</v>
      </c>
      <c r="F42">
        <v>0</v>
      </c>
    </row>
    <row r="43" spans="1:8" ht="13.5" customHeight="1" x14ac:dyDescent="0.25">
      <c r="A43" t="s">
        <v>6576</v>
      </c>
      <c r="B43">
        <v>24</v>
      </c>
      <c r="C43">
        <v>0</v>
      </c>
      <c r="F43">
        <v>0</v>
      </c>
    </row>
    <row r="44" spans="1:8" ht="13.5" customHeight="1" x14ac:dyDescent="0.25">
      <c r="A44" t="s">
        <v>6576</v>
      </c>
      <c r="B44">
        <v>25</v>
      </c>
      <c r="D44">
        <v>0</v>
      </c>
      <c r="G44">
        <v>0</v>
      </c>
    </row>
    <row r="45" spans="1:8" ht="13.5" customHeight="1" x14ac:dyDescent="0.25">
      <c r="A45" t="s">
        <v>6576</v>
      </c>
      <c r="B45">
        <v>26</v>
      </c>
      <c r="D45">
        <v>0</v>
      </c>
      <c r="G45">
        <v>0</v>
      </c>
    </row>
    <row r="46" spans="1:8" ht="13.5" customHeight="1" x14ac:dyDescent="0.25">
      <c r="A46" t="s">
        <v>6576</v>
      </c>
      <c r="B46">
        <v>27</v>
      </c>
      <c r="E46">
        <v>0</v>
      </c>
      <c r="H46">
        <v>0</v>
      </c>
    </row>
    <row r="47" spans="1:8" ht="13.5" customHeight="1" x14ac:dyDescent="0.25">
      <c r="A47" t="s">
        <v>6576</v>
      </c>
      <c r="B47">
        <v>28</v>
      </c>
      <c r="E47">
        <v>0</v>
      </c>
      <c r="H47">
        <v>0</v>
      </c>
    </row>
    <row r="48" spans="1:8" ht="13.5" customHeight="1" x14ac:dyDescent="0.25">
      <c r="A48" t="s">
        <v>6576</v>
      </c>
      <c r="B48">
        <v>29</v>
      </c>
      <c r="C48">
        <v>0</v>
      </c>
      <c r="F48">
        <v>0</v>
      </c>
    </row>
    <row r="49" spans="1:8" ht="13.5" customHeight="1" x14ac:dyDescent="0.25">
      <c r="A49" t="s">
        <v>6576</v>
      </c>
      <c r="B49">
        <v>30</v>
      </c>
      <c r="C49">
        <v>0</v>
      </c>
      <c r="F49">
        <v>0</v>
      </c>
    </row>
    <row r="50" spans="1:8" ht="13.5" customHeight="1" x14ac:dyDescent="0.25">
      <c r="A50" t="s">
        <v>6576</v>
      </c>
      <c r="B50">
        <v>31</v>
      </c>
      <c r="D50">
        <v>0</v>
      </c>
      <c r="G50">
        <v>0</v>
      </c>
    </row>
    <row r="51" spans="1:8" ht="13.5" customHeight="1" x14ac:dyDescent="0.25">
      <c r="A51" t="s">
        <v>6576</v>
      </c>
      <c r="B51">
        <v>32</v>
      </c>
      <c r="D51">
        <v>0</v>
      </c>
      <c r="G51">
        <v>0</v>
      </c>
    </row>
    <row r="52" spans="1:8" ht="13.5" customHeight="1" x14ac:dyDescent="0.25">
      <c r="A52" t="s">
        <v>6576</v>
      </c>
      <c r="B52">
        <v>33</v>
      </c>
      <c r="E52">
        <v>0</v>
      </c>
      <c r="H52">
        <v>0</v>
      </c>
    </row>
    <row r="53" spans="1:8" ht="13.5" customHeight="1" x14ac:dyDescent="0.25">
      <c r="A53" t="s">
        <v>6576</v>
      </c>
      <c r="B53">
        <v>34</v>
      </c>
      <c r="E53">
        <v>0</v>
      </c>
      <c r="H53">
        <v>0</v>
      </c>
    </row>
    <row r="54" spans="1:8" ht="13.5" customHeight="1" x14ac:dyDescent="0.25">
      <c r="A54" t="s">
        <v>6576</v>
      </c>
      <c r="B54">
        <v>35</v>
      </c>
      <c r="C54">
        <v>0</v>
      </c>
      <c r="F54">
        <v>0</v>
      </c>
    </row>
    <row r="55" spans="1:8" ht="13.5" customHeight="1" x14ac:dyDescent="0.25">
      <c r="A55" t="s">
        <v>6576</v>
      </c>
      <c r="B55">
        <v>36</v>
      </c>
      <c r="C55">
        <v>0</v>
      </c>
      <c r="F55">
        <v>0</v>
      </c>
    </row>
    <row r="56" spans="1:8" ht="13.5" customHeight="1" x14ac:dyDescent="0.25">
      <c r="A56" t="s">
        <v>6576</v>
      </c>
      <c r="B56">
        <v>37</v>
      </c>
      <c r="D56">
        <v>0</v>
      </c>
      <c r="G56">
        <v>0</v>
      </c>
    </row>
    <row r="57" spans="1:8" ht="13.5" customHeight="1" x14ac:dyDescent="0.25">
      <c r="A57" t="s">
        <v>6576</v>
      </c>
      <c r="B57">
        <v>38</v>
      </c>
      <c r="D57">
        <v>0</v>
      </c>
      <c r="G57">
        <v>0</v>
      </c>
    </row>
    <row r="58" spans="1:8" ht="13.5" customHeight="1" x14ac:dyDescent="0.25">
      <c r="A58" t="s">
        <v>6576</v>
      </c>
      <c r="B58">
        <v>39</v>
      </c>
      <c r="E58">
        <v>0</v>
      </c>
      <c r="H58">
        <v>0</v>
      </c>
    </row>
    <row r="59" spans="1:8" ht="13.5" customHeight="1" x14ac:dyDescent="0.25">
      <c r="A59" t="s">
        <v>6576</v>
      </c>
      <c r="B59">
        <v>40</v>
      </c>
      <c r="E59">
        <v>0</v>
      </c>
      <c r="H59">
        <v>0</v>
      </c>
    </row>
    <row r="60" spans="1:8" ht="13.5" customHeight="1" x14ac:dyDescent="0.25">
      <c r="A60" t="s">
        <v>6576</v>
      </c>
      <c r="B60">
        <v>41</v>
      </c>
      <c r="C60">
        <v>0</v>
      </c>
      <c r="F60">
        <v>0</v>
      </c>
    </row>
    <row r="61" spans="1:8" ht="13.5" customHeight="1" x14ac:dyDescent="0.25">
      <c r="A61" t="s">
        <v>6576</v>
      </c>
      <c r="B61">
        <v>42</v>
      </c>
      <c r="C61">
        <v>0</v>
      </c>
      <c r="F61">
        <v>0</v>
      </c>
    </row>
    <row r="62" spans="1:8" ht="13.5" customHeight="1" x14ac:dyDescent="0.25">
      <c r="A62" t="s">
        <v>6576</v>
      </c>
      <c r="B62">
        <v>43</v>
      </c>
      <c r="D62">
        <v>0</v>
      </c>
      <c r="G62">
        <v>0</v>
      </c>
    </row>
    <row r="63" spans="1:8" ht="13.5" customHeight="1" x14ac:dyDescent="0.25">
      <c r="A63" t="s">
        <v>6576</v>
      </c>
      <c r="B63">
        <v>44</v>
      </c>
      <c r="D63">
        <v>0</v>
      </c>
      <c r="G63">
        <v>0</v>
      </c>
    </row>
    <row r="64" spans="1:8" ht="13.5" customHeight="1" x14ac:dyDescent="0.25">
      <c r="A64" t="s">
        <v>6576</v>
      </c>
      <c r="B64">
        <v>45</v>
      </c>
      <c r="E64">
        <v>0</v>
      </c>
      <c r="H64">
        <v>0</v>
      </c>
    </row>
    <row r="65" spans="1:8" ht="13.5" customHeight="1" x14ac:dyDescent="0.25">
      <c r="A65" t="s">
        <v>6576</v>
      </c>
      <c r="B65">
        <v>46</v>
      </c>
      <c r="E65">
        <v>0</v>
      </c>
      <c r="H65">
        <v>0</v>
      </c>
    </row>
    <row r="66" spans="1:8" ht="13.5" customHeight="1" x14ac:dyDescent="0.25">
      <c r="A66" t="s">
        <v>6576</v>
      </c>
      <c r="B66">
        <v>47</v>
      </c>
      <c r="C66">
        <v>0</v>
      </c>
      <c r="F66">
        <v>0</v>
      </c>
    </row>
    <row r="67" spans="1:8" ht="13.5" customHeight="1" x14ac:dyDescent="0.25">
      <c r="A67" t="s">
        <v>6576</v>
      </c>
      <c r="B67">
        <v>48</v>
      </c>
      <c r="C67">
        <v>0</v>
      </c>
      <c r="F67">
        <v>0</v>
      </c>
    </row>
    <row r="68" spans="1:8" ht="13.5" customHeight="1" x14ac:dyDescent="0.25">
      <c r="A68" t="s">
        <v>6576</v>
      </c>
      <c r="B68">
        <v>49</v>
      </c>
      <c r="D68">
        <v>0</v>
      </c>
      <c r="G68">
        <v>0</v>
      </c>
    </row>
    <row r="69" spans="1:8" ht="13.5" customHeight="1" x14ac:dyDescent="0.25">
      <c r="A69" t="s">
        <v>6576</v>
      </c>
      <c r="B69">
        <v>50</v>
      </c>
      <c r="D69">
        <v>0</v>
      </c>
      <c r="G69">
        <v>0</v>
      </c>
    </row>
    <row r="70" spans="1:8" ht="13.5" customHeight="1" x14ac:dyDescent="0.25">
      <c r="A70" t="s">
        <v>6576</v>
      </c>
      <c r="B70">
        <v>51</v>
      </c>
      <c r="E70">
        <v>0</v>
      </c>
      <c r="H70">
        <v>0</v>
      </c>
    </row>
    <row r="71" spans="1:8" ht="13.5" customHeight="1" x14ac:dyDescent="0.25">
      <c r="A71" t="s">
        <v>6576</v>
      </c>
      <c r="B71">
        <v>52</v>
      </c>
      <c r="E71">
        <v>0</v>
      </c>
      <c r="H71">
        <v>0</v>
      </c>
    </row>
    <row r="72" spans="1:8" ht="13.5" customHeight="1" x14ac:dyDescent="0.25">
      <c r="A72" t="s">
        <v>6576</v>
      </c>
      <c r="B72">
        <v>53</v>
      </c>
      <c r="C72">
        <v>0</v>
      </c>
      <c r="F72">
        <v>0</v>
      </c>
    </row>
    <row r="73" spans="1:8" ht="13.5" customHeight="1" x14ac:dyDescent="0.25">
      <c r="A73" t="s">
        <v>6576</v>
      </c>
      <c r="B73">
        <v>54</v>
      </c>
      <c r="C73">
        <v>0</v>
      </c>
      <c r="F73">
        <v>0</v>
      </c>
    </row>
    <row r="74" spans="1:8" ht="13.5" customHeight="1" x14ac:dyDescent="0.25">
      <c r="A74" t="s">
        <v>6577</v>
      </c>
      <c r="B74">
        <v>1</v>
      </c>
      <c r="D74">
        <v>0</v>
      </c>
      <c r="G74">
        <v>0</v>
      </c>
    </row>
    <row r="75" spans="1:8" ht="13.5" customHeight="1" x14ac:dyDescent="0.25">
      <c r="A75" t="s">
        <v>6577</v>
      </c>
      <c r="B75">
        <v>2</v>
      </c>
      <c r="D75">
        <v>0</v>
      </c>
      <c r="G75">
        <v>0</v>
      </c>
    </row>
    <row r="76" spans="1:8" ht="13.5" customHeight="1" x14ac:dyDescent="0.25">
      <c r="A76" t="s">
        <v>6577</v>
      </c>
      <c r="B76">
        <v>3</v>
      </c>
      <c r="E76">
        <v>0</v>
      </c>
      <c r="H76">
        <v>0</v>
      </c>
    </row>
    <row r="77" spans="1:8" ht="13.5" customHeight="1" x14ac:dyDescent="0.25">
      <c r="A77" t="s">
        <v>6577</v>
      </c>
      <c r="B77">
        <v>4</v>
      </c>
      <c r="E77">
        <v>0</v>
      </c>
      <c r="H77">
        <v>0</v>
      </c>
    </row>
    <row r="78" spans="1:8" ht="13.5" customHeight="1" x14ac:dyDescent="0.25">
      <c r="A78" t="s">
        <v>6577</v>
      </c>
      <c r="B78">
        <v>5</v>
      </c>
      <c r="C78">
        <v>0</v>
      </c>
      <c r="F78">
        <v>0</v>
      </c>
    </row>
    <row r="79" spans="1:8" ht="13.5" customHeight="1" x14ac:dyDescent="0.25">
      <c r="A79" t="s">
        <v>6577</v>
      </c>
      <c r="B79">
        <v>6</v>
      </c>
      <c r="C79">
        <v>0</v>
      </c>
      <c r="F79">
        <v>0</v>
      </c>
    </row>
    <row r="80" spans="1:8" ht="13.5" customHeight="1" x14ac:dyDescent="0.25">
      <c r="A80" t="s">
        <v>6577</v>
      </c>
      <c r="B80">
        <v>7</v>
      </c>
      <c r="D80">
        <v>0</v>
      </c>
      <c r="G80">
        <v>0</v>
      </c>
    </row>
    <row r="81" spans="1:8" ht="13.5" customHeight="1" x14ac:dyDescent="0.25">
      <c r="A81" t="s">
        <v>6577</v>
      </c>
      <c r="B81">
        <v>8</v>
      </c>
      <c r="D81">
        <v>0</v>
      </c>
      <c r="G81">
        <v>0</v>
      </c>
    </row>
    <row r="82" spans="1:8" ht="13.5" customHeight="1" x14ac:dyDescent="0.25">
      <c r="A82" t="s">
        <v>6577</v>
      </c>
      <c r="B82">
        <v>9</v>
      </c>
      <c r="E82">
        <v>0</v>
      </c>
      <c r="H82">
        <v>0</v>
      </c>
    </row>
    <row r="83" spans="1:8" ht="13.5" customHeight="1" x14ac:dyDescent="0.25">
      <c r="A83" t="s">
        <v>6577</v>
      </c>
      <c r="B83">
        <v>10</v>
      </c>
      <c r="E83">
        <v>0</v>
      </c>
      <c r="H83">
        <v>0</v>
      </c>
    </row>
    <row r="84" spans="1:8" ht="13.5" customHeight="1" x14ac:dyDescent="0.25">
      <c r="A84" t="s">
        <v>6577</v>
      </c>
      <c r="B84">
        <v>11</v>
      </c>
      <c r="C84">
        <v>0</v>
      </c>
      <c r="F84">
        <v>0</v>
      </c>
    </row>
    <row r="85" spans="1:8" ht="13.5" customHeight="1" x14ac:dyDescent="0.25">
      <c r="A85" t="s">
        <v>6577</v>
      </c>
      <c r="B85">
        <v>12</v>
      </c>
      <c r="C85">
        <v>0</v>
      </c>
      <c r="F85">
        <v>0</v>
      </c>
    </row>
    <row r="86" spans="1:8" ht="13.5" customHeight="1" x14ac:dyDescent="0.25">
      <c r="A86" t="s">
        <v>6577</v>
      </c>
      <c r="B86">
        <v>13</v>
      </c>
      <c r="D86">
        <v>0</v>
      </c>
      <c r="G86">
        <v>0</v>
      </c>
    </row>
    <row r="87" spans="1:8" ht="13.5" customHeight="1" x14ac:dyDescent="0.25">
      <c r="A87" t="s">
        <v>6577</v>
      </c>
      <c r="B87">
        <v>14</v>
      </c>
      <c r="D87">
        <v>0</v>
      </c>
      <c r="G87">
        <v>0</v>
      </c>
    </row>
    <row r="88" spans="1:8" ht="13.5" customHeight="1" x14ac:dyDescent="0.25">
      <c r="A88" t="s">
        <v>6577</v>
      </c>
      <c r="B88">
        <v>15</v>
      </c>
      <c r="E88">
        <v>0</v>
      </c>
      <c r="H88">
        <v>0</v>
      </c>
    </row>
    <row r="89" spans="1:8" ht="13.5" customHeight="1" x14ac:dyDescent="0.25">
      <c r="A89" t="s">
        <v>6577</v>
      </c>
      <c r="B89">
        <v>16</v>
      </c>
      <c r="E89">
        <v>0</v>
      </c>
      <c r="H89">
        <v>0</v>
      </c>
    </row>
    <row r="90" spans="1:8" ht="13.5" customHeight="1" x14ac:dyDescent="0.25">
      <c r="A90" t="s">
        <v>6577</v>
      </c>
      <c r="B90">
        <v>17</v>
      </c>
      <c r="C90">
        <v>0</v>
      </c>
      <c r="F90">
        <v>0</v>
      </c>
    </row>
    <row r="91" spans="1:8" ht="13.5" customHeight="1" x14ac:dyDescent="0.25">
      <c r="A91" t="s">
        <v>6577</v>
      </c>
      <c r="B91">
        <v>18</v>
      </c>
      <c r="C91">
        <v>0</v>
      </c>
      <c r="F91">
        <v>0</v>
      </c>
    </row>
    <row r="92" spans="1:8" ht="13.5" customHeight="1" x14ac:dyDescent="0.25">
      <c r="A92" t="s">
        <v>6577</v>
      </c>
      <c r="B92">
        <v>19</v>
      </c>
      <c r="D92">
        <v>0</v>
      </c>
      <c r="G92">
        <v>0</v>
      </c>
    </row>
    <row r="93" spans="1:8" ht="13.5" customHeight="1" x14ac:dyDescent="0.25">
      <c r="A93" t="s">
        <v>6577</v>
      </c>
      <c r="B93">
        <v>20</v>
      </c>
      <c r="D93">
        <v>0</v>
      </c>
      <c r="G93">
        <v>0</v>
      </c>
    </row>
    <row r="94" spans="1:8" ht="13.5" customHeight="1" x14ac:dyDescent="0.25">
      <c r="A94" t="s">
        <v>6577</v>
      </c>
      <c r="B94">
        <v>21</v>
      </c>
      <c r="E94">
        <v>0</v>
      </c>
      <c r="H94">
        <v>0</v>
      </c>
    </row>
    <row r="95" spans="1:8" ht="13.5" customHeight="1" x14ac:dyDescent="0.25">
      <c r="A95" t="s">
        <v>6577</v>
      </c>
      <c r="B95">
        <v>22</v>
      </c>
      <c r="E95">
        <v>0</v>
      </c>
      <c r="H95">
        <v>0</v>
      </c>
    </row>
    <row r="96" spans="1:8" ht="13.5" customHeight="1" x14ac:dyDescent="0.25">
      <c r="A96" t="s">
        <v>6577</v>
      </c>
      <c r="B96">
        <v>23</v>
      </c>
      <c r="C96">
        <v>0</v>
      </c>
      <c r="F96">
        <v>0</v>
      </c>
    </row>
    <row r="97" spans="1:8" ht="13.5" customHeight="1" x14ac:dyDescent="0.25">
      <c r="A97" t="s">
        <v>6577</v>
      </c>
      <c r="B97">
        <v>24</v>
      </c>
      <c r="C97">
        <v>0</v>
      </c>
      <c r="F97">
        <v>0</v>
      </c>
    </row>
    <row r="98" spans="1:8" ht="13.5" customHeight="1" x14ac:dyDescent="0.25">
      <c r="A98" t="s">
        <v>6577</v>
      </c>
      <c r="B98">
        <v>25</v>
      </c>
      <c r="D98">
        <v>0</v>
      </c>
      <c r="G98">
        <v>0</v>
      </c>
    </row>
    <row r="99" spans="1:8" ht="13.5" customHeight="1" x14ac:dyDescent="0.25">
      <c r="A99" t="s">
        <v>6577</v>
      </c>
      <c r="B99">
        <v>26</v>
      </c>
      <c r="D99">
        <v>0</v>
      </c>
      <c r="G99">
        <v>0</v>
      </c>
    </row>
    <row r="100" spans="1:8" ht="13.5" customHeight="1" x14ac:dyDescent="0.25">
      <c r="A100" t="s">
        <v>6577</v>
      </c>
      <c r="B100">
        <v>27</v>
      </c>
      <c r="E100">
        <v>0</v>
      </c>
      <c r="H100">
        <v>0</v>
      </c>
    </row>
    <row r="101" spans="1:8" ht="13.5" customHeight="1" x14ac:dyDescent="0.25">
      <c r="A101" t="s">
        <v>6577</v>
      </c>
      <c r="B101">
        <v>28</v>
      </c>
      <c r="E101">
        <v>0</v>
      </c>
      <c r="H101">
        <v>0</v>
      </c>
    </row>
    <row r="102" spans="1:8" ht="13.5" customHeight="1" x14ac:dyDescent="0.25">
      <c r="A102" t="s">
        <v>6577</v>
      </c>
      <c r="B102">
        <v>29</v>
      </c>
      <c r="C102">
        <v>0</v>
      </c>
      <c r="F102">
        <v>0</v>
      </c>
    </row>
    <row r="103" spans="1:8" ht="13.5" customHeight="1" x14ac:dyDescent="0.25">
      <c r="A103" t="s">
        <v>6577</v>
      </c>
      <c r="B103">
        <v>30</v>
      </c>
      <c r="C103">
        <v>0</v>
      </c>
      <c r="F103">
        <v>0</v>
      </c>
    </row>
    <row r="104" spans="1:8" ht="13.5" customHeight="1" x14ac:dyDescent="0.25">
      <c r="A104" t="s">
        <v>6577</v>
      </c>
      <c r="B104">
        <v>31</v>
      </c>
      <c r="D104">
        <v>0</v>
      </c>
      <c r="G104">
        <v>0</v>
      </c>
    </row>
    <row r="105" spans="1:8" ht="13.5" customHeight="1" x14ac:dyDescent="0.25">
      <c r="A105" t="s">
        <v>6577</v>
      </c>
      <c r="B105">
        <v>32</v>
      </c>
      <c r="D105">
        <v>0</v>
      </c>
      <c r="G105">
        <v>0</v>
      </c>
    </row>
    <row r="106" spans="1:8" ht="13.5" customHeight="1" x14ac:dyDescent="0.25">
      <c r="A106" t="s">
        <v>6577</v>
      </c>
      <c r="B106">
        <v>33</v>
      </c>
      <c r="E106">
        <v>0</v>
      </c>
      <c r="H106">
        <v>0</v>
      </c>
    </row>
    <row r="107" spans="1:8" ht="13.5" customHeight="1" x14ac:dyDescent="0.25">
      <c r="A107" t="s">
        <v>6577</v>
      </c>
      <c r="B107">
        <v>34</v>
      </c>
      <c r="E107">
        <v>0</v>
      </c>
      <c r="H107">
        <v>0</v>
      </c>
    </row>
    <row r="108" spans="1:8" ht="13.5" customHeight="1" x14ac:dyDescent="0.25">
      <c r="A108" t="s">
        <v>6577</v>
      </c>
      <c r="B108">
        <v>35</v>
      </c>
      <c r="C108">
        <v>0</v>
      </c>
      <c r="F108">
        <v>0</v>
      </c>
    </row>
    <row r="109" spans="1:8" ht="13.5" customHeight="1" x14ac:dyDescent="0.25">
      <c r="A109" t="s">
        <v>6577</v>
      </c>
      <c r="B109">
        <v>36</v>
      </c>
      <c r="C109">
        <v>0</v>
      </c>
      <c r="F109">
        <v>0</v>
      </c>
    </row>
    <row r="110" spans="1:8" ht="13.5" customHeight="1" x14ac:dyDescent="0.25">
      <c r="A110" t="s">
        <v>6577</v>
      </c>
      <c r="B110">
        <v>37</v>
      </c>
      <c r="D110">
        <v>0</v>
      </c>
      <c r="G110">
        <v>0</v>
      </c>
    </row>
    <row r="111" spans="1:8" ht="13.5" customHeight="1" x14ac:dyDescent="0.25">
      <c r="A111" t="s">
        <v>6577</v>
      </c>
      <c r="B111">
        <v>38</v>
      </c>
      <c r="D111">
        <v>0</v>
      </c>
      <c r="G111">
        <v>0</v>
      </c>
    </row>
    <row r="112" spans="1:8" ht="13.5" customHeight="1" x14ac:dyDescent="0.25">
      <c r="A112" t="s">
        <v>6577</v>
      </c>
      <c r="B112">
        <v>39</v>
      </c>
      <c r="E112">
        <v>0</v>
      </c>
      <c r="H112">
        <v>0</v>
      </c>
    </row>
    <row r="113" spans="1:8" ht="13.5" customHeight="1" x14ac:dyDescent="0.25">
      <c r="A113" t="s">
        <v>6577</v>
      </c>
      <c r="B113">
        <v>40</v>
      </c>
      <c r="E113">
        <v>0</v>
      </c>
      <c r="H113">
        <v>0</v>
      </c>
    </row>
    <row r="114" spans="1:8" ht="13.5" customHeight="1" x14ac:dyDescent="0.25">
      <c r="A114" t="s">
        <v>6577</v>
      </c>
      <c r="B114">
        <v>41</v>
      </c>
      <c r="C114">
        <v>0</v>
      </c>
      <c r="F114">
        <v>0</v>
      </c>
    </row>
    <row r="115" spans="1:8" ht="13.5" customHeight="1" x14ac:dyDescent="0.25">
      <c r="A115" t="s">
        <v>6577</v>
      </c>
      <c r="B115">
        <v>42</v>
      </c>
      <c r="C115">
        <v>0</v>
      </c>
      <c r="F115">
        <v>0</v>
      </c>
    </row>
    <row r="116" spans="1:8" ht="13.5" customHeight="1" x14ac:dyDescent="0.25">
      <c r="A116" t="s">
        <v>6577</v>
      </c>
      <c r="B116">
        <v>43</v>
      </c>
      <c r="D116">
        <v>0</v>
      </c>
      <c r="G116">
        <v>0</v>
      </c>
    </row>
    <row r="117" spans="1:8" ht="13.5" customHeight="1" x14ac:dyDescent="0.25">
      <c r="A117" t="s">
        <v>6577</v>
      </c>
      <c r="B117">
        <v>44</v>
      </c>
      <c r="D117">
        <v>0</v>
      </c>
      <c r="G117">
        <v>0</v>
      </c>
    </row>
    <row r="118" spans="1:8" ht="13.5" customHeight="1" x14ac:dyDescent="0.25">
      <c r="A118" t="s">
        <v>6577</v>
      </c>
      <c r="B118">
        <v>45</v>
      </c>
      <c r="E118">
        <v>0</v>
      </c>
      <c r="H118">
        <v>0</v>
      </c>
    </row>
    <row r="119" spans="1:8" ht="13.5" customHeight="1" x14ac:dyDescent="0.25">
      <c r="A119" t="s">
        <v>6577</v>
      </c>
      <c r="B119">
        <v>46</v>
      </c>
      <c r="E119">
        <v>0</v>
      </c>
      <c r="H119">
        <v>0</v>
      </c>
    </row>
    <row r="120" spans="1:8" ht="13.5" customHeight="1" x14ac:dyDescent="0.25">
      <c r="A120" t="s">
        <v>6577</v>
      </c>
      <c r="B120">
        <v>47</v>
      </c>
      <c r="C120">
        <v>0</v>
      </c>
      <c r="F120">
        <v>0</v>
      </c>
    </row>
    <row r="121" spans="1:8" ht="13.5" customHeight="1" x14ac:dyDescent="0.25">
      <c r="A121" t="s">
        <v>6577</v>
      </c>
      <c r="B121">
        <v>48</v>
      </c>
      <c r="C121">
        <v>0</v>
      </c>
      <c r="F121">
        <v>0</v>
      </c>
    </row>
    <row r="122" spans="1:8" ht="13.5" customHeight="1" x14ac:dyDescent="0.25">
      <c r="A122" t="s">
        <v>6577</v>
      </c>
      <c r="B122">
        <v>49</v>
      </c>
      <c r="D122">
        <v>0</v>
      </c>
      <c r="G122">
        <v>0</v>
      </c>
    </row>
    <row r="123" spans="1:8" ht="13.5" customHeight="1" x14ac:dyDescent="0.25">
      <c r="A123" t="s">
        <v>6577</v>
      </c>
      <c r="B123">
        <v>50</v>
      </c>
      <c r="D123">
        <v>0</v>
      </c>
      <c r="G123">
        <v>0</v>
      </c>
    </row>
    <row r="124" spans="1:8" ht="13.5" customHeight="1" x14ac:dyDescent="0.25">
      <c r="A124" t="s">
        <v>6577</v>
      </c>
      <c r="B124">
        <v>51</v>
      </c>
      <c r="E124">
        <v>0</v>
      </c>
      <c r="H124">
        <v>0</v>
      </c>
    </row>
    <row r="125" spans="1:8" ht="13.5" customHeight="1" x14ac:dyDescent="0.25">
      <c r="A125" t="s">
        <v>6577</v>
      </c>
      <c r="B125">
        <v>52</v>
      </c>
      <c r="E125">
        <v>0</v>
      </c>
      <c r="H125">
        <v>0</v>
      </c>
    </row>
    <row r="126" spans="1:8" ht="13.5" customHeight="1" x14ac:dyDescent="0.25">
      <c r="A126" t="s">
        <v>6577</v>
      </c>
      <c r="B126">
        <v>53</v>
      </c>
      <c r="C126">
        <v>0</v>
      </c>
      <c r="F126">
        <v>0</v>
      </c>
    </row>
    <row r="127" spans="1:8" ht="13.5" customHeight="1" x14ac:dyDescent="0.25">
      <c r="A127" t="s">
        <v>6577</v>
      </c>
      <c r="B127">
        <v>54</v>
      </c>
      <c r="C127">
        <v>0</v>
      </c>
      <c r="F127">
        <v>0</v>
      </c>
    </row>
    <row r="128" spans="1:8" ht="13.5" customHeight="1" x14ac:dyDescent="0.25">
      <c r="A128" t="s">
        <v>6578</v>
      </c>
      <c r="B128">
        <v>1</v>
      </c>
      <c r="C128">
        <v>0</v>
      </c>
      <c r="F128">
        <v>0</v>
      </c>
    </row>
    <row r="129" spans="1:8" ht="13.5" customHeight="1" x14ac:dyDescent="0.25">
      <c r="A129" t="s">
        <v>6578</v>
      </c>
      <c r="B129">
        <v>2</v>
      </c>
      <c r="C129">
        <v>0</v>
      </c>
      <c r="F129">
        <v>0</v>
      </c>
    </row>
    <row r="130" spans="1:8" ht="13.5" customHeight="1" x14ac:dyDescent="0.25">
      <c r="A130" t="s">
        <v>6578</v>
      </c>
      <c r="B130">
        <v>3</v>
      </c>
      <c r="D130">
        <v>0</v>
      </c>
      <c r="G130">
        <v>0</v>
      </c>
    </row>
    <row r="131" spans="1:8" ht="13.5" customHeight="1" x14ac:dyDescent="0.25">
      <c r="A131" t="s">
        <v>6578</v>
      </c>
      <c r="B131">
        <v>4</v>
      </c>
      <c r="D131">
        <v>0</v>
      </c>
      <c r="G131">
        <v>0</v>
      </c>
    </row>
    <row r="132" spans="1:8" ht="13.5" customHeight="1" x14ac:dyDescent="0.25">
      <c r="A132" t="s">
        <v>6578</v>
      </c>
      <c r="B132">
        <v>5</v>
      </c>
      <c r="E132">
        <v>0</v>
      </c>
      <c r="H132">
        <v>0</v>
      </c>
    </row>
    <row r="133" spans="1:8" ht="13.5" customHeight="1" x14ac:dyDescent="0.25">
      <c r="A133" t="s">
        <v>6578</v>
      </c>
      <c r="B133">
        <v>6</v>
      </c>
      <c r="E133">
        <v>0</v>
      </c>
      <c r="H133">
        <v>0</v>
      </c>
    </row>
    <row r="134" spans="1:8" ht="13.5" customHeight="1" x14ac:dyDescent="0.25">
      <c r="A134" t="s">
        <v>6578</v>
      </c>
      <c r="B134">
        <v>7</v>
      </c>
      <c r="C134">
        <v>0</v>
      </c>
      <c r="F134">
        <v>0</v>
      </c>
    </row>
    <row r="135" spans="1:8" ht="13.5" customHeight="1" x14ac:dyDescent="0.25">
      <c r="A135" t="s">
        <v>6578</v>
      </c>
      <c r="B135">
        <v>8</v>
      </c>
      <c r="C135">
        <v>0</v>
      </c>
      <c r="F135">
        <v>0</v>
      </c>
    </row>
    <row r="136" spans="1:8" ht="13.5" customHeight="1" x14ac:dyDescent="0.25">
      <c r="A136" t="s">
        <v>6578</v>
      </c>
      <c r="B136">
        <v>9</v>
      </c>
      <c r="D136">
        <v>0</v>
      </c>
      <c r="G136">
        <v>0</v>
      </c>
    </row>
    <row r="137" spans="1:8" ht="13.5" customHeight="1" x14ac:dyDescent="0.25">
      <c r="A137" t="s">
        <v>6578</v>
      </c>
      <c r="B137">
        <v>10</v>
      </c>
      <c r="D137">
        <v>0</v>
      </c>
      <c r="G137">
        <v>0</v>
      </c>
    </row>
    <row r="138" spans="1:8" ht="13.5" customHeight="1" x14ac:dyDescent="0.25">
      <c r="A138" t="s">
        <v>6578</v>
      </c>
      <c r="B138">
        <v>11</v>
      </c>
      <c r="E138">
        <v>0</v>
      </c>
      <c r="H138">
        <v>0</v>
      </c>
    </row>
    <row r="139" spans="1:8" ht="13.5" customHeight="1" x14ac:dyDescent="0.25">
      <c r="A139" t="s">
        <v>6578</v>
      </c>
      <c r="B139">
        <v>12</v>
      </c>
      <c r="E139">
        <v>0</v>
      </c>
      <c r="H139">
        <v>0</v>
      </c>
    </row>
    <row r="140" spans="1:8" ht="13.5" customHeight="1" x14ac:dyDescent="0.25">
      <c r="A140" t="s">
        <v>6578</v>
      </c>
      <c r="B140">
        <v>13</v>
      </c>
      <c r="C140">
        <v>0</v>
      </c>
      <c r="F140">
        <v>0</v>
      </c>
    </row>
    <row r="141" spans="1:8" ht="13.5" customHeight="1" x14ac:dyDescent="0.25">
      <c r="A141" t="s">
        <v>6578</v>
      </c>
      <c r="B141">
        <v>14</v>
      </c>
      <c r="C141">
        <v>0</v>
      </c>
      <c r="F141">
        <v>0</v>
      </c>
    </row>
    <row r="142" spans="1:8" ht="13.5" customHeight="1" x14ac:dyDescent="0.25">
      <c r="A142" t="s">
        <v>6578</v>
      </c>
      <c r="B142">
        <v>15</v>
      </c>
      <c r="D142">
        <v>0</v>
      </c>
      <c r="G142">
        <v>0</v>
      </c>
    </row>
    <row r="143" spans="1:8" ht="13.5" customHeight="1" x14ac:dyDescent="0.25">
      <c r="A143" t="s">
        <v>6578</v>
      </c>
      <c r="B143">
        <v>16</v>
      </c>
      <c r="D143">
        <v>0</v>
      </c>
      <c r="G143">
        <v>0</v>
      </c>
    </row>
    <row r="144" spans="1:8" ht="13.5" customHeight="1" x14ac:dyDescent="0.25">
      <c r="A144" t="s">
        <v>6578</v>
      </c>
      <c r="B144">
        <v>17</v>
      </c>
      <c r="E144">
        <v>0</v>
      </c>
      <c r="H144">
        <v>0</v>
      </c>
    </row>
    <row r="145" spans="1:8" ht="13.5" customHeight="1" x14ac:dyDescent="0.25">
      <c r="A145" t="s">
        <v>6578</v>
      </c>
      <c r="B145">
        <v>18</v>
      </c>
      <c r="E145">
        <v>0</v>
      </c>
      <c r="H145">
        <v>0</v>
      </c>
    </row>
    <row r="146" spans="1:8" ht="13.5" customHeight="1" x14ac:dyDescent="0.25">
      <c r="A146" t="s">
        <v>6578</v>
      </c>
      <c r="B146">
        <v>19</v>
      </c>
      <c r="C146">
        <v>0</v>
      </c>
      <c r="F146">
        <v>0</v>
      </c>
    </row>
    <row r="147" spans="1:8" ht="13.5" customHeight="1" x14ac:dyDescent="0.25">
      <c r="A147" t="s">
        <v>6578</v>
      </c>
      <c r="B147">
        <v>20</v>
      </c>
      <c r="C147">
        <v>0</v>
      </c>
      <c r="F147">
        <v>0</v>
      </c>
    </row>
    <row r="148" spans="1:8" ht="13.5" customHeight="1" x14ac:dyDescent="0.25">
      <c r="A148" t="s">
        <v>6578</v>
      </c>
      <c r="B148">
        <v>21</v>
      </c>
      <c r="D148">
        <v>0</v>
      </c>
      <c r="G148">
        <v>0</v>
      </c>
    </row>
    <row r="149" spans="1:8" ht="13.5" customHeight="1" x14ac:dyDescent="0.25">
      <c r="A149" t="s">
        <v>6578</v>
      </c>
      <c r="B149">
        <v>22</v>
      </c>
      <c r="D149">
        <v>0</v>
      </c>
      <c r="G149">
        <v>0</v>
      </c>
    </row>
    <row r="150" spans="1:8" ht="13.5" customHeight="1" x14ac:dyDescent="0.25">
      <c r="A150" t="s">
        <v>6578</v>
      </c>
      <c r="B150">
        <v>23</v>
      </c>
      <c r="E150">
        <v>0</v>
      </c>
      <c r="H150">
        <v>0</v>
      </c>
    </row>
    <row r="151" spans="1:8" ht="13.5" customHeight="1" x14ac:dyDescent="0.25">
      <c r="A151" t="s">
        <v>6578</v>
      </c>
      <c r="B151">
        <v>24</v>
      </c>
      <c r="E151">
        <v>0</v>
      </c>
      <c r="H151">
        <v>0</v>
      </c>
    </row>
    <row r="152" spans="1:8" ht="13.5" customHeight="1" x14ac:dyDescent="0.25">
      <c r="A152" t="s">
        <v>6578</v>
      </c>
      <c r="B152">
        <v>25</v>
      </c>
      <c r="C152">
        <v>0</v>
      </c>
      <c r="F152">
        <v>0</v>
      </c>
    </row>
    <row r="153" spans="1:8" ht="13.5" customHeight="1" x14ac:dyDescent="0.25">
      <c r="A153" t="s">
        <v>6578</v>
      </c>
      <c r="B153">
        <v>26</v>
      </c>
      <c r="C153">
        <v>0</v>
      </c>
      <c r="F153">
        <v>0</v>
      </c>
    </row>
    <row r="154" spans="1:8" ht="13.5" customHeight="1" x14ac:dyDescent="0.25">
      <c r="A154" t="s">
        <v>6578</v>
      </c>
      <c r="B154">
        <v>27</v>
      </c>
      <c r="D154">
        <v>0</v>
      </c>
      <c r="G154">
        <v>0</v>
      </c>
    </row>
    <row r="155" spans="1:8" ht="13.5" customHeight="1" x14ac:dyDescent="0.25">
      <c r="A155" t="s">
        <v>6578</v>
      </c>
      <c r="B155">
        <v>28</v>
      </c>
      <c r="D155">
        <v>0</v>
      </c>
      <c r="G155">
        <v>0</v>
      </c>
    </row>
    <row r="156" spans="1:8" ht="13.5" customHeight="1" x14ac:dyDescent="0.25">
      <c r="A156" t="s">
        <v>6578</v>
      </c>
      <c r="B156">
        <v>29</v>
      </c>
      <c r="E156">
        <v>0</v>
      </c>
      <c r="H156">
        <v>0</v>
      </c>
    </row>
    <row r="157" spans="1:8" ht="13.5" customHeight="1" x14ac:dyDescent="0.25">
      <c r="A157" t="s">
        <v>6578</v>
      </c>
      <c r="B157">
        <v>30</v>
      </c>
      <c r="E157">
        <v>0</v>
      </c>
      <c r="H157">
        <v>0</v>
      </c>
    </row>
    <row r="158" spans="1:8" ht="13.5" customHeight="1" x14ac:dyDescent="0.25">
      <c r="A158" t="s">
        <v>6578</v>
      </c>
      <c r="B158">
        <v>31</v>
      </c>
      <c r="C158">
        <v>0</v>
      </c>
      <c r="F158">
        <v>0</v>
      </c>
    </row>
    <row r="159" spans="1:8" ht="13.5" customHeight="1" x14ac:dyDescent="0.25">
      <c r="A159" t="s">
        <v>6578</v>
      </c>
      <c r="B159">
        <v>32</v>
      </c>
      <c r="C159">
        <v>0</v>
      </c>
      <c r="F159">
        <v>0</v>
      </c>
    </row>
    <row r="160" spans="1:8" ht="13.5" customHeight="1" x14ac:dyDescent="0.25">
      <c r="A160" t="s">
        <v>6578</v>
      </c>
      <c r="B160">
        <v>33</v>
      </c>
      <c r="D160">
        <v>0</v>
      </c>
      <c r="G160">
        <v>0</v>
      </c>
    </row>
    <row r="161" spans="1:8" ht="13.5" customHeight="1" x14ac:dyDescent="0.25">
      <c r="A161" t="s">
        <v>6578</v>
      </c>
      <c r="B161">
        <v>34</v>
      </c>
      <c r="D161">
        <v>0</v>
      </c>
      <c r="G161">
        <v>0</v>
      </c>
    </row>
    <row r="162" spans="1:8" ht="13.5" customHeight="1" x14ac:dyDescent="0.25">
      <c r="A162" t="s">
        <v>6578</v>
      </c>
      <c r="B162">
        <v>35</v>
      </c>
      <c r="E162">
        <v>0</v>
      </c>
      <c r="H162">
        <v>0</v>
      </c>
    </row>
    <row r="163" spans="1:8" ht="13.5" customHeight="1" x14ac:dyDescent="0.25">
      <c r="A163" t="s">
        <v>6578</v>
      </c>
      <c r="B163">
        <v>36</v>
      </c>
      <c r="E163">
        <v>0</v>
      </c>
      <c r="H163">
        <v>0</v>
      </c>
    </row>
    <row r="164" spans="1:8" ht="13.5" customHeight="1" x14ac:dyDescent="0.25">
      <c r="A164" t="s">
        <v>6578</v>
      </c>
      <c r="B164">
        <v>37</v>
      </c>
      <c r="C164">
        <v>0</v>
      </c>
      <c r="F164">
        <v>0</v>
      </c>
    </row>
    <row r="165" spans="1:8" ht="13.5" customHeight="1" x14ac:dyDescent="0.25">
      <c r="A165" t="s">
        <v>6578</v>
      </c>
      <c r="B165">
        <v>38</v>
      </c>
      <c r="C165">
        <v>0</v>
      </c>
      <c r="F165">
        <v>0</v>
      </c>
    </row>
    <row r="166" spans="1:8" ht="13.5" customHeight="1" x14ac:dyDescent="0.25">
      <c r="A166" t="s">
        <v>6578</v>
      </c>
      <c r="B166">
        <v>39</v>
      </c>
      <c r="D166">
        <v>0</v>
      </c>
      <c r="G166">
        <v>0</v>
      </c>
    </row>
    <row r="167" spans="1:8" ht="13.5" customHeight="1" x14ac:dyDescent="0.25">
      <c r="A167" t="s">
        <v>6578</v>
      </c>
      <c r="B167">
        <v>40</v>
      </c>
      <c r="D167">
        <v>0</v>
      </c>
      <c r="G167">
        <v>0</v>
      </c>
    </row>
    <row r="168" spans="1:8" ht="13.5" customHeight="1" x14ac:dyDescent="0.25">
      <c r="A168" t="s">
        <v>6578</v>
      </c>
      <c r="B168">
        <v>41</v>
      </c>
      <c r="E168">
        <v>0</v>
      </c>
      <c r="H168">
        <v>0</v>
      </c>
    </row>
    <row r="169" spans="1:8" ht="13.5" customHeight="1" x14ac:dyDescent="0.25">
      <c r="A169" t="s">
        <v>6578</v>
      </c>
      <c r="B169">
        <v>42</v>
      </c>
      <c r="E169">
        <v>0</v>
      </c>
      <c r="H169">
        <v>0</v>
      </c>
    </row>
    <row r="170" spans="1:8" ht="13.5" customHeight="1" x14ac:dyDescent="0.25">
      <c r="A170" t="s">
        <v>6578</v>
      </c>
      <c r="B170">
        <v>43</v>
      </c>
      <c r="C170">
        <v>0</v>
      </c>
      <c r="F170">
        <v>0</v>
      </c>
    </row>
    <row r="171" spans="1:8" ht="13.5" customHeight="1" x14ac:dyDescent="0.25">
      <c r="A171" t="s">
        <v>6578</v>
      </c>
      <c r="B171">
        <v>44</v>
      </c>
      <c r="C171">
        <v>0</v>
      </c>
      <c r="F171">
        <v>0</v>
      </c>
    </row>
    <row r="172" spans="1:8" ht="13.5" customHeight="1" x14ac:dyDescent="0.25">
      <c r="A172" t="s">
        <v>6578</v>
      </c>
      <c r="B172">
        <v>45</v>
      </c>
      <c r="D172">
        <v>0</v>
      </c>
      <c r="G172">
        <v>0</v>
      </c>
    </row>
    <row r="173" spans="1:8" ht="13.5" customHeight="1" x14ac:dyDescent="0.25">
      <c r="A173" t="s">
        <v>6578</v>
      </c>
      <c r="B173">
        <v>46</v>
      </c>
      <c r="D173">
        <v>0</v>
      </c>
      <c r="G173">
        <v>0</v>
      </c>
    </row>
    <row r="174" spans="1:8" ht="13.5" customHeight="1" x14ac:dyDescent="0.25">
      <c r="A174" t="s">
        <v>6578</v>
      </c>
      <c r="B174">
        <v>47</v>
      </c>
      <c r="E174">
        <v>0</v>
      </c>
      <c r="H174">
        <v>0</v>
      </c>
    </row>
    <row r="175" spans="1:8" ht="13.5" customHeight="1" x14ac:dyDescent="0.25">
      <c r="A175" t="s">
        <v>6578</v>
      </c>
      <c r="B175">
        <v>48</v>
      </c>
      <c r="E175">
        <v>0</v>
      </c>
      <c r="H175">
        <v>0</v>
      </c>
    </row>
    <row r="176" spans="1:8" ht="13.5" customHeight="1" x14ac:dyDescent="0.25">
      <c r="A176" t="s">
        <v>6578</v>
      </c>
      <c r="B176">
        <v>49</v>
      </c>
      <c r="C176">
        <v>0</v>
      </c>
      <c r="F176">
        <v>0</v>
      </c>
    </row>
    <row r="177" spans="1:8" ht="13.5" customHeight="1" x14ac:dyDescent="0.25">
      <c r="A177" t="s">
        <v>6578</v>
      </c>
      <c r="B177">
        <v>50</v>
      </c>
      <c r="C177">
        <v>0</v>
      </c>
      <c r="F177">
        <v>0</v>
      </c>
    </row>
    <row r="178" spans="1:8" ht="13.5" customHeight="1" x14ac:dyDescent="0.25">
      <c r="A178" t="s">
        <v>6579</v>
      </c>
      <c r="B178">
        <v>1</v>
      </c>
      <c r="C178">
        <v>0</v>
      </c>
      <c r="F178">
        <v>0</v>
      </c>
    </row>
    <row r="179" spans="1:8" ht="13.5" customHeight="1" x14ac:dyDescent="0.25">
      <c r="A179" t="s">
        <v>6579</v>
      </c>
      <c r="B179">
        <v>2</v>
      </c>
      <c r="C179">
        <v>0</v>
      </c>
      <c r="F179">
        <v>0</v>
      </c>
    </row>
    <row r="180" spans="1:8" ht="13.5" customHeight="1" x14ac:dyDescent="0.25">
      <c r="A180" t="s">
        <v>6579</v>
      </c>
      <c r="B180">
        <v>3</v>
      </c>
      <c r="D180">
        <v>0</v>
      </c>
      <c r="G180">
        <v>0</v>
      </c>
    </row>
    <row r="181" spans="1:8" ht="13.5" customHeight="1" x14ac:dyDescent="0.25">
      <c r="A181" t="s">
        <v>6579</v>
      </c>
      <c r="B181">
        <v>4</v>
      </c>
      <c r="D181">
        <v>0</v>
      </c>
      <c r="G181">
        <v>0</v>
      </c>
    </row>
    <row r="182" spans="1:8" ht="13.5" customHeight="1" x14ac:dyDescent="0.25">
      <c r="A182" t="s">
        <v>6579</v>
      </c>
      <c r="B182">
        <v>5</v>
      </c>
      <c r="E182">
        <v>0</v>
      </c>
      <c r="H182">
        <v>0</v>
      </c>
    </row>
    <row r="183" spans="1:8" ht="13.5" customHeight="1" x14ac:dyDescent="0.25">
      <c r="A183" t="s">
        <v>6579</v>
      </c>
      <c r="B183">
        <v>6</v>
      </c>
      <c r="E183">
        <v>0</v>
      </c>
      <c r="H183">
        <v>0</v>
      </c>
    </row>
    <row r="184" spans="1:8" ht="13.5" customHeight="1" x14ac:dyDescent="0.25">
      <c r="A184" t="s">
        <v>6579</v>
      </c>
      <c r="B184">
        <v>7</v>
      </c>
      <c r="C184">
        <v>0</v>
      </c>
      <c r="F184">
        <v>0</v>
      </c>
    </row>
    <row r="185" spans="1:8" ht="13.5" customHeight="1" x14ac:dyDescent="0.25">
      <c r="A185" t="s">
        <v>6579</v>
      </c>
      <c r="B185">
        <v>8</v>
      </c>
      <c r="C185">
        <v>0</v>
      </c>
      <c r="F185">
        <v>0</v>
      </c>
    </row>
    <row r="186" spans="1:8" ht="13.5" customHeight="1" x14ac:dyDescent="0.25">
      <c r="A186" t="s">
        <v>6579</v>
      </c>
      <c r="B186">
        <v>9</v>
      </c>
      <c r="D186">
        <v>0</v>
      </c>
      <c r="G186">
        <v>0</v>
      </c>
    </row>
    <row r="187" spans="1:8" ht="13.5" customHeight="1" x14ac:dyDescent="0.25">
      <c r="A187" t="s">
        <v>6579</v>
      </c>
      <c r="B187">
        <v>10</v>
      </c>
      <c r="D187">
        <v>0</v>
      </c>
      <c r="G187">
        <v>0</v>
      </c>
    </row>
    <row r="188" spans="1:8" ht="13.5" customHeight="1" x14ac:dyDescent="0.25">
      <c r="A188" t="s">
        <v>6579</v>
      </c>
      <c r="B188">
        <v>11</v>
      </c>
      <c r="E188">
        <v>0</v>
      </c>
      <c r="H188">
        <v>0</v>
      </c>
    </row>
    <row r="189" spans="1:8" ht="13.5" customHeight="1" x14ac:dyDescent="0.25">
      <c r="A189" t="s">
        <v>6579</v>
      </c>
      <c r="B189">
        <v>12</v>
      </c>
      <c r="E189">
        <v>0</v>
      </c>
      <c r="H189">
        <v>0</v>
      </c>
    </row>
    <row r="190" spans="1:8" ht="13.5" customHeight="1" x14ac:dyDescent="0.25">
      <c r="A190" t="s">
        <v>6579</v>
      </c>
      <c r="B190">
        <v>13</v>
      </c>
      <c r="C190">
        <v>0</v>
      </c>
      <c r="F190">
        <v>0</v>
      </c>
    </row>
    <row r="191" spans="1:8" ht="13.5" customHeight="1" x14ac:dyDescent="0.25">
      <c r="A191" t="s">
        <v>6579</v>
      </c>
      <c r="B191">
        <v>14</v>
      </c>
      <c r="C191">
        <v>0</v>
      </c>
      <c r="F191">
        <v>0</v>
      </c>
    </row>
    <row r="192" spans="1:8" ht="13.5" customHeight="1" x14ac:dyDescent="0.25">
      <c r="A192" t="s">
        <v>6579</v>
      </c>
      <c r="B192">
        <v>15</v>
      </c>
      <c r="D192">
        <v>0</v>
      </c>
      <c r="G192">
        <v>0</v>
      </c>
    </row>
    <row r="193" spans="1:8" ht="13.5" customHeight="1" x14ac:dyDescent="0.25">
      <c r="A193" t="s">
        <v>6579</v>
      </c>
      <c r="B193">
        <v>16</v>
      </c>
      <c r="D193">
        <v>0</v>
      </c>
      <c r="G193">
        <v>0</v>
      </c>
    </row>
    <row r="194" spans="1:8" ht="13.5" customHeight="1" x14ac:dyDescent="0.25">
      <c r="A194" t="s">
        <v>6579</v>
      </c>
      <c r="B194">
        <v>17</v>
      </c>
      <c r="E194">
        <v>0</v>
      </c>
      <c r="H194">
        <v>0</v>
      </c>
    </row>
    <row r="195" spans="1:8" ht="13.5" customHeight="1" x14ac:dyDescent="0.25">
      <c r="A195" t="s">
        <v>6579</v>
      </c>
      <c r="B195">
        <v>18</v>
      </c>
      <c r="E195">
        <v>0</v>
      </c>
      <c r="H195">
        <v>0</v>
      </c>
    </row>
    <row r="196" spans="1:8" ht="13.5" customHeight="1" x14ac:dyDescent="0.25">
      <c r="A196" t="s">
        <v>6579</v>
      </c>
      <c r="B196">
        <v>19</v>
      </c>
      <c r="C196">
        <v>0</v>
      </c>
      <c r="F196">
        <v>0</v>
      </c>
    </row>
    <row r="197" spans="1:8" ht="13.5" customHeight="1" x14ac:dyDescent="0.25">
      <c r="A197" t="s">
        <v>6579</v>
      </c>
      <c r="B197">
        <v>20</v>
      </c>
      <c r="C197">
        <v>0</v>
      </c>
      <c r="F197">
        <v>0</v>
      </c>
    </row>
    <row r="198" spans="1:8" ht="13.5" customHeight="1" x14ac:dyDescent="0.25">
      <c r="A198" t="s">
        <v>6579</v>
      </c>
      <c r="B198">
        <v>21</v>
      </c>
      <c r="D198">
        <v>0</v>
      </c>
      <c r="G198">
        <v>0</v>
      </c>
    </row>
    <row r="199" spans="1:8" ht="13.5" customHeight="1" x14ac:dyDescent="0.25">
      <c r="A199" t="s">
        <v>6579</v>
      </c>
      <c r="B199">
        <v>22</v>
      </c>
      <c r="D199">
        <v>0</v>
      </c>
      <c r="G199">
        <v>0</v>
      </c>
    </row>
    <row r="200" spans="1:8" ht="13.5" customHeight="1" x14ac:dyDescent="0.25">
      <c r="A200" t="s">
        <v>6579</v>
      </c>
      <c r="B200">
        <v>23</v>
      </c>
      <c r="E200">
        <v>0</v>
      </c>
      <c r="H200">
        <v>0</v>
      </c>
    </row>
    <row r="201" spans="1:8" ht="13.5" customHeight="1" x14ac:dyDescent="0.25">
      <c r="A201" t="s">
        <v>6579</v>
      </c>
      <c r="B201">
        <v>24</v>
      </c>
      <c r="E201">
        <v>0</v>
      </c>
      <c r="H201">
        <v>0</v>
      </c>
    </row>
    <row r="202" spans="1:8" ht="13.5" customHeight="1" x14ac:dyDescent="0.25">
      <c r="A202" t="s">
        <v>6579</v>
      </c>
      <c r="B202">
        <v>25</v>
      </c>
      <c r="C202">
        <v>0</v>
      </c>
      <c r="F202">
        <v>0</v>
      </c>
    </row>
    <row r="203" spans="1:8" ht="13.5" customHeight="1" x14ac:dyDescent="0.25">
      <c r="A203" t="s">
        <v>6579</v>
      </c>
      <c r="B203">
        <v>26</v>
      </c>
      <c r="C203">
        <v>0</v>
      </c>
      <c r="F203">
        <v>0</v>
      </c>
    </row>
    <row r="204" spans="1:8" ht="13.5" customHeight="1" x14ac:dyDescent="0.25">
      <c r="A204" t="s">
        <v>6579</v>
      </c>
      <c r="B204">
        <v>27</v>
      </c>
      <c r="D204">
        <v>0</v>
      </c>
      <c r="G204">
        <v>0</v>
      </c>
    </row>
    <row r="205" spans="1:8" ht="13.5" customHeight="1" x14ac:dyDescent="0.25">
      <c r="A205" t="s">
        <v>6579</v>
      </c>
      <c r="B205">
        <v>28</v>
      </c>
      <c r="D205">
        <v>0</v>
      </c>
      <c r="G205">
        <v>0</v>
      </c>
    </row>
    <row r="206" spans="1:8" ht="13.5" customHeight="1" x14ac:dyDescent="0.25">
      <c r="A206" t="s">
        <v>6579</v>
      </c>
      <c r="B206">
        <v>29</v>
      </c>
      <c r="E206">
        <v>0</v>
      </c>
      <c r="H206">
        <v>0</v>
      </c>
    </row>
    <row r="207" spans="1:8" ht="13.5" customHeight="1" x14ac:dyDescent="0.25">
      <c r="A207" t="s">
        <v>6579</v>
      </c>
      <c r="B207">
        <v>30</v>
      </c>
      <c r="E207">
        <v>0</v>
      </c>
      <c r="H207">
        <v>0</v>
      </c>
    </row>
    <row r="208" spans="1:8" ht="13.5" customHeight="1" x14ac:dyDescent="0.25">
      <c r="A208" t="s">
        <v>6579</v>
      </c>
      <c r="B208">
        <v>31</v>
      </c>
      <c r="C208">
        <v>0</v>
      </c>
      <c r="F208">
        <v>0</v>
      </c>
    </row>
    <row r="209" spans="1:8" ht="13.5" customHeight="1" x14ac:dyDescent="0.25">
      <c r="A209" t="s">
        <v>6579</v>
      </c>
      <c r="B209">
        <v>32</v>
      </c>
      <c r="C209">
        <v>0</v>
      </c>
      <c r="F209">
        <v>0</v>
      </c>
    </row>
    <row r="210" spans="1:8" ht="13.5" customHeight="1" x14ac:dyDescent="0.25">
      <c r="A210" t="s">
        <v>6579</v>
      </c>
      <c r="B210">
        <v>33</v>
      </c>
      <c r="D210">
        <v>0</v>
      </c>
      <c r="G210">
        <v>0</v>
      </c>
    </row>
    <row r="211" spans="1:8" ht="13.5" customHeight="1" x14ac:dyDescent="0.25">
      <c r="A211" t="s">
        <v>6579</v>
      </c>
      <c r="B211">
        <v>34</v>
      </c>
      <c r="D211">
        <v>0</v>
      </c>
      <c r="G211">
        <v>0</v>
      </c>
    </row>
    <row r="212" spans="1:8" ht="13.5" customHeight="1" x14ac:dyDescent="0.25">
      <c r="A212" t="s">
        <v>6579</v>
      </c>
      <c r="B212">
        <v>35</v>
      </c>
      <c r="E212">
        <v>0</v>
      </c>
      <c r="H212">
        <v>0</v>
      </c>
    </row>
    <row r="213" spans="1:8" ht="13.5" customHeight="1" x14ac:dyDescent="0.25">
      <c r="A213" t="s">
        <v>6579</v>
      </c>
      <c r="B213">
        <v>36</v>
      </c>
      <c r="E213">
        <v>0</v>
      </c>
      <c r="H213">
        <v>0</v>
      </c>
    </row>
    <row r="214" spans="1:8" ht="13.5" customHeight="1" x14ac:dyDescent="0.25">
      <c r="A214" t="s">
        <v>6579</v>
      </c>
      <c r="B214">
        <v>37</v>
      </c>
      <c r="C214">
        <v>0</v>
      </c>
      <c r="F214">
        <v>0</v>
      </c>
    </row>
    <row r="215" spans="1:8" ht="13.5" customHeight="1" x14ac:dyDescent="0.25">
      <c r="A215" t="s">
        <v>6579</v>
      </c>
      <c r="B215">
        <v>38</v>
      </c>
      <c r="C215">
        <v>0</v>
      </c>
      <c r="F215">
        <v>0</v>
      </c>
    </row>
    <row r="216" spans="1:8" ht="13.5" customHeight="1" x14ac:dyDescent="0.25">
      <c r="A216" t="s">
        <v>6579</v>
      </c>
      <c r="B216">
        <v>39</v>
      </c>
      <c r="D216">
        <v>0</v>
      </c>
      <c r="G216">
        <v>0</v>
      </c>
    </row>
    <row r="217" spans="1:8" ht="13.5" customHeight="1" x14ac:dyDescent="0.25">
      <c r="A217" t="s">
        <v>6579</v>
      </c>
      <c r="B217">
        <v>40</v>
      </c>
      <c r="D217">
        <v>0</v>
      </c>
      <c r="G217">
        <v>0</v>
      </c>
    </row>
    <row r="218" spans="1:8" ht="13.5" customHeight="1" x14ac:dyDescent="0.25">
      <c r="A218" t="s">
        <v>6579</v>
      </c>
      <c r="B218">
        <v>41</v>
      </c>
      <c r="E218">
        <v>0</v>
      </c>
      <c r="H218">
        <v>0</v>
      </c>
    </row>
    <row r="219" spans="1:8" ht="13.5" customHeight="1" x14ac:dyDescent="0.25">
      <c r="A219" t="s">
        <v>6579</v>
      </c>
      <c r="B219">
        <v>42</v>
      </c>
      <c r="E219">
        <v>0</v>
      </c>
      <c r="H219">
        <v>0</v>
      </c>
    </row>
    <row r="220" spans="1:8" ht="13.5" customHeight="1" x14ac:dyDescent="0.25">
      <c r="A220" t="s">
        <v>6579</v>
      </c>
      <c r="B220">
        <v>43</v>
      </c>
      <c r="C220">
        <v>0</v>
      </c>
      <c r="F220">
        <v>0</v>
      </c>
    </row>
    <row r="221" spans="1:8" ht="13.5" customHeight="1" x14ac:dyDescent="0.25">
      <c r="A221" t="s">
        <v>6579</v>
      </c>
      <c r="B221">
        <v>44</v>
      </c>
      <c r="C221">
        <v>0</v>
      </c>
      <c r="F221">
        <v>0</v>
      </c>
    </row>
    <row r="222" spans="1:8" ht="13.5" customHeight="1" x14ac:dyDescent="0.25">
      <c r="A222" t="s">
        <v>6579</v>
      </c>
      <c r="B222">
        <v>45</v>
      </c>
      <c r="D222">
        <v>0</v>
      </c>
      <c r="G222">
        <v>0</v>
      </c>
    </row>
    <row r="223" spans="1:8" ht="13.5" customHeight="1" x14ac:dyDescent="0.25">
      <c r="A223" t="s">
        <v>6579</v>
      </c>
      <c r="B223">
        <v>46</v>
      </c>
      <c r="D223">
        <v>0</v>
      </c>
      <c r="G223">
        <v>0</v>
      </c>
    </row>
    <row r="224" spans="1:8" ht="13.5" customHeight="1" x14ac:dyDescent="0.25">
      <c r="A224" t="s">
        <v>6579</v>
      </c>
      <c r="B224">
        <v>47</v>
      </c>
      <c r="E224">
        <v>0</v>
      </c>
      <c r="H224">
        <v>0</v>
      </c>
    </row>
    <row r="225" spans="1:10" ht="13.5" customHeight="1" x14ac:dyDescent="0.25">
      <c r="A225" t="s">
        <v>6579</v>
      </c>
      <c r="B225">
        <v>48</v>
      </c>
      <c r="E225">
        <v>0</v>
      </c>
      <c r="H225">
        <v>0</v>
      </c>
    </row>
    <row r="226" spans="1:10" ht="13.5" customHeight="1" x14ac:dyDescent="0.25">
      <c r="A226" t="s">
        <v>6579</v>
      </c>
      <c r="B226">
        <v>49</v>
      </c>
      <c r="C226">
        <v>0</v>
      </c>
      <c r="F226">
        <v>0</v>
      </c>
    </row>
    <row r="227" spans="1:10" ht="13.5" customHeight="1" x14ac:dyDescent="0.25">
      <c r="A227" t="s">
        <v>6579</v>
      </c>
      <c r="B227">
        <v>50</v>
      </c>
      <c r="C227">
        <v>0</v>
      </c>
      <c r="F227">
        <v>0</v>
      </c>
    </row>
    <row r="228" spans="1:10" ht="13.5" customHeight="1" x14ac:dyDescent="0.25">
      <c r="A228" t="s">
        <v>6580</v>
      </c>
      <c r="B228">
        <v>1</v>
      </c>
      <c r="C228">
        <v>0</v>
      </c>
      <c r="F228">
        <v>0</v>
      </c>
    </row>
    <row r="229" spans="1:10" ht="13.5" customHeight="1" x14ac:dyDescent="0.25">
      <c r="A229" t="s">
        <v>6580</v>
      </c>
      <c r="B229">
        <v>2</v>
      </c>
      <c r="C229">
        <v>0</v>
      </c>
      <c r="F229">
        <v>0</v>
      </c>
    </row>
    <row r="230" spans="1:10" ht="13.5" customHeight="1" x14ac:dyDescent="0.25">
      <c r="A230" t="s">
        <v>6580</v>
      </c>
      <c r="B230">
        <v>3</v>
      </c>
      <c r="D230">
        <v>0</v>
      </c>
      <c r="G230">
        <v>0</v>
      </c>
    </row>
    <row r="231" spans="1:10" ht="13.5" customHeight="1" x14ac:dyDescent="0.25">
      <c r="A231" t="s">
        <v>6580</v>
      </c>
      <c r="B231">
        <v>4</v>
      </c>
      <c r="D231">
        <v>0</v>
      </c>
      <c r="G231">
        <v>0</v>
      </c>
    </row>
    <row r="232" spans="1:10" ht="13.5" customHeight="1" x14ac:dyDescent="0.25">
      <c r="A232" t="s">
        <v>6580</v>
      </c>
      <c r="B232">
        <v>5</v>
      </c>
      <c r="E232">
        <v>0</v>
      </c>
      <c r="H232">
        <v>0</v>
      </c>
    </row>
    <row r="233" spans="1:10" ht="13.5" customHeight="1" x14ac:dyDescent="0.25">
      <c r="A233" t="s">
        <v>6580</v>
      </c>
      <c r="B233">
        <v>6</v>
      </c>
      <c r="E233">
        <v>0</v>
      </c>
      <c r="H233">
        <v>0</v>
      </c>
    </row>
    <row r="234" spans="1:10" ht="13.5" customHeight="1" x14ac:dyDescent="0.25">
      <c r="A234" t="s">
        <v>6580</v>
      </c>
      <c r="B234">
        <v>7</v>
      </c>
      <c r="C234">
        <v>0</v>
      </c>
      <c r="F234">
        <v>0</v>
      </c>
    </row>
    <row r="235" spans="1:10" ht="13.5" customHeight="1" x14ac:dyDescent="0.25">
      <c r="A235" t="s">
        <v>6580</v>
      </c>
      <c r="B235">
        <v>8</v>
      </c>
      <c r="C235">
        <v>0</v>
      </c>
      <c r="F235">
        <v>0</v>
      </c>
    </row>
    <row r="236" spans="1:10" ht="13.5" customHeight="1" x14ac:dyDescent="0.25">
      <c r="A236" t="s">
        <v>6580</v>
      </c>
      <c r="B236">
        <v>9</v>
      </c>
      <c r="D236">
        <v>0</v>
      </c>
      <c r="G236">
        <v>0</v>
      </c>
    </row>
    <row r="237" spans="1:10" ht="13.5" customHeight="1" x14ac:dyDescent="0.25">
      <c r="A237" t="s">
        <v>6580</v>
      </c>
      <c r="B237">
        <v>10</v>
      </c>
      <c r="D237">
        <v>0</v>
      </c>
      <c r="G237">
        <v>6.01</v>
      </c>
      <c r="J237">
        <v>4.9703107072187853</v>
      </c>
    </row>
    <row r="238" spans="1:10" ht="13.5" customHeight="1" x14ac:dyDescent="0.25">
      <c r="A238" t="s">
        <v>6580</v>
      </c>
      <c r="B238">
        <v>11</v>
      </c>
      <c r="E238">
        <v>0</v>
      </c>
      <c r="H238">
        <v>0</v>
      </c>
    </row>
    <row r="239" spans="1:10" ht="13.5" customHeight="1" x14ac:dyDescent="0.25">
      <c r="A239" t="s">
        <v>6580</v>
      </c>
      <c r="B239">
        <v>12</v>
      </c>
      <c r="E239">
        <v>0</v>
      </c>
      <c r="H239">
        <v>0</v>
      </c>
    </row>
    <row r="240" spans="1:10" ht="13.5" customHeight="1" x14ac:dyDescent="0.25">
      <c r="A240" t="s">
        <v>6580</v>
      </c>
      <c r="B240">
        <v>13</v>
      </c>
      <c r="C240">
        <v>0</v>
      </c>
      <c r="F240">
        <v>0</v>
      </c>
    </row>
    <row r="241" spans="1:9" ht="13.5" customHeight="1" x14ac:dyDescent="0.25">
      <c r="A241" t="s">
        <v>6580</v>
      </c>
      <c r="B241">
        <v>14</v>
      </c>
      <c r="C241">
        <v>0</v>
      </c>
      <c r="F241">
        <v>0</v>
      </c>
    </row>
    <row r="242" spans="1:9" ht="13.5" customHeight="1" x14ac:dyDescent="0.25">
      <c r="A242" t="s">
        <v>6580</v>
      </c>
      <c r="B242">
        <v>15</v>
      </c>
      <c r="D242">
        <v>0</v>
      </c>
      <c r="G242">
        <v>0</v>
      </c>
    </row>
    <row r="243" spans="1:9" ht="13.5" customHeight="1" x14ac:dyDescent="0.25">
      <c r="A243" t="s">
        <v>6580</v>
      </c>
      <c r="B243">
        <v>16</v>
      </c>
      <c r="D243">
        <v>0</v>
      </c>
      <c r="G243">
        <v>0</v>
      </c>
    </row>
    <row r="244" spans="1:9" ht="13.5" customHeight="1" x14ac:dyDescent="0.25">
      <c r="A244" t="s">
        <v>6580</v>
      </c>
      <c r="B244">
        <v>17</v>
      </c>
      <c r="E244">
        <v>0</v>
      </c>
      <c r="H244">
        <v>0</v>
      </c>
    </row>
    <row r="245" spans="1:9" ht="13.5" customHeight="1" x14ac:dyDescent="0.25">
      <c r="A245" t="s">
        <v>6580</v>
      </c>
      <c r="B245">
        <v>18</v>
      </c>
      <c r="E245">
        <v>0</v>
      </c>
      <c r="H245">
        <v>0</v>
      </c>
    </row>
    <row r="246" spans="1:9" ht="13.5" customHeight="1" x14ac:dyDescent="0.25">
      <c r="A246" t="s">
        <v>6580</v>
      </c>
      <c r="B246">
        <v>19</v>
      </c>
      <c r="C246">
        <v>0</v>
      </c>
      <c r="F246">
        <v>6.52</v>
      </c>
      <c r="I246">
        <v>5.1987570786322541</v>
      </c>
    </row>
    <row r="247" spans="1:9" ht="13.5" customHeight="1" x14ac:dyDescent="0.25">
      <c r="A247" t="s">
        <v>6580</v>
      </c>
      <c r="B247">
        <v>20</v>
      </c>
      <c r="C247">
        <v>0</v>
      </c>
      <c r="F247">
        <v>0</v>
      </c>
    </row>
    <row r="248" spans="1:9" ht="13.5" customHeight="1" x14ac:dyDescent="0.25">
      <c r="A248" t="s">
        <v>6580</v>
      </c>
      <c r="B248">
        <v>21</v>
      </c>
      <c r="D248">
        <v>0</v>
      </c>
      <c r="G248">
        <v>0</v>
      </c>
    </row>
    <row r="249" spans="1:9" ht="13.5" customHeight="1" x14ac:dyDescent="0.25">
      <c r="A249" t="s">
        <v>6580</v>
      </c>
      <c r="B249">
        <v>22</v>
      </c>
      <c r="D249">
        <v>0</v>
      </c>
      <c r="G249">
        <v>0</v>
      </c>
    </row>
    <row r="250" spans="1:9" ht="13.5" customHeight="1" x14ac:dyDescent="0.25">
      <c r="A250" t="s">
        <v>6580</v>
      </c>
      <c r="B250">
        <v>23</v>
      </c>
      <c r="E250">
        <v>0</v>
      </c>
      <c r="H250">
        <v>0</v>
      </c>
    </row>
    <row r="251" spans="1:9" ht="13.5" customHeight="1" x14ac:dyDescent="0.25">
      <c r="A251" t="s">
        <v>6580</v>
      </c>
      <c r="B251">
        <v>24</v>
      </c>
      <c r="E251">
        <v>0</v>
      </c>
      <c r="H251">
        <v>0</v>
      </c>
    </row>
    <row r="252" spans="1:9" ht="13.5" customHeight="1" x14ac:dyDescent="0.25">
      <c r="A252" t="s">
        <v>6580</v>
      </c>
      <c r="B252">
        <v>25</v>
      </c>
      <c r="C252">
        <v>0</v>
      </c>
      <c r="F252">
        <v>0</v>
      </c>
    </row>
    <row r="253" spans="1:9" ht="13.5" customHeight="1" x14ac:dyDescent="0.25">
      <c r="A253" t="s">
        <v>6580</v>
      </c>
      <c r="B253">
        <v>26</v>
      </c>
      <c r="C253">
        <v>0</v>
      </c>
      <c r="F253">
        <v>0</v>
      </c>
    </row>
    <row r="254" spans="1:9" ht="13.5" customHeight="1" x14ac:dyDescent="0.25">
      <c r="A254" t="s">
        <v>6580</v>
      </c>
      <c r="B254">
        <v>27</v>
      </c>
      <c r="D254">
        <v>0</v>
      </c>
      <c r="G254">
        <v>0</v>
      </c>
    </row>
    <row r="255" spans="1:9" ht="13.5" customHeight="1" x14ac:dyDescent="0.25">
      <c r="A255" t="s">
        <v>6580</v>
      </c>
      <c r="B255">
        <v>28</v>
      </c>
      <c r="D255">
        <v>0</v>
      </c>
      <c r="G255">
        <v>0</v>
      </c>
    </row>
    <row r="256" spans="1:9" ht="13.5" customHeight="1" x14ac:dyDescent="0.25">
      <c r="A256" t="s">
        <v>6580</v>
      </c>
      <c r="B256">
        <v>29</v>
      </c>
      <c r="E256">
        <v>0</v>
      </c>
      <c r="H256">
        <v>0</v>
      </c>
    </row>
    <row r="257" spans="1:8" ht="13.5" customHeight="1" x14ac:dyDescent="0.25">
      <c r="A257" t="s">
        <v>6580</v>
      </c>
      <c r="B257">
        <v>30</v>
      </c>
      <c r="E257">
        <v>0</v>
      </c>
      <c r="H257">
        <v>0</v>
      </c>
    </row>
    <row r="258" spans="1:8" ht="13.5" customHeight="1" x14ac:dyDescent="0.25">
      <c r="A258" t="s">
        <v>6580</v>
      </c>
      <c r="B258">
        <v>31</v>
      </c>
      <c r="C258">
        <v>0</v>
      </c>
      <c r="F258">
        <v>0</v>
      </c>
    </row>
    <row r="259" spans="1:8" ht="13.5" customHeight="1" x14ac:dyDescent="0.25">
      <c r="A259" t="s">
        <v>6580</v>
      </c>
      <c r="B259">
        <v>32</v>
      </c>
      <c r="C259">
        <v>0</v>
      </c>
      <c r="F259">
        <v>0</v>
      </c>
    </row>
    <row r="260" spans="1:8" ht="13.5" customHeight="1" x14ac:dyDescent="0.25">
      <c r="A260" t="s">
        <v>6580</v>
      </c>
      <c r="B260">
        <v>33</v>
      </c>
      <c r="D260">
        <v>0</v>
      </c>
      <c r="G260">
        <v>0</v>
      </c>
    </row>
    <row r="261" spans="1:8" ht="13.5" customHeight="1" x14ac:dyDescent="0.25">
      <c r="A261" t="s">
        <v>6580</v>
      </c>
      <c r="B261">
        <v>34</v>
      </c>
      <c r="D261">
        <v>0</v>
      </c>
      <c r="G261">
        <v>0</v>
      </c>
    </row>
    <row r="262" spans="1:8" ht="13.5" customHeight="1" x14ac:dyDescent="0.25">
      <c r="A262" t="s">
        <v>6580</v>
      </c>
      <c r="B262">
        <v>35</v>
      </c>
      <c r="E262">
        <v>0</v>
      </c>
      <c r="H262">
        <v>0</v>
      </c>
    </row>
    <row r="263" spans="1:8" ht="13.5" customHeight="1" x14ac:dyDescent="0.25">
      <c r="A263" t="s">
        <v>6580</v>
      </c>
      <c r="B263">
        <v>36</v>
      </c>
      <c r="E263">
        <v>0</v>
      </c>
      <c r="H263">
        <v>0</v>
      </c>
    </row>
    <row r="264" spans="1:8" ht="13.5" customHeight="1" x14ac:dyDescent="0.25">
      <c r="A264" t="s">
        <v>6580</v>
      </c>
      <c r="B264">
        <v>37</v>
      </c>
      <c r="C264">
        <v>0</v>
      </c>
      <c r="F264">
        <v>0</v>
      </c>
    </row>
    <row r="265" spans="1:8" ht="13.5" customHeight="1" x14ac:dyDescent="0.25">
      <c r="A265" t="s">
        <v>6580</v>
      </c>
      <c r="B265">
        <v>38</v>
      </c>
      <c r="C265">
        <v>0</v>
      </c>
      <c r="F265">
        <v>0</v>
      </c>
    </row>
    <row r="266" spans="1:8" ht="13.5" customHeight="1" x14ac:dyDescent="0.25">
      <c r="A266" t="s">
        <v>6580</v>
      </c>
      <c r="B266">
        <v>39</v>
      </c>
      <c r="D266">
        <v>0</v>
      </c>
      <c r="G266">
        <v>0</v>
      </c>
    </row>
    <row r="267" spans="1:8" ht="13.5" customHeight="1" x14ac:dyDescent="0.25">
      <c r="A267" t="s">
        <v>6580</v>
      </c>
      <c r="B267">
        <v>40</v>
      </c>
      <c r="D267">
        <v>0</v>
      </c>
      <c r="G267">
        <v>0</v>
      </c>
    </row>
    <row r="268" spans="1:8" ht="13.5" customHeight="1" x14ac:dyDescent="0.25">
      <c r="A268" t="s">
        <v>6580</v>
      </c>
      <c r="B268">
        <v>41</v>
      </c>
      <c r="E268">
        <v>0</v>
      </c>
      <c r="H268">
        <v>0</v>
      </c>
    </row>
    <row r="269" spans="1:8" ht="13.5" customHeight="1" x14ac:dyDescent="0.25">
      <c r="A269" t="s">
        <v>6580</v>
      </c>
      <c r="B269">
        <v>42</v>
      </c>
      <c r="E269">
        <v>0</v>
      </c>
      <c r="H269">
        <v>0</v>
      </c>
    </row>
    <row r="270" spans="1:8" ht="13.5" customHeight="1" x14ac:dyDescent="0.25">
      <c r="A270" t="s">
        <v>6580</v>
      </c>
      <c r="B270">
        <v>43</v>
      </c>
      <c r="C270">
        <v>0</v>
      </c>
      <c r="F270">
        <v>0</v>
      </c>
    </row>
    <row r="271" spans="1:8" ht="13.5" customHeight="1" x14ac:dyDescent="0.25">
      <c r="A271" t="s">
        <v>6580</v>
      </c>
      <c r="B271">
        <v>44</v>
      </c>
      <c r="C271">
        <v>0</v>
      </c>
      <c r="F271">
        <v>0</v>
      </c>
    </row>
    <row r="272" spans="1:8" ht="13.5" customHeight="1" x14ac:dyDescent="0.25">
      <c r="A272" t="s">
        <v>6580</v>
      </c>
      <c r="B272">
        <v>45</v>
      </c>
      <c r="D272">
        <v>0</v>
      </c>
      <c r="G272">
        <v>0</v>
      </c>
    </row>
    <row r="273" spans="1:10" ht="13.5" customHeight="1" x14ac:dyDescent="0.25">
      <c r="A273" t="s">
        <v>6580</v>
      </c>
      <c r="B273">
        <v>46</v>
      </c>
      <c r="D273">
        <v>0</v>
      </c>
      <c r="G273">
        <v>0</v>
      </c>
    </row>
    <row r="274" spans="1:10" ht="13.5" customHeight="1" x14ac:dyDescent="0.25">
      <c r="A274" t="s">
        <v>6580</v>
      </c>
      <c r="B274">
        <v>47</v>
      </c>
      <c r="E274">
        <v>0</v>
      </c>
      <c r="H274">
        <v>0</v>
      </c>
    </row>
    <row r="275" spans="1:10" ht="13.5" customHeight="1" x14ac:dyDescent="0.25">
      <c r="A275" t="s">
        <v>6580</v>
      </c>
      <c r="B275">
        <v>48</v>
      </c>
      <c r="E275">
        <v>0</v>
      </c>
      <c r="H275">
        <v>0</v>
      </c>
    </row>
    <row r="276" spans="1:10" ht="13.5" customHeight="1" x14ac:dyDescent="0.25">
      <c r="A276" t="s">
        <v>6580</v>
      </c>
      <c r="B276">
        <v>49</v>
      </c>
      <c r="C276">
        <v>0</v>
      </c>
      <c r="F276">
        <v>0</v>
      </c>
    </row>
    <row r="277" spans="1:10" ht="13.5" customHeight="1" x14ac:dyDescent="0.25">
      <c r="A277" t="s">
        <v>6580</v>
      </c>
      <c r="B277">
        <v>50</v>
      </c>
      <c r="C277">
        <v>0</v>
      </c>
      <c r="F277">
        <v>0</v>
      </c>
    </row>
    <row r="278" spans="1:10" ht="13.5" customHeight="1" x14ac:dyDescent="0.25">
      <c r="A278" t="s">
        <v>6581</v>
      </c>
      <c r="B278">
        <v>1</v>
      </c>
      <c r="C278">
        <v>0</v>
      </c>
      <c r="F278">
        <v>0</v>
      </c>
    </row>
    <row r="279" spans="1:10" ht="13.5" customHeight="1" x14ac:dyDescent="0.25">
      <c r="A279" t="s">
        <v>6581</v>
      </c>
      <c r="B279">
        <v>2</v>
      </c>
      <c r="C279">
        <v>0</v>
      </c>
      <c r="F279">
        <v>0</v>
      </c>
    </row>
    <row r="280" spans="1:10" ht="13.5" customHeight="1" x14ac:dyDescent="0.25">
      <c r="A280" t="s">
        <v>6581</v>
      </c>
      <c r="B280">
        <v>3</v>
      </c>
      <c r="D280">
        <v>0</v>
      </c>
      <c r="G280">
        <v>0</v>
      </c>
    </row>
    <row r="281" spans="1:10" ht="13.5" customHeight="1" x14ac:dyDescent="0.25">
      <c r="A281" t="s">
        <v>6581</v>
      </c>
      <c r="B281">
        <v>4</v>
      </c>
      <c r="D281">
        <v>0</v>
      </c>
      <c r="G281">
        <v>0</v>
      </c>
    </row>
    <row r="282" spans="1:10" ht="13.5" customHeight="1" x14ac:dyDescent="0.25">
      <c r="A282" t="s">
        <v>6581</v>
      </c>
      <c r="B282">
        <v>5</v>
      </c>
      <c r="E282">
        <v>0</v>
      </c>
      <c r="H282">
        <v>0</v>
      </c>
    </row>
    <row r="283" spans="1:10" ht="13.5" customHeight="1" x14ac:dyDescent="0.25">
      <c r="A283" t="s">
        <v>6581</v>
      </c>
      <c r="B283">
        <v>6</v>
      </c>
      <c r="E283">
        <v>0</v>
      </c>
      <c r="H283">
        <v>0</v>
      </c>
    </row>
    <row r="284" spans="1:10" ht="13.5" customHeight="1" x14ac:dyDescent="0.25">
      <c r="A284" t="s">
        <v>6581</v>
      </c>
      <c r="B284">
        <v>7</v>
      </c>
      <c r="C284">
        <v>0</v>
      </c>
      <c r="F284">
        <v>0</v>
      </c>
    </row>
    <row r="285" spans="1:10" ht="13.5" customHeight="1" x14ac:dyDescent="0.25">
      <c r="A285" t="s">
        <v>6581</v>
      </c>
      <c r="B285">
        <v>8</v>
      </c>
      <c r="C285">
        <v>0</v>
      </c>
      <c r="F285">
        <v>0</v>
      </c>
    </row>
    <row r="286" spans="1:10" ht="13.5" customHeight="1" x14ac:dyDescent="0.25">
      <c r="A286" t="s">
        <v>6581</v>
      </c>
      <c r="B286">
        <v>9</v>
      </c>
      <c r="D286">
        <v>0</v>
      </c>
      <c r="G286">
        <v>0</v>
      </c>
    </row>
    <row r="287" spans="1:10" ht="13.5" customHeight="1" x14ac:dyDescent="0.25">
      <c r="A287" t="s">
        <v>6581</v>
      </c>
      <c r="B287">
        <v>10</v>
      </c>
      <c r="D287">
        <v>0</v>
      </c>
      <c r="G287">
        <v>6.02</v>
      </c>
      <c r="J287">
        <v>4.9402750962613329</v>
      </c>
    </row>
    <row r="288" spans="1:10" ht="13.5" customHeight="1" x14ac:dyDescent="0.25">
      <c r="A288" t="s">
        <v>6581</v>
      </c>
      <c r="B288">
        <v>11</v>
      </c>
      <c r="E288">
        <v>0</v>
      </c>
      <c r="H288">
        <v>0</v>
      </c>
    </row>
    <row r="289" spans="1:9" ht="13.5" customHeight="1" x14ac:dyDescent="0.25">
      <c r="A289" t="s">
        <v>6581</v>
      </c>
      <c r="B289">
        <v>12</v>
      </c>
      <c r="E289">
        <v>0</v>
      </c>
      <c r="H289">
        <v>0</v>
      </c>
    </row>
    <row r="290" spans="1:9" ht="13.5" customHeight="1" x14ac:dyDescent="0.25">
      <c r="A290" t="s">
        <v>6581</v>
      </c>
      <c r="B290">
        <v>13</v>
      </c>
      <c r="C290">
        <v>0</v>
      </c>
      <c r="F290">
        <v>0</v>
      </c>
    </row>
    <row r="291" spans="1:9" ht="13.5" customHeight="1" x14ac:dyDescent="0.25">
      <c r="A291" t="s">
        <v>6581</v>
      </c>
      <c r="B291">
        <v>14</v>
      </c>
      <c r="C291">
        <v>0</v>
      </c>
      <c r="F291">
        <v>0</v>
      </c>
    </row>
    <row r="292" spans="1:9" ht="13.5" customHeight="1" x14ac:dyDescent="0.25">
      <c r="A292" t="s">
        <v>6581</v>
      </c>
      <c r="B292">
        <v>15</v>
      </c>
      <c r="D292">
        <v>0</v>
      </c>
      <c r="G292">
        <v>0</v>
      </c>
    </row>
    <row r="293" spans="1:9" ht="13.5" customHeight="1" x14ac:dyDescent="0.25">
      <c r="A293" t="s">
        <v>6581</v>
      </c>
      <c r="B293">
        <v>16</v>
      </c>
      <c r="D293">
        <v>0</v>
      </c>
      <c r="G293">
        <v>0</v>
      </c>
    </row>
    <row r="294" spans="1:9" ht="13.5" customHeight="1" x14ac:dyDescent="0.25">
      <c r="A294" t="s">
        <v>6581</v>
      </c>
      <c r="B294">
        <v>17</v>
      </c>
      <c r="E294">
        <v>0</v>
      </c>
      <c r="H294">
        <v>0</v>
      </c>
    </row>
    <row r="295" spans="1:9" ht="13.5" customHeight="1" x14ac:dyDescent="0.25">
      <c r="A295" t="s">
        <v>6581</v>
      </c>
      <c r="B295">
        <v>18</v>
      </c>
      <c r="E295">
        <v>0</v>
      </c>
      <c r="H295">
        <v>0</v>
      </c>
    </row>
    <row r="296" spans="1:9" ht="13.5" customHeight="1" x14ac:dyDescent="0.25">
      <c r="A296" t="s">
        <v>6581</v>
      </c>
      <c r="B296">
        <v>19</v>
      </c>
      <c r="C296">
        <v>0</v>
      </c>
      <c r="F296">
        <v>6.54</v>
      </c>
      <c r="I296">
        <v>5.1819486238272292</v>
      </c>
    </row>
    <row r="297" spans="1:9" ht="13.5" customHeight="1" x14ac:dyDescent="0.25">
      <c r="A297" t="s">
        <v>6581</v>
      </c>
      <c r="B297">
        <v>20</v>
      </c>
      <c r="C297">
        <v>0</v>
      </c>
      <c r="F297">
        <v>0</v>
      </c>
    </row>
    <row r="298" spans="1:9" ht="13.5" customHeight="1" x14ac:dyDescent="0.25">
      <c r="A298" t="s">
        <v>6581</v>
      </c>
      <c r="B298">
        <v>21</v>
      </c>
      <c r="D298">
        <v>0</v>
      </c>
      <c r="G298">
        <v>0</v>
      </c>
    </row>
    <row r="299" spans="1:9" ht="13.5" customHeight="1" x14ac:dyDescent="0.25">
      <c r="A299" t="s">
        <v>6581</v>
      </c>
      <c r="B299">
        <v>22</v>
      </c>
      <c r="D299">
        <v>0</v>
      </c>
      <c r="G299">
        <v>0</v>
      </c>
    </row>
    <row r="300" spans="1:9" ht="13.5" customHeight="1" x14ac:dyDescent="0.25">
      <c r="A300" t="s">
        <v>6581</v>
      </c>
      <c r="B300">
        <v>23</v>
      </c>
      <c r="E300">
        <v>0</v>
      </c>
      <c r="H300">
        <v>0</v>
      </c>
    </row>
    <row r="301" spans="1:9" ht="13.5" customHeight="1" x14ac:dyDescent="0.25">
      <c r="A301" t="s">
        <v>6581</v>
      </c>
      <c r="B301">
        <v>24</v>
      </c>
      <c r="E301">
        <v>0</v>
      </c>
      <c r="H301">
        <v>0</v>
      </c>
    </row>
    <row r="302" spans="1:9" ht="13.5" customHeight="1" x14ac:dyDescent="0.25">
      <c r="A302" t="s">
        <v>6581</v>
      </c>
      <c r="B302">
        <v>25</v>
      </c>
      <c r="C302">
        <v>0</v>
      </c>
      <c r="F302">
        <v>0</v>
      </c>
    </row>
    <row r="303" spans="1:9" ht="13.5" customHeight="1" x14ac:dyDescent="0.25">
      <c r="A303" t="s">
        <v>6581</v>
      </c>
      <c r="B303">
        <v>26</v>
      </c>
      <c r="C303">
        <v>0</v>
      </c>
      <c r="F303">
        <v>0</v>
      </c>
    </row>
    <row r="304" spans="1:9" ht="13.5" customHeight="1" x14ac:dyDescent="0.25">
      <c r="A304" t="s">
        <v>6581</v>
      </c>
      <c r="B304">
        <v>27</v>
      </c>
      <c r="D304">
        <v>0</v>
      </c>
      <c r="G304">
        <v>0</v>
      </c>
    </row>
    <row r="305" spans="1:8" ht="13.5" customHeight="1" x14ac:dyDescent="0.25">
      <c r="A305" t="s">
        <v>6581</v>
      </c>
      <c r="B305">
        <v>28</v>
      </c>
      <c r="D305">
        <v>0</v>
      </c>
      <c r="G305">
        <v>0</v>
      </c>
    </row>
    <row r="306" spans="1:8" ht="13.5" customHeight="1" x14ac:dyDescent="0.25">
      <c r="A306" t="s">
        <v>6581</v>
      </c>
      <c r="B306">
        <v>29</v>
      </c>
      <c r="E306">
        <v>0</v>
      </c>
      <c r="H306">
        <v>0</v>
      </c>
    </row>
    <row r="307" spans="1:8" ht="13.5" customHeight="1" x14ac:dyDescent="0.25">
      <c r="A307" t="s">
        <v>6581</v>
      </c>
      <c r="B307">
        <v>30</v>
      </c>
      <c r="E307">
        <v>0</v>
      </c>
      <c r="H307">
        <v>0</v>
      </c>
    </row>
    <row r="308" spans="1:8" ht="13.5" customHeight="1" x14ac:dyDescent="0.25">
      <c r="A308" t="s">
        <v>6581</v>
      </c>
      <c r="B308">
        <v>31</v>
      </c>
      <c r="C308">
        <v>0</v>
      </c>
      <c r="F308">
        <v>0</v>
      </c>
    </row>
    <row r="309" spans="1:8" ht="13.5" customHeight="1" x14ac:dyDescent="0.25">
      <c r="A309" t="s">
        <v>6581</v>
      </c>
      <c r="B309">
        <v>32</v>
      </c>
      <c r="C309">
        <v>0</v>
      </c>
      <c r="F309">
        <v>0</v>
      </c>
    </row>
    <row r="310" spans="1:8" ht="13.5" customHeight="1" x14ac:dyDescent="0.25">
      <c r="A310" t="s">
        <v>6581</v>
      </c>
      <c r="B310">
        <v>33</v>
      </c>
      <c r="D310">
        <v>0</v>
      </c>
      <c r="G310">
        <v>0</v>
      </c>
    </row>
    <row r="311" spans="1:8" ht="13.5" customHeight="1" x14ac:dyDescent="0.25">
      <c r="A311" t="s">
        <v>6581</v>
      </c>
      <c r="B311">
        <v>34</v>
      </c>
      <c r="D311">
        <v>0</v>
      </c>
      <c r="G311">
        <v>0</v>
      </c>
    </row>
    <row r="312" spans="1:8" ht="13.5" customHeight="1" x14ac:dyDescent="0.25">
      <c r="A312" t="s">
        <v>6581</v>
      </c>
      <c r="B312">
        <v>35</v>
      </c>
      <c r="E312">
        <v>0</v>
      </c>
      <c r="H312">
        <v>0</v>
      </c>
    </row>
    <row r="313" spans="1:8" ht="13.5" customHeight="1" x14ac:dyDescent="0.25">
      <c r="A313" t="s">
        <v>6581</v>
      </c>
      <c r="B313">
        <v>36</v>
      </c>
      <c r="E313">
        <v>0</v>
      </c>
      <c r="H313">
        <v>0</v>
      </c>
    </row>
    <row r="314" spans="1:8" ht="13.5" customHeight="1" x14ac:dyDescent="0.25">
      <c r="A314" t="s">
        <v>6581</v>
      </c>
      <c r="B314">
        <v>37</v>
      </c>
      <c r="C314">
        <v>0</v>
      </c>
      <c r="F314">
        <v>0</v>
      </c>
    </row>
    <row r="315" spans="1:8" ht="13.5" customHeight="1" x14ac:dyDescent="0.25">
      <c r="A315" t="s">
        <v>6581</v>
      </c>
      <c r="B315">
        <v>38</v>
      </c>
      <c r="C315">
        <v>0</v>
      </c>
      <c r="F315">
        <v>0</v>
      </c>
    </row>
    <row r="316" spans="1:8" ht="13.5" customHeight="1" x14ac:dyDescent="0.25">
      <c r="A316" t="s">
        <v>6581</v>
      </c>
      <c r="B316">
        <v>39</v>
      </c>
      <c r="D316">
        <v>0</v>
      </c>
      <c r="G316">
        <v>0</v>
      </c>
    </row>
    <row r="317" spans="1:8" ht="13.5" customHeight="1" x14ac:dyDescent="0.25">
      <c r="A317" t="s">
        <v>6581</v>
      </c>
      <c r="B317">
        <v>40</v>
      </c>
      <c r="D317">
        <v>0</v>
      </c>
      <c r="G317">
        <v>0</v>
      </c>
    </row>
    <row r="318" spans="1:8" ht="13.5" customHeight="1" x14ac:dyDescent="0.25">
      <c r="A318" t="s">
        <v>6581</v>
      </c>
      <c r="B318">
        <v>41</v>
      </c>
      <c r="E318">
        <v>0</v>
      </c>
      <c r="H318">
        <v>0</v>
      </c>
    </row>
    <row r="319" spans="1:8" ht="13.5" customHeight="1" x14ac:dyDescent="0.25">
      <c r="A319" t="s">
        <v>6581</v>
      </c>
      <c r="B319">
        <v>42</v>
      </c>
      <c r="E319">
        <v>0</v>
      </c>
      <c r="H319">
        <v>0</v>
      </c>
    </row>
    <row r="320" spans="1:8" ht="13.5" customHeight="1" x14ac:dyDescent="0.25">
      <c r="A320" t="s">
        <v>6581</v>
      </c>
      <c r="B320">
        <v>43</v>
      </c>
      <c r="C320">
        <v>0</v>
      </c>
      <c r="F320">
        <v>0</v>
      </c>
    </row>
    <row r="321" spans="1:11" ht="13.5" customHeight="1" x14ac:dyDescent="0.25">
      <c r="A321" t="s">
        <v>6581</v>
      </c>
      <c r="B321">
        <v>44</v>
      </c>
      <c r="C321">
        <v>0</v>
      </c>
      <c r="F321">
        <v>0</v>
      </c>
    </row>
    <row r="322" spans="1:11" ht="13.5" customHeight="1" x14ac:dyDescent="0.25">
      <c r="A322" t="s">
        <v>6581</v>
      </c>
      <c r="B322">
        <v>45</v>
      </c>
      <c r="D322">
        <v>0</v>
      </c>
      <c r="G322">
        <v>0</v>
      </c>
    </row>
    <row r="323" spans="1:11" ht="13.5" customHeight="1" x14ac:dyDescent="0.25">
      <c r="A323" t="s">
        <v>6581</v>
      </c>
      <c r="B323">
        <v>46</v>
      </c>
      <c r="D323">
        <v>0</v>
      </c>
      <c r="G323">
        <v>0</v>
      </c>
    </row>
    <row r="324" spans="1:11" ht="13.5" customHeight="1" x14ac:dyDescent="0.25">
      <c r="A324" t="s">
        <v>6581</v>
      </c>
      <c r="B324">
        <v>47</v>
      </c>
      <c r="E324">
        <v>0</v>
      </c>
      <c r="H324">
        <v>0</v>
      </c>
    </row>
    <row r="325" spans="1:11" ht="13.5" customHeight="1" x14ac:dyDescent="0.25">
      <c r="A325" t="s">
        <v>6581</v>
      </c>
      <c r="B325">
        <v>48</v>
      </c>
      <c r="E325">
        <v>0</v>
      </c>
      <c r="H325">
        <v>0</v>
      </c>
    </row>
    <row r="326" spans="1:11" ht="13.5" customHeight="1" x14ac:dyDescent="0.25">
      <c r="A326" t="s">
        <v>6581</v>
      </c>
      <c r="B326">
        <v>49</v>
      </c>
      <c r="C326">
        <v>0</v>
      </c>
      <c r="F326">
        <v>0</v>
      </c>
    </row>
    <row r="327" spans="1:11" ht="13.5" customHeight="1" x14ac:dyDescent="0.25">
      <c r="A327" t="s">
        <v>6581</v>
      </c>
      <c r="B327">
        <v>50</v>
      </c>
      <c r="C327">
        <v>0</v>
      </c>
      <c r="F327">
        <v>0</v>
      </c>
    </row>
    <row r="328" spans="1:11" ht="13.5" customHeight="1" x14ac:dyDescent="0.25">
      <c r="A328" t="s">
        <v>6582</v>
      </c>
      <c r="B328">
        <v>1</v>
      </c>
      <c r="C328">
        <v>0</v>
      </c>
      <c r="F328">
        <v>0</v>
      </c>
    </row>
    <row r="329" spans="1:11" ht="13.5" customHeight="1" x14ac:dyDescent="0.25">
      <c r="A329" t="s">
        <v>6582</v>
      </c>
      <c r="B329">
        <v>2</v>
      </c>
      <c r="C329">
        <v>0</v>
      </c>
      <c r="F329">
        <v>2</v>
      </c>
      <c r="I329">
        <v>1.907298680444345</v>
      </c>
    </row>
    <row r="330" spans="1:11" ht="13.5" customHeight="1" x14ac:dyDescent="0.25">
      <c r="A330" t="s">
        <v>6582</v>
      </c>
      <c r="B330">
        <v>3</v>
      </c>
      <c r="D330">
        <v>0</v>
      </c>
      <c r="G330">
        <v>0</v>
      </c>
    </row>
    <row r="331" spans="1:11" ht="13.5" customHeight="1" x14ac:dyDescent="0.25">
      <c r="A331" t="s">
        <v>6582</v>
      </c>
      <c r="B331">
        <v>4</v>
      </c>
      <c r="D331">
        <v>0</v>
      </c>
      <c r="G331">
        <v>9.68</v>
      </c>
      <c r="J331">
        <v>3.3293088239796162</v>
      </c>
    </row>
    <row r="332" spans="1:11" ht="13.5" customHeight="1" x14ac:dyDescent="0.25">
      <c r="A332" t="s">
        <v>6582</v>
      </c>
      <c r="B332">
        <v>5</v>
      </c>
      <c r="E332">
        <v>0</v>
      </c>
      <c r="H332">
        <v>0</v>
      </c>
    </row>
    <row r="333" spans="1:11" ht="13.5" customHeight="1" x14ac:dyDescent="0.25">
      <c r="A333" t="s">
        <v>6582</v>
      </c>
      <c r="B333">
        <v>6</v>
      </c>
      <c r="E333">
        <v>0</v>
      </c>
      <c r="H333">
        <v>3.19</v>
      </c>
      <c r="K333">
        <v>2.9358648142160551</v>
      </c>
    </row>
    <row r="334" spans="1:11" ht="13.5" customHeight="1" x14ac:dyDescent="0.25">
      <c r="A334" t="s">
        <v>6582</v>
      </c>
      <c r="B334">
        <v>7</v>
      </c>
      <c r="C334">
        <v>0</v>
      </c>
      <c r="F334">
        <v>0</v>
      </c>
    </row>
    <row r="335" spans="1:11" ht="13.5" customHeight="1" x14ac:dyDescent="0.25">
      <c r="A335" t="s">
        <v>6582</v>
      </c>
      <c r="B335">
        <v>8</v>
      </c>
      <c r="C335">
        <v>0</v>
      </c>
      <c r="F335">
        <v>4.8899999999999997</v>
      </c>
      <c r="I335">
        <v>4.6095625932976416</v>
      </c>
    </row>
    <row r="336" spans="1:11" ht="13.5" customHeight="1" x14ac:dyDescent="0.25">
      <c r="A336" t="s">
        <v>6582</v>
      </c>
      <c r="B336">
        <v>9</v>
      </c>
      <c r="D336">
        <v>0</v>
      </c>
      <c r="G336">
        <v>0</v>
      </c>
    </row>
    <row r="337" spans="1:11" ht="13.5" customHeight="1" x14ac:dyDescent="0.25">
      <c r="A337" t="s">
        <v>6582</v>
      </c>
      <c r="B337">
        <v>10</v>
      </c>
      <c r="D337">
        <v>0</v>
      </c>
      <c r="G337">
        <v>9.2100000000000009</v>
      </c>
      <c r="J337">
        <v>7.6266907262624706</v>
      </c>
    </row>
    <row r="338" spans="1:11" ht="13.5" customHeight="1" x14ac:dyDescent="0.25">
      <c r="A338" t="s">
        <v>6582</v>
      </c>
      <c r="B338">
        <v>11</v>
      </c>
      <c r="E338">
        <v>0</v>
      </c>
      <c r="H338">
        <v>0</v>
      </c>
    </row>
    <row r="339" spans="1:11" ht="13.5" customHeight="1" x14ac:dyDescent="0.25">
      <c r="A339" t="s">
        <v>6582</v>
      </c>
      <c r="B339">
        <v>12</v>
      </c>
      <c r="E339">
        <v>0</v>
      </c>
      <c r="H339">
        <v>8.41</v>
      </c>
      <c r="K339">
        <v>7.1786149600343618</v>
      </c>
    </row>
    <row r="340" spans="1:11" ht="13.5" customHeight="1" x14ac:dyDescent="0.25">
      <c r="A340" t="s">
        <v>6582</v>
      </c>
      <c r="B340">
        <v>13</v>
      </c>
      <c r="C340">
        <v>0</v>
      </c>
      <c r="F340">
        <v>2.06</v>
      </c>
      <c r="I340">
        <v>1.8271965443603857</v>
      </c>
    </row>
    <row r="341" spans="1:11" ht="13.5" customHeight="1" x14ac:dyDescent="0.25">
      <c r="A341" t="s">
        <v>6582</v>
      </c>
      <c r="B341">
        <v>14</v>
      </c>
      <c r="C341">
        <v>2.2800000000000002</v>
      </c>
      <c r="F341">
        <v>7.06</v>
      </c>
      <c r="I341">
        <v>4.7420468905701325</v>
      </c>
    </row>
    <row r="342" spans="1:11" ht="13.5" customHeight="1" x14ac:dyDescent="0.25">
      <c r="A342" t="s">
        <v>6582</v>
      </c>
      <c r="B342">
        <v>15</v>
      </c>
      <c r="D342">
        <v>0</v>
      </c>
      <c r="G342">
        <v>0</v>
      </c>
    </row>
    <row r="343" spans="1:11" ht="13.5" customHeight="1" x14ac:dyDescent="0.25">
      <c r="A343" t="s">
        <v>6582</v>
      </c>
      <c r="B343">
        <v>16</v>
      </c>
      <c r="D343">
        <v>2.19</v>
      </c>
      <c r="G343">
        <v>5.17</v>
      </c>
      <c r="J343">
        <v>4.3581945749479329</v>
      </c>
    </row>
    <row r="344" spans="1:11" ht="13.5" customHeight="1" x14ac:dyDescent="0.25">
      <c r="A344" t="s">
        <v>6582</v>
      </c>
      <c r="B344">
        <v>17</v>
      </c>
      <c r="E344">
        <v>0</v>
      </c>
      <c r="H344">
        <v>2.0499999999999998</v>
      </c>
      <c r="K344">
        <v>1.7174675826433727</v>
      </c>
    </row>
    <row r="345" spans="1:11" ht="13.5" customHeight="1" x14ac:dyDescent="0.25">
      <c r="A345" t="s">
        <v>6582</v>
      </c>
      <c r="B345">
        <v>18</v>
      </c>
      <c r="E345">
        <v>0</v>
      </c>
      <c r="H345">
        <v>0.69</v>
      </c>
      <c r="K345">
        <v>0.65397638148905357</v>
      </c>
    </row>
    <row r="346" spans="1:11" ht="13.5" customHeight="1" x14ac:dyDescent="0.25">
      <c r="A346" t="s">
        <v>6582</v>
      </c>
      <c r="B346">
        <v>19</v>
      </c>
      <c r="C346">
        <v>0</v>
      </c>
      <c r="F346">
        <v>0</v>
      </c>
    </row>
    <row r="347" spans="1:11" ht="13.5" customHeight="1" x14ac:dyDescent="0.25">
      <c r="A347" t="s">
        <v>6582</v>
      </c>
      <c r="B347">
        <v>20</v>
      </c>
      <c r="C347">
        <v>0</v>
      </c>
      <c r="F347">
        <v>0.34</v>
      </c>
      <c r="I347">
        <v>0.22619787119341453</v>
      </c>
    </row>
    <row r="348" spans="1:11" ht="13.5" customHeight="1" x14ac:dyDescent="0.25">
      <c r="A348" t="s">
        <v>6582</v>
      </c>
      <c r="B348">
        <v>21</v>
      </c>
      <c r="D348">
        <v>0</v>
      </c>
      <c r="G348">
        <v>0.99</v>
      </c>
      <c r="J348">
        <v>0.77522223160294079</v>
      </c>
    </row>
    <row r="349" spans="1:11" ht="13.5" customHeight="1" x14ac:dyDescent="0.25">
      <c r="A349" t="s">
        <v>6582</v>
      </c>
      <c r="B349">
        <v>22</v>
      </c>
      <c r="D349">
        <v>0</v>
      </c>
      <c r="G349">
        <v>5.78</v>
      </c>
      <c r="J349">
        <v>4.1863973114478377</v>
      </c>
    </row>
    <row r="350" spans="1:11" ht="13.5" customHeight="1" x14ac:dyDescent="0.25">
      <c r="A350" t="s">
        <v>6582</v>
      </c>
      <c r="B350">
        <v>23</v>
      </c>
      <c r="E350">
        <v>0</v>
      </c>
      <c r="H350">
        <v>0</v>
      </c>
    </row>
    <row r="351" spans="1:11" ht="13.5" customHeight="1" x14ac:dyDescent="0.25">
      <c r="A351" t="s">
        <v>6582</v>
      </c>
      <c r="B351">
        <v>24</v>
      </c>
      <c r="E351">
        <v>0</v>
      </c>
      <c r="H351">
        <v>0</v>
      </c>
    </row>
    <row r="352" spans="1:11" ht="13.5" customHeight="1" x14ac:dyDescent="0.25">
      <c r="A352" t="s">
        <v>6582</v>
      </c>
      <c r="B352">
        <v>25</v>
      </c>
      <c r="C352">
        <v>0</v>
      </c>
      <c r="F352">
        <v>2.06</v>
      </c>
      <c r="I352">
        <v>1.8535513348292314</v>
      </c>
    </row>
    <row r="353" spans="1:11" ht="13.5" customHeight="1" x14ac:dyDescent="0.25">
      <c r="A353" t="s">
        <v>6582</v>
      </c>
      <c r="B353">
        <v>26</v>
      </c>
      <c r="C353">
        <v>0</v>
      </c>
      <c r="F353">
        <v>2</v>
      </c>
      <c r="I353">
        <v>1.8658050467050913</v>
      </c>
    </row>
    <row r="354" spans="1:11" ht="13.5" customHeight="1" x14ac:dyDescent="0.25">
      <c r="A354" t="s">
        <v>6582</v>
      </c>
      <c r="B354">
        <v>27</v>
      </c>
      <c r="D354">
        <v>2.2800000000000002</v>
      </c>
      <c r="G354">
        <v>5.28</v>
      </c>
      <c r="J354">
        <v>2.481588846171157</v>
      </c>
    </row>
    <row r="355" spans="1:11" ht="13.5" customHeight="1" x14ac:dyDescent="0.25">
      <c r="A355" t="s">
        <v>6582</v>
      </c>
      <c r="B355">
        <v>28</v>
      </c>
      <c r="D355">
        <v>0</v>
      </c>
      <c r="G355">
        <v>3.08</v>
      </c>
      <c r="J355">
        <v>2.8518648210089803</v>
      </c>
    </row>
    <row r="356" spans="1:11" ht="13.5" customHeight="1" x14ac:dyDescent="0.25">
      <c r="A356" t="s">
        <v>6582</v>
      </c>
      <c r="B356">
        <v>29</v>
      </c>
      <c r="E356">
        <v>0</v>
      </c>
      <c r="H356">
        <v>4.91</v>
      </c>
      <c r="K356">
        <v>4.5167177932536093</v>
      </c>
    </row>
    <row r="357" spans="1:11" ht="13.5" customHeight="1" x14ac:dyDescent="0.25">
      <c r="A357" t="s">
        <v>6582</v>
      </c>
      <c r="B357">
        <v>30</v>
      </c>
      <c r="E357">
        <v>0</v>
      </c>
      <c r="H357">
        <v>9.1199999999999992</v>
      </c>
      <c r="K357">
        <v>7.4720517819499754</v>
      </c>
    </row>
    <row r="358" spans="1:11" ht="13.5" customHeight="1" x14ac:dyDescent="0.25">
      <c r="A358" t="s">
        <v>6582</v>
      </c>
      <c r="B358">
        <v>31</v>
      </c>
      <c r="C358">
        <v>1.26</v>
      </c>
      <c r="F358">
        <v>8.36</v>
      </c>
      <c r="I358">
        <v>3.0448689145702543</v>
      </c>
    </row>
    <row r="359" spans="1:11" ht="13.5" customHeight="1" x14ac:dyDescent="0.25">
      <c r="A359" t="s">
        <v>6582</v>
      </c>
      <c r="B359">
        <v>32</v>
      </c>
      <c r="C359">
        <v>0</v>
      </c>
      <c r="F359">
        <v>7.02</v>
      </c>
      <c r="I359">
        <v>5.0895217329160749</v>
      </c>
    </row>
    <row r="360" spans="1:11" ht="13.5" customHeight="1" x14ac:dyDescent="0.25">
      <c r="A360" t="s">
        <v>6582</v>
      </c>
      <c r="B360">
        <v>33</v>
      </c>
      <c r="D360">
        <v>1.53</v>
      </c>
      <c r="G360">
        <v>5.14</v>
      </c>
      <c r="J360">
        <v>2.384645558458097</v>
      </c>
    </row>
    <row r="361" spans="1:11" ht="13.5" customHeight="1" x14ac:dyDescent="0.25">
      <c r="A361" t="s">
        <v>6582</v>
      </c>
      <c r="B361">
        <v>34</v>
      </c>
      <c r="D361">
        <v>0</v>
      </c>
      <c r="G361">
        <v>0</v>
      </c>
    </row>
    <row r="362" spans="1:11" ht="13.5" customHeight="1" x14ac:dyDescent="0.25">
      <c r="A362" t="s">
        <v>6582</v>
      </c>
      <c r="B362">
        <v>35</v>
      </c>
      <c r="E362">
        <v>0</v>
      </c>
      <c r="H362">
        <v>0.69</v>
      </c>
      <c r="K362">
        <v>0.66836918032258863</v>
      </c>
    </row>
    <row r="363" spans="1:11" ht="13.5" customHeight="1" x14ac:dyDescent="0.25">
      <c r="A363" t="s">
        <v>6582</v>
      </c>
      <c r="B363">
        <v>36</v>
      </c>
      <c r="E363">
        <v>0</v>
      </c>
      <c r="H363">
        <v>1.1100000000000001</v>
      </c>
      <c r="K363">
        <v>1.005290877986426</v>
      </c>
    </row>
    <row r="364" spans="1:11" ht="13.5" customHeight="1" x14ac:dyDescent="0.25">
      <c r="A364" t="s">
        <v>6582</v>
      </c>
      <c r="B364">
        <v>37</v>
      </c>
      <c r="C364">
        <v>0</v>
      </c>
      <c r="F364">
        <v>0</v>
      </c>
    </row>
    <row r="365" spans="1:11" ht="13.5" customHeight="1" x14ac:dyDescent="0.25">
      <c r="A365" t="s">
        <v>6582</v>
      </c>
      <c r="B365">
        <v>38</v>
      </c>
      <c r="C365">
        <v>0</v>
      </c>
      <c r="F365">
        <v>0</v>
      </c>
    </row>
    <row r="366" spans="1:11" ht="13.5" customHeight="1" x14ac:dyDescent="0.25">
      <c r="A366" t="s">
        <v>6582</v>
      </c>
      <c r="B366">
        <v>39</v>
      </c>
      <c r="D366">
        <v>0</v>
      </c>
      <c r="G366">
        <v>0.35</v>
      </c>
      <c r="J366">
        <v>0.23171396084498411</v>
      </c>
    </row>
    <row r="367" spans="1:11" ht="13.5" customHeight="1" x14ac:dyDescent="0.25">
      <c r="A367" t="s">
        <v>6582</v>
      </c>
      <c r="B367">
        <v>40</v>
      </c>
      <c r="D367">
        <v>0</v>
      </c>
      <c r="G367">
        <v>0</v>
      </c>
    </row>
    <row r="368" spans="1:11" ht="13.5" customHeight="1" x14ac:dyDescent="0.25">
      <c r="A368" t="s">
        <v>6582</v>
      </c>
      <c r="B368">
        <v>41</v>
      </c>
      <c r="E368">
        <v>0</v>
      </c>
      <c r="H368">
        <v>0.99</v>
      </c>
      <c r="K368">
        <v>0.79308497732054495</v>
      </c>
    </row>
    <row r="369" spans="1:11" ht="13.5" customHeight="1" x14ac:dyDescent="0.25">
      <c r="A369" t="s">
        <v>6582</v>
      </c>
      <c r="B369">
        <v>42</v>
      </c>
      <c r="E369">
        <v>0</v>
      </c>
      <c r="H369">
        <v>4.4800000000000004</v>
      </c>
      <c r="K369">
        <v>3.799375694368051</v>
      </c>
    </row>
    <row r="370" spans="1:11" ht="13.5" customHeight="1" x14ac:dyDescent="0.25">
      <c r="A370" t="s">
        <v>6582</v>
      </c>
      <c r="B370">
        <v>43</v>
      </c>
      <c r="C370">
        <v>1.02</v>
      </c>
      <c r="F370">
        <v>5.6</v>
      </c>
      <c r="I370">
        <v>3.2718574623441858</v>
      </c>
    </row>
    <row r="371" spans="1:11" ht="13.5" customHeight="1" x14ac:dyDescent="0.25">
      <c r="A371" t="s">
        <v>6582</v>
      </c>
      <c r="B371">
        <v>44</v>
      </c>
      <c r="C371">
        <v>0</v>
      </c>
      <c r="F371">
        <v>0</v>
      </c>
    </row>
    <row r="372" spans="1:11" ht="13.5" customHeight="1" x14ac:dyDescent="0.25">
      <c r="A372" t="s">
        <v>6582</v>
      </c>
      <c r="B372">
        <v>45</v>
      </c>
      <c r="D372">
        <v>0</v>
      </c>
      <c r="G372">
        <v>0</v>
      </c>
    </row>
    <row r="373" spans="1:11" ht="13.5" customHeight="1" x14ac:dyDescent="0.25">
      <c r="A373" t="s">
        <v>6582</v>
      </c>
      <c r="B373">
        <v>46</v>
      </c>
      <c r="D373">
        <v>0.55000000000000004</v>
      </c>
      <c r="G373">
        <v>4.38</v>
      </c>
      <c r="J373">
        <v>1.1849497888297433</v>
      </c>
    </row>
    <row r="374" spans="1:11" ht="13.5" customHeight="1" x14ac:dyDescent="0.25">
      <c r="A374" t="s">
        <v>6582</v>
      </c>
      <c r="B374">
        <v>47</v>
      </c>
      <c r="E374">
        <v>0</v>
      </c>
      <c r="H374">
        <v>0</v>
      </c>
    </row>
    <row r="375" spans="1:11" ht="13.5" customHeight="1" x14ac:dyDescent="0.25">
      <c r="A375" t="s">
        <v>6582</v>
      </c>
      <c r="B375">
        <v>48</v>
      </c>
      <c r="E375">
        <v>0</v>
      </c>
      <c r="H375">
        <v>0.56999999999999995</v>
      </c>
      <c r="K375">
        <v>0.53760553714319748</v>
      </c>
    </row>
    <row r="376" spans="1:11" ht="13.5" customHeight="1" x14ac:dyDescent="0.25">
      <c r="A376" t="s">
        <v>6582</v>
      </c>
      <c r="B376">
        <v>49</v>
      </c>
      <c r="C376">
        <v>0</v>
      </c>
      <c r="F376">
        <v>9.67</v>
      </c>
      <c r="I376">
        <v>7.7033884781818971</v>
      </c>
    </row>
    <row r="377" spans="1:11" ht="13.5" customHeight="1" x14ac:dyDescent="0.25">
      <c r="A377" t="s">
        <v>6582</v>
      </c>
      <c r="B377">
        <v>50</v>
      </c>
      <c r="C377">
        <v>0</v>
      </c>
      <c r="F377">
        <v>0</v>
      </c>
    </row>
    <row r="378" spans="1:11" ht="13.5" customHeight="1" x14ac:dyDescent="0.25">
      <c r="A378" t="s">
        <v>6583</v>
      </c>
      <c r="B378">
        <v>1</v>
      </c>
      <c r="C378">
        <v>0</v>
      </c>
      <c r="F378">
        <v>0</v>
      </c>
    </row>
    <row r="379" spans="1:11" ht="13.5" customHeight="1" x14ac:dyDescent="0.25">
      <c r="A379" t="s">
        <v>6583</v>
      </c>
      <c r="B379">
        <v>2</v>
      </c>
      <c r="C379">
        <v>0</v>
      </c>
      <c r="F379">
        <v>1.5</v>
      </c>
      <c r="I379">
        <v>1.4396973769962196</v>
      </c>
    </row>
    <row r="380" spans="1:11" ht="13.5" customHeight="1" x14ac:dyDescent="0.25">
      <c r="A380" t="s">
        <v>6583</v>
      </c>
      <c r="B380">
        <v>3</v>
      </c>
      <c r="D380">
        <v>0</v>
      </c>
      <c r="G380">
        <v>0</v>
      </c>
    </row>
    <row r="381" spans="1:11" ht="13.5" customHeight="1" x14ac:dyDescent="0.25">
      <c r="A381" t="s">
        <v>6583</v>
      </c>
      <c r="B381">
        <v>4</v>
      </c>
      <c r="D381">
        <v>0</v>
      </c>
      <c r="G381">
        <v>7.46</v>
      </c>
      <c r="J381">
        <v>2.2967714008920455</v>
      </c>
    </row>
    <row r="382" spans="1:11" ht="13.5" customHeight="1" x14ac:dyDescent="0.25">
      <c r="A382" t="s">
        <v>6583</v>
      </c>
      <c r="B382">
        <v>5</v>
      </c>
      <c r="E382">
        <v>0</v>
      </c>
      <c r="H382">
        <v>0</v>
      </c>
    </row>
    <row r="383" spans="1:11" ht="13.5" customHeight="1" x14ac:dyDescent="0.25">
      <c r="A383" t="s">
        <v>6583</v>
      </c>
      <c r="B383">
        <v>6</v>
      </c>
      <c r="E383">
        <v>0</v>
      </c>
      <c r="H383">
        <v>5.44</v>
      </c>
      <c r="K383">
        <v>5.0404860064726611</v>
      </c>
    </row>
    <row r="384" spans="1:11" ht="13.5" customHeight="1" x14ac:dyDescent="0.25">
      <c r="A384" t="s">
        <v>6583</v>
      </c>
      <c r="B384">
        <v>7</v>
      </c>
      <c r="C384">
        <v>0</v>
      </c>
      <c r="F384">
        <v>0</v>
      </c>
    </row>
    <row r="385" spans="1:11" ht="13.5" customHeight="1" x14ac:dyDescent="0.25">
      <c r="A385" t="s">
        <v>6583</v>
      </c>
      <c r="B385">
        <v>8</v>
      </c>
      <c r="C385">
        <v>0</v>
      </c>
      <c r="F385">
        <v>3.32</v>
      </c>
      <c r="I385">
        <v>3.1140513282483524</v>
      </c>
    </row>
    <row r="386" spans="1:11" ht="13.5" customHeight="1" x14ac:dyDescent="0.25">
      <c r="A386" t="s">
        <v>6583</v>
      </c>
      <c r="B386">
        <v>9</v>
      </c>
      <c r="D386">
        <v>0</v>
      </c>
      <c r="G386">
        <v>0</v>
      </c>
    </row>
    <row r="387" spans="1:11" ht="13.5" customHeight="1" x14ac:dyDescent="0.25">
      <c r="A387" t="s">
        <v>6583</v>
      </c>
      <c r="B387">
        <v>10</v>
      </c>
      <c r="D387">
        <v>0</v>
      </c>
      <c r="G387">
        <v>8.7799999999999994</v>
      </c>
      <c r="J387">
        <v>7.3765551791748383</v>
      </c>
    </row>
    <row r="388" spans="1:11" ht="13.5" customHeight="1" x14ac:dyDescent="0.25">
      <c r="A388" t="s">
        <v>6583</v>
      </c>
      <c r="B388">
        <v>11</v>
      </c>
      <c r="E388">
        <v>0</v>
      </c>
      <c r="H388">
        <v>0</v>
      </c>
    </row>
    <row r="389" spans="1:11" ht="13.5" customHeight="1" x14ac:dyDescent="0.25">
      <c r="A389" t="s">
        <v>6583</v>
      </c>
      <c r="B389">
        <v>12</v>
      </c>
      <c r="E389">
        <v>0</v>
      </c>
      <c r="H389">
        <v>10.66</v>
      </c>
      <c r="K389">
        <v>9.1769779842151404</v>
      </c>
    </row>
    <row r="390" spans="1:11" ht="13.5" customHeight="1" x14ac:dyDescent="0.25">
      <c r="A390" t="s">
        <v>6583</v>
      </c>
      <c r="B390">
        <v>13</v>
      </c>
      <c r="C390">
        <v>0</v>
      </c>
      <c r="F390">
        <v>2.41</v>
      </c>
      <c r="I390">
        <v>2.1146760496982897</v>
      </c>
    </row>
    <row r="391" spans="1:11" ht="13.5" customHeight="1" x14ac:dyDescent="0.25">
      <c r="A391" t="s">
        <v>6583</v>
      </c>
      <c r="B391">
        <v>14</v>
      </c>
      <c r="C391">
        <v>1.3599999999999999</v>
      </c>
      <c r="F391">
        <v>8.7200000000000006</v>
      </c>
      <c r="I391">
        <v>5.9325574433902402</v>
      </c>
    </row>
    <row r="392" spans="1:11" ht="13.5" customHeight="1" x14ac:dyDescent="0.25">
      <c r="A392" t="s">
        <v>6583</v>
      </c>
      <c r="B392">
        <v>15</v>
      </c>
      <c r="D392">
        <v>0</v>
      </c>
      <c r="G392">
        <v>0</v>
      </c>
    </row>
    <row r="393" spans="1:11" ht="13.5" customHeight="1" x14ac:dyDescent="0.25">
      <c r="A393" t="s">
        <v>6583</v>
      </c>
      <c r="B393">
        <v>16</v>
      </c>
      <c r="D393">
        <v>2.04</v>
      </c>
      <c r="G393">
        <v>5.16</v>
      </c>
      <c r="J393">
        <v>4.3998679984519287</v>
      </c>
    </row>
    <row r="394" spans="1:11" ht="13.5" customHeight="1" x14ac:dyDescent="0.25">
      <c r="A394" t="s">
        <v>6583</v>
      </c>
      <c r="B394">
        <v>17</v>
      </c>
      <c r="E394">
        <v>0</v>
      </c>
      <c r="H394">
        <v>2.2200000000000002</v>
      </c>
      <c r="K394">
        <v>1.844218819185544</v>
      </c>
    </row>
    <row r="395" spans="1:11" ht="13.5" customHeight="1" x14ac:dyDescent="0.25">
      <c r="A395" t="s">
        <v>6583</v>
      </c>
      <c r="B395">
        <v>18</v>
      </c>
      <c r="E395">
        <v>0</v>
      </c>
      <c r="H395">
        <v>0.64</v>
      </c>
      <c r="K395">
        <v>0.60147500891285743</v>
      </c>
    </row>
    <row r="396" spans="1:11" ht="13.5" customHeight="1" x14ac:dyDescent="0.25">
      <c r="A396" t="s">
        <v>6583</v>
      </c>
      <c r="B396">
        <v>19</v>
      </c>
      <c r="C396">
        <v>0</v>
      </c>
      <c r="F396">
        <v>0</v>
      </c>
    </row>
    <row r="397" spans="1:11" ht="13.5" customHeight="1" x14ac:dyDescent="0.25">
      <c r="A397" t="s">
        <v>6583</v>
      </c>
      <c r="B397">
        <v>20</v>
      </c>
      <c r="C397">
        <v>0</v>
      </c>
      <c r="F397">
        <v>0.3</v>
      </c>
      <c r="I397">
        <v>0.20942276050046782</v>
      </c>
    </row>
    <row r="398" spans="1:11" ht="13.5" customHeight="1" x14ac:dyDescent="0.25">
      <c r="A398" t="s">
        <v>6583</v>
      </c>
      <c r="B398">
        <v>21</v>
      </c>
      <c r="D398">
        <v>0</v>
      </c>
      <c r="G398">
        <v>0.79</v>
      </c>
      <c r="J398">
        <v>0.5953569941002278</v>
      </c>
    </row>
    <row r="399" spans="1:11" ht="13.5" customHeight="1" x14ac:dyDescent="0.25">
      <c r="A399" t="s">
        <v>6583</v>
      </c>
      <c r="B399">
        <v>22</v>
      </c>
      <c r="D399">
        <v>0</v>
      </c>
      <c r="G399">
        <v>4.53</v>
      </c>
      <c r="J399">
        <v>3.4016137390411365</v>
      </c>
    </row>
    <row r="400" spans="1:11" ht="13.5" customHeight="1" x14ac:dyDescent="0.25">
      <c r="A400" t="s">
        <v>6583</v>
      </c>
      <c r="B400">
        <v>23</v>
      </c>
      <c r="E400">
        <v>0</v>
      </c>
      <c r="H400">
        <v>0</v>
      </c>
    </row>
    <row r="401" spans="1:11" ht="13.5" customHeight="1" x14ac:dyDescent="0.25">
      <c r="A401" t="s">
        <v>6583</v>
      </c>
      <c r="B401">
        <v>24</v>
      </c>
      <c r="E401">
        <v>0</v>
      </c>
      <c r="H401">
        <v>0</v>
      </c>
    </row>
    <row r="402" spans="1:11" ht="13.5" customHeight="1" x14ac:dyDescent="0.25">
      <c r="A402" t="s">
        <v>6583</v>
      </c>
      <c r="B402">
        <v>25</v>
      </c>
      <c r="C402">
        <v>0</v>
      </c>
      <c r="F402">
        <v>2.39</v>
      </c>
      <c r="I402">
        <v>2.1427040920548497</v>
      </c>
    </row>
    <row r="403" spans="1:11" ht="13.5" customHeight="1" x14ac:dyDescent="0.25">
      <c r="A403" t="s">
        <v>6583</v>
      </c>
      <c r="B403">
        <v>26</v>
      </c>
      <c r="C403">
        <v>0</v>
      </c>
      <c r="F403">
        <v>1.5</v>
      </c>
      <c r="I403">
        <v>1.403430419690342</v>
      </c>
    </row>
    <row r="404" spans="1:11" ht="13.5" customHeight="1" x14ac:dyDescent="0.25">
      <c r="A404" t="s">
        <v>6583</v>
      </c>
      <c r="B404">
        <v>27</v>
      </c>
      <c r="D404">
        <v>1.3599999999999999</v>
      </c>
      <c r="G404">
        <v>4.46</v>
      </c>
      <c r="J404">
        <v>1.4932047947950835</v>
      </c>
    </row>
    <row r="405" spans="1:11" ht="13.5" customHeight="1" x14ac:dyDescent="0.25">
      <c r="A405" t="s">
        <v>6583</v>
      </c>
      <c r="B405">
        <v>28</v>
      </c>
      <c r="D405">
        <v>0</v>
      </c>
      <c r="G405">
        <v>5.46</v>
      </c>
      <c r="J405">
        <v>4.9424879403767035</v>
      </c>
    </row>
    <row r="406" spans="1:11" ht="13.5" customHeight="1" x14ac:dyDescent="0.25">
      <c r="A406" t="s">
        <v>6583</v>
      </c>
      <c r="B406">
        <v>29</v>
      </c>
      <c r="E406">
        <v>0</v>
      </c>
      <c r="H406">
        <v>3.32</v>
      </c>
      <c r="K406">
        <v>3.0424578095485022</v>
      </c>
    </row>
    <row r="407" spans="1:11" ht="13.5" customHeight="1" x14ac:dyDescent="0.25">
      <c r="A407" t="s">
        <v>6583</v>
      </c>
      <c r="B407">
        <v>30</v>
      </c>
      <c r="E407">
        <v>0</v>
      </c>
      <c r="H407">
        <v>9.3800000000000008</v>
      </c>
      <c r="K407">
        <v>7.8247387883598067</v>
      </c>
    </row>
    <row r="408" spans="1:11" ht="13.5" customHeight="1" x14ac:dyDescent="0.25">
      <c r="A408" t="s">
        <v>6583</v>
      </c>
      <c r="B408">
        <v>31</v>
      </c>
      <c r="C408">
        <v>1.29</v>
      </c>
      <c r="F408">
        <v>10.37</v>
      </c>
      <c r="I408">
        <v>3.3323179006452173</v>
      </c>
    </row>
    <row r="409" spans="1:11" ht="13.5" customHeight="1" x14ac:dyDescent="0.25">
      <c r="A409" t="s">
        <v>6583</v>
      </c>
      <c r="B409">
        <v>32</v>
      </c>
      <c r="C409">
        <v>0</v>
      </c>
      <c r="F409">
        <v>8.9600000000000009</v>
      </c>
      <c r="I409">
        <v>6.6958492213770056</v>
      </c>
    </row>
    <row r="410" spans="1:11" ht="13.5" customHeight="1" x14ac:dyDescent="0.25">
      <c r="A410" t="s">
        <v>6583</v>
      </c>
      <c r="B410">
        <v>33</v>
      </c>
      <c r="D410">
        <v>1.67</v>
      </c>
      <c r="G410">
        <v>5.08</v>
      </c>
      <c r="J410">
        <v>2.5159052478693273</v>
      </c>
    </row>
    <row r="411" spans="1:11" ht="13.5" customHeight="1" x14ac:dyDescent="0.25">
      <c r="A411" t="s">
        <v>6583</v>
      </c>
      <c r="B411">
        <v>34</v>
      </c>
      <c r="D411">
        <v>0</v>
      </c>
      <c r="G411">
        <v>0</v>
      </c>
    </row>
    <row r="412" spans="1:11" ht="13.5" customHeight="1" x14ac:dyDescent="0.25">
      <c r="A412" t="s">
        <v>6583</v>
      </c>
      <c r="B412">
        <v>35</v>
      </c>
      <c r="E412">
        <v>0</v>
      </c>
      <c r="H412">
        <v>0.64</v>
      </c>
      <c r="K412">
        <v>0.62025776706516933</v>
      </c>
    </row>
    <row r="413" spans="1:11" ht="13.5" customHeight="1" x14ac:dyDescent="0.25">
      <c r="A413" t="s">
        <v>6583</v>
      </c>
      <c r="B413">
        <v>36</v>
      </c>
      <c r="E413">
        <v>0</v>
      </c>
      <c r="H413">
        <v>2.4</v>
      </c>
      <c r="K413">
        <v>1.5560287422390295</v>
      </c>
    </row>
    <row r="414" spans="1:11" ht="13.5" customHeight="1" x14ac:dyDescent="0.25">
      <c r="A414" t="s">
        <v>6583</v>
      </c>
      <c r="B414">
        <v>37</v>
      </c>
      <c r="C414">
        <v>0</v>
      </c>
      <c r="F414">
        <v>0</v>
      </c>
    </row>
    <row r="415" spans="1:11" ht="13.5" customHeight="1" x14ac:dyDescent="0.25">
      <c r="A415" t="s">
        <v>6583</v>
      </c>
      <c r="B415">
        <v>38</v>
      </c>
      <c r="C415">
        <v>0</v>
      </c>
      <c r="F415">
        <v>0</v>
      </c>
    </row>
    <row r="416" spans="1:11" ht="13.5" customHeight="1" x14ac:dyDescent="0.25">
      <c r="A416" t="s">
        <v>6583</v>
      </c>
      <c r="B416">
        <v>39</v>
      </c>
      <c r="D416">
        <v>0</v>
      </c>
      <c r="G416">
        <v>0.33</v>
      </c>
      <c r="J416">
        <v>0.21443277244834508</v>
      </c>
    </row>
    <row r="417" spans="1:11" ht="13.5" customHeight="1" x14ac:dyDescent="0.25">
      <c r="A417" t="s">
        <v>6583</v>
      </c>
      <c r="B417">
        <v>40</v>
      </c>
      <c r="D417">
        <v>0</v>
      </c>
      <c r="G417">
        <v>0</v>
      </c>
    </row>
    <row r="418" spans="1:11" ht="13.5" customHeight="1" x14ac:dyDescent="0.25">
      <c r="A418" t="s">
        <v>6583</v>
      </c>
      <c r="B418">
        <v>41</v>
      </c>
      <c r="E418">
        <v>0</v>
      </c>
      <c r="H418">
        <v>1.62</v>
      </c>
      <c r="K418">
        <v>0.61768797521551988</v>
      </c>
    </row>
    <row r="419" spans="1:11" ht="13.5" customHeight="1" x14ac:dyDescent="0.25">
      <c r="A419" t="s">
        <v>6583</v>
      </c>
      <c r="B419">
        <v>42</v>
      </c>
      <c r="E419">
        <v>0</v>
      </c>
      <c r="H419">
        <v>4.58</v>
      </c>
      <c r="K419">
        <v>3.9560333699476762</v>
      </c>
    </row>
    <row r="420" spans="1:11" ht="13.5" customHeight="1" x14ac:dyDescent="0.25">
      <c r="A420" t="s">
        <v>6583</v>
      </c>
      <c r="B420">
        <v>43</v>
      </c>
      <c r="C420">
        <v>1.41</v>
      </c>
      <c r="F420">
        <v>5.99</v>
      </c>
      <c r="I420">
        <v>3.592147862029142</v>
      </c>
    </row>
    <row r="421" spans="1:11" ht="13.5" customHeight="1" x14ac:dyDescent="0.25">
      <c r="A421" t="s">
        <v>6583</v>
      </c>
      <c r="B421">
        <v>44</v>
      </c>
      <c r="C421">
        <v>0</v>
      </c>
      <c r="F421">
        <v>0</v>
      </c>
    </row>
    <row r="422" spans="1:11" ht="13.5" customHeight="1" x14ac:dyDescent="0.25">
      <c r="A422" t="s">
        <v>6583</v>
      </c>
      <c r="B422">
        <v>45</v>
      </c>
      <c r="D422">
        <v>0</v>
      </c>
      <c r="G422">
        <v>0</v>
      </c>
    </row>
    <row r="423" spans="1:11" ht="13.5" customHeight="1" x14ac:dyDescent="0.25">
      <c r="A423" t="s">
        <v>6583</v>
      </c>
      <c r="B423">
        <v>46</v>
      </c>
      <c r="D423">
        <v>0</v>
      </c>
      <c r="G423">
        <v>4.5</v>
      </c>
      <c r="J423">
        <v>3.8234643777581119</v>
      </c>
    </row>
    <row r="424" spans="1:11" ht="13.5" customHeight="1" x14ac:dyDescent="0.25">
      <c r="A424" t="s">
        <v>6583</v>
      </c>
      <c r="B424">
        <v>47</v>
      </c>
      <c r="E424">
        <v>0</v>
      </c>
      <c r="H424">
        <v>0</v>
      </c>
    </row>
    <row r="425" spans="1:11" ht="13.5" customHeight="1" x14ac:dyDescent="0.25">
      <c r="A425" t="s">
        <v>6583</v>
      </c>
      <c r="B425">
        <v>48</v>
      </c>
      <c r="E425">
        <v>0</v>
      </c>
      <c r="H425">
        <v>0</v>
      </c>
    </row>
    <row r="426" spans="1:11" ht="13.5" customHeight="1" x14ac:dyDescent="0.25">
      <c r="A426" t="s">
        <v>6583</v>
      </c>
      <c r="B426">
        <v>49</v>
      </c>
      <c r="C426">
        <v>0</v>
      </c>
      <c r="F426">
        <v>0</v>
      </c>
    </row>
    <row r="427" spans="1:11" ht="13.5" customHeight="1" x14ac:dyDescent="0.25">
      <c r="A427" t="s">
        <v>6583</v>
      </c>
      <c r="B427">
        <v>50</v>
      </c>
      <c r="C427">
        <v>0</v>
      </c>
      <c r="F427">
        <v>0</v>
      </c>
    </row>
    <row r="428" spans="1:11" ht="13.5" customHeight="1" x14ac:dyDescent="0.25">
      <c r="A428" t="s">
        <v>6584</v>
      </c>
      <c r="B428">
        <v>1</v>
      </c>
      <c r="C428">
        <v>2.61</v>
      </c>
      <c r="F428">
        <v>6.75</v>
      </c>
      <c r="I428">
        <v>4.5855545099702892</v>
      </c>
    </row>
    <row r="429" spans="1:11" ht="13.5" customHeight="1" x14ac:dyDescent="0.25">
      <c r="A429" t="s">
        <v>6584</v>
      </c>
      <c r="B429">
        <v>2</v>
      </c>
      <c r="C429">
        <v>0</v>
      </c>
      <c r="F429">
        <v>6.15</v>
      </c>
      <c r="I429">
        <v>4.1540376962077579</v>
      </c>
    </row>
    <row r="430" spans="1:11" ht="13.5" customHeight="1" x14ac:dyDescent="0.25">
      <c r="A430" t="s">
        <v>6584</v>
      </c>
      <c r="B430">
        <v>3</v>
      </c>
      <c r="D430">
        <v>0.8</v>
      </c>
      <c r="G430">
        <v>6.17</v>
      </c>
      <c r="J430">
        <v>3.38199466840998</v>
      </c>
    </row>
    <row r="431" spans="1:11" ht="13.5" customHeight="1" x14ac:dyDescent="0.25">
      <c r="A431" t="s">
        <v>6584</v>
      </c>
      <c r="B431">
        <v>4</v>
      </c>
      <c r="D431">
        <v>0</v>
      </c>
      <c r="G431">
        <v>4.0999999999999996</v>
      </c>
      <c r="J431">
        <v>3.5319855744769413</v>
      </c>
    </row>
    <row r="432" spans="1:11" ht="13.5" customHeight="1" x14ac:dyDescent="0.25">
      <c r="A432" t="s">
        <v>6584</v>
      </c>
      <c r="B432">
        <v>5</v>
      </c>
      <c r="E432">
        <v>0.79</v>
      </c>
      <c r="H432">
        <v>5.77</v>
      </c>
      <c r="K432">
        <v>1.2079645046393812</v>
      </c>
    </row>
    <row r="433" spans="1:11" ht="13.5" customHeight="1" x14ac:dyDescent="0.25">
      <c r="A433" t="s">
        <v>6584</v>
      </c>
      <c r="B433">
        <v>6</v>
      </c>
      <c r="E433">
        <v>0</v>
      </c>
      <c r="H433">
        <v>3.52</v>
      </c>
      <c r="K433">
        <v>2.6374086945981405</v>
      </c>
    </row>
    <row r="434" spans="1:11" ht="13.5" customHeight="1" x14ac:dyDescent="0.25">
      <c r="A434" t="s">
        <v>6584</v>
      </c>
      <c r="B434">
        <v>7</v>
      </c>
      <c r="C434">
        <v>3.6</v>
      </c>
      <c r="F434">
        <v>6.77</v>
      </c>
      <c r="I434">
        <v>4.0385095562821274</v>
      </c>
    </row>
    <row r="435" spans="1:11" ht="13.5" customHeight="1" x14ac:dyDescent="0.25">
      <c r="A435" t="s">
        <v>6584</v>
      </c>
      <c r="B435">
        <v>8</v>
      </c>
      <c r="C435">
        <v>0</v>
      </c>
      <c r="F435">
        <v>4.2699999999999996</v>
      </c>
      <c r="I435">
        <v>3.8164257573394083</v>
      </c>
    </row>
    <row r="436" spans="1:11" ht="13.5" customHeight="1" x14ac:dyDescent="0.25">
      <c r="A436" t="s">
        <v>6584</v>
      </c>
      <c r="B436">
        <v>9</v>
      </c>
      <c r="D436">
        <v>2.0299999999999998</v>
      </c>
      <c r="G436">
        <v>5.87</v>
      </c>
      <c r="J436">
        <v>3.4998799806360137</v>
      </c>
    </row>
    <row r="437" spans="1:11" ht="13.5" customHeight="1" x14ac:dyDescent="0.25">
      <c r="A437" t="s">
        <v>6584</v>
      </c>
      <c r="B437">
        <v>10</v>
      </c>
      <c r="D437">
        <v>0</v>
      </c>
      <c r="G437">
        <v>0</v>
      </c>
    </row>
    <row r="438" spans="1:11" ht="13.5" customHeight="1" x14ac:dyDescent="0.25">
      <c r="A438" t="s">
        <v>6584</v>
      </c>
      <c r="B438">
        <v>11</v>
      </c>
      <c r="E438">
        <v>0</v>
      </c>
      <c r="H438">
        <v>4.91</v>
      </c>
      <c r="K438">
        <v>2.8968455462412526</v>
      </c>
    </row>
    <row r="439" spans="1:11" ht="13.5" customHeight="1" x14ac:dyDescent="0.25">
      <c r="A439" t="s">
        <v>6584</v>
      </c>
      <c r="B439">
        <v>12</v>
      </c>
      <c r="E439">
        <v>0</v>
      </c>
      <c r="H439">
        <v>0</v>
      </c>
    </row>
    <row r="440" spans="1:11" ht="13.5" customHeight="1" x14ac:dyDescent="0.25">
      <c r="A440" t="s">
        <v>6584</v>
      </c>
      <c r="B440">
        <v>13</v>
      </c>
      <c r="C440">
        <v>0</v>
      </c>
      <c r="F440">
        <v>8.1199999999999992</v>
      </c>
      <c r="I440">
        <v>5.0606469601323285</v>
      </c>
    </row>
    <row r="441" spans="1:11" ht="13.5" customHeight="1" x14ac:dyDescent="0.25">
      <c r="A441" t="s">
        <v>6584</v>
      </c>
      <c r="B441">
        <v>14</v>
      </c>
      <c r="C441">
        <v>0</v>
      </c>
      <c r="F441">
        <v>0</v>
      </c>
    </row>
    <row r="442" spans="1:11" ht="13.5" customHeight="1" x14ac:dyDescent="0.25">
      <c r="A442" t="s">
        <v>6584</v>
      </c>
      <c r="B442">
        <v>15</v>
      </c>
      <c r="D442">
        <v>0</v>
      </c>
      <c r="G442">
        <v>4.25</v>
      </c>
      <c r="J442">
        <v>3.9056150648096279</v>
      </c>
    </row>
    <row r="443" spans="1:11" ht="13.5" customHeight="1" x14ac:dyDescent="0.25">
      <c r="A443" t="s">
        <v>6584</v>
      </c>
      <c r="B443">
        <v>16</v>
      </c>
      <c r="D443">
        <v>0</v>
      </c>
      <c r="G443">
        <v>0</v>
      </c>
    </row>
    <row r="444" spans="1:11" ht="13.5" customHeight="1" x14ac:dyDescent="0.25">
      <c r="A444" t="s">
        <v>6584</v>
      </c>
      <c r="B444">
        <v>17</v>
      </c>
      <c r="E444">
        <v>0</v>
      </c>
      <c r="H444">
        <v>2.14</v>
      </c>
      <c r="K444">
        <v>1.9962047006365833</v>
      </c>
    </row>
    <row r="445" spans="1:11" ht="13.5" customHeight="1" x14ac:dyDescent="0.25">
      <c r="A445" t="s">
        <v>6584</v>
      </c>
      <c r="B445">
        <v>18</v>
      </c>
      <c r="E445">
        <v>0</v>
      </c>
      <c r="H445">
        <v>0</v>
      </c>
    </row>
    <row r="446" spans="1:11" ht="13.5" customHeight="1" x14ac:dyDescent="0.25">
      <c r="A446" t="s">
        <v>6584</v>
      </c>
      <c r="B446">
        <v>19</v>
      </c>
      <c r="C446">
        <v>0</v>
      </c>
      <c r="F446">
        <v>0</v>
      </c>
    </row>
    <row r="447" spans="1:11" ht="13.5" customHeight="1" x14ac:dyDescent="0.25">
      <c r="A447" t="s">
        <v>6584</v>
      </c>
      <c r="B447">
        <v>20</v>
      </c>
      <c r="C447">
        <v>0</v>
      </c>
      <c r="F447">
        <v>0</v>
      </c>
    </row>
    <row r="448" spans="1:11" ht="13.5" customHeight="1" x14ac:dyDescent="0.25">
      <c r="A448" t="s">
        <v>6584</v>
      </c>
      <c r="B448">
        <v>21</v>
      </c>
      <c r="D448">
        <v>0</v>
      </c>
      <c r="G448">
        <v>0</v>
      </c>
    </row>
    <row r="449" spans="1:8" ht="13.5" customHeight="1" x14ac:dyDescent="0.25">
      <c r="A449" t="s">
        <v>6584</v>
      </c>
      <c r="B449">
        <v>22</v>
      </c>
      <c r="D449">
        <v>0</v>
      </c>
      <c r="G449">
        <v>0</v>
      </c>
    </row>
    <row r="450" spans="1:8" ht="13.5" customHeight="1" x14ac:dyDescent="0.25">
      <c r="A450" t="s">
        <v>6584</v>
      </c>
      <c r="B450">
        <v>23</v>
      </c>
      <c r="E450">
        <v>0</v>
      </c>
      <c r="H450">
        <v>0</v>
      </c>
    </row>
    <row r="451" spans="1:8" ht="13.5" customHeight="1" x14ac:dyDescent="0.25">
      <c r="A451" t="s">
        <v>6584</v>
      </c>
      <c r="B451">
        <v>24</v>
      </c>
      <c r="E451">
        <v>0</v>
      </c>
      <c r="H451">
        <v>0</v>
      </c>
    </row>
    <row r="452" spans="1:8" ht="13.5" customHeight="1" x14ac:dyDescent="0.25">
      <c r="A452" t="s">
        <v>6584</v>
      </c>
      <c r="B452">
        <v>25</v>
      </c>
      <c r="C452">
        <v>0</v>
      </c>
      <c r="F452">
        <v>0</v>
      </c>
    </row>
    <row r="453" spans="1:8" ht="13.5" customHeight="1" x14ac:dyDescent="0.25">
      <c r="A453" t="s">
        <v>6584</v>
      </c>
      <c r="B453">
        <v>26</v>
      </c>
      <c r="C453">
        <v>0</v>
      </c>
      <c r="F453">
        <v>0</v>
      </c>
    </row>
    <row r="454" spans="1:8" ht="13.5" customHeight="1" x14ac:dyDescent="0.25">
      <c r="A454" t="s">
        <v>6584</v>
      </c>
      <c r="B454">
        <v>27</v>
      </c>
      <c r="D454">
        <v>0</v>
      </c>
      <c r="G454">
        <v>0</v>
      </c>
    </row>
    <row r="455" spans="1:8" ht="13.5" customHeight="1" x14ac:dyDescent="0.25">
      <c r="A455" t="s">
        <v>6584</v>
      </c>
      <c r="B455">
        <v>28</v>
      </c>
      <c r="D455">
        <v>0</v>
      </c>
      <c r="G455">
        <v>0</v>
      </c>
    </row>
    <row r="456" spans="1:8" ht="13.5" customHeight="1" x14ac:dyDescent="0.25">
      <c r="A456" t="s">
        <v>6584</v>
      </c>
      <c r="B456">
        <v>29</v>
      </c>
      <c r="E456">
        <v>0</v>
      </c>
      <c r="H456">
        <v>0</v>
      </c>
    </row>
    <row r="457" spans="1:8" ht="13.5" customHeight="1" x14ac:dyDescent="0.25">
      <c r="A457" t="s">
        <v>6584</v>
      </c>
      <c r="B457">
        <v>30</v>
      </c>
      <c r="E457">
        <v>0</v>
      </c>
      <c r="H457">
        <v>0</v>
      </c>
    </row>
    <row r="458" spans="1:8" ht="13.5" customHeight="1" x14ac:dyDescent="0.25">
      <c r="A458" t="s">
        <v>6584</v>
      </c>
      <c r="B458">
        <v>31</v>
      </c>
      <c r="C458">
        <v>0</v>
      </c>
      <c r="F458">
        <v>0</v>
      </c>
    </row>
    <row r="459" spans="1:8" ht="13.5" customHeight="1" x14ac:dyDescent="0.25">
      <c r="A459" t="s">
        <v>6584</v>
      </c>
      <c r="B459">
        <v>32</v>
      </c>
      <c r="C459">
        <v>0</v>
      </c>
      <c r="F459">
        <v>0</v>
      </c>
    </row>
    <row r="460" spans="1:8" ht="13.5" customHeight="1" x14ac:dyDescent="0.25">
      <c r="A460" t="s">
        <v>6584</v>
      </c>
      <c r="B460">
        <v>33</v>
      </c>
      <c r="D460">
        <v>0</v>
      </c>
      <c r="G460">
        <v>0</v>
      </c>
    </row>
    <row r="461" spans="1:8" ht="13.5" customHeight="1" x14ac:dyDescent="0.25">
      <c r="A461" t="s">
        <v>6584</v>
      </c>
      <c r="B461">
        <v>34</v>
      </c>
      <c r="D461">
        <v>0</v>
      </c>
      <c r="G461">
        <v>0</v>
      </c>
    </row>
    <row r="462" spans="1:8" ht="13.5" customHeight="1" x14ac:dyDescent="0.25">
      <c r="A462" t="s">
        <v>6584</v>
      </c>
      <c r="B462">
        <v>35</v>
      </c>
      <c r="E462">
        <v>0</v>
      </c>
      <c r="H462">
        <v>0</v>
      </c>
    </row>
    <row r="463" spans="1:8" ht="13.5" customHeight="1" x14ac:dyDescent="0.25">
      <c r="A463" t="s">
        <v>6584</v>
      </c>
      <c r="B463">
        <v>36</v>
      </c>
      <c r="E463">
        <v>0</v>
      </c>
      <c r="H463">
        <v>0</v>
      </c>
    </row>
    <row r="464" spans="1:8" ht="13.5" customHeight="1" x14ac:dyDescent="0.25">
      <c r="A464" t="s">
        <v>6584</v>
      </c>
      <c r="B464">
        <v>37</v>
      </c>
      <c r="C464">
        <v>0</v>
      </c>
      <c r="F464">
        <v>0</v>
      </c>
    </row>
    <row r="465" spans="1:10" ht="13.5" customHeight="1" x14ac:dyDescent="0.25">
      <c r="A465" t="s">
        <v>6584</v>
      </c>
      <c r="B465">
        <v>38</v>
      </c>
      <c r="C465">
        <v>0</v>
      </c>
      <c r="F465">
        <v>0</v>
      </c>
    </row>
    <row r="466" spans="1:10" ht="13.5" customHeight="1" x14ac:dyDescent="0.25">
      <c r="A466" t="s">
        <v>6584</v>
      </c>
      <c r="B466">
        <v>39</v>
      </c>
      <c r="D466">
        <v>0</v>
      </c>
      <c r="G466">
        <v>0</v>
      </c>
    </row>
    <row r="467" spans="1:10" ht="13.5" customHeight="1" x14ac:dyDescent="0.25">
      <c r="A467" t="s">
        <v>6584</v>
      </c>
      <c r="B467">
        <v>40</v>
      </c>
      <c r="D467">
        <v>0</v>
      </c>
      <c r="G467">
        <v>0</v>
      </c>
    </row>
    <row r="468" spans="1:10" ht="13.5" customHeight="1" x14ac:dyDescent="0.25">
      <c r="A468" t="s">
        <v>6584</v>
      </c>
      <c r="B468">
        <v>41</v>
      </c>
      <c r="E468">
        <v>0</v>
      </c>
      <c r="H468">
        <v>0</v>
      </c>
    </row>
    <row r="469" spans="1:10" ht="13.5" customHeight="1" x14ac:dyDescent="0.25">
      <c r="A469" t="s">
        <v>6584</v>
      </c>
      <c r="B469">
        <v>42</v>
      </c>
      <c r="E469">
        <v>0</v>
      </c>
      <c r="H469">
        <v>0</v>
      </c>
    </row>
    <row r="470" spans="1:10" ht="13.5" customHeight="1" x14ac:dyDescent="0.25">
      <c r="A470" t="s">
        <v>6584</v>
      </c>
      <c r="B470">
        <v>43</v>
      </c>
      <c r="C470">
        <v>0</v>
      </c>
      <c r="F470">
        <v>0</v>
      </c>
    </row>
    <row r="471" spans="1:10" ht="13.5" customHeight="1" x14ac:dyDescent="0.25">
      <c r="A471" t="s">
        <v>6584</v>
      </c>
      <c r="B471">
        <v>44</v>
      </c>
      <c r="C471">
        <v>0</v>
      </c>
      <c r="F471">
        <v>0</v>
      </c>
    </row>
    <row r="472" spans="1:10" ht="13.5" customHeight="1" x14ac:dyDescent="0.25">
      <c r="A472" t="s">
        <v>6584</v>
      </c>
      <c r="B472">
        <v>45</v>
      </c>
      <c r="D472">
        <v>0</v>
      </c>
      <c r="G472">
        <v>0</v>
      </c>
    </row>
    <row r="473" spans="1:10" ht="13.5" customHeight="1" x14ac:dyDescent="0.25">
      <c r="A473" t="s">
        <v>6584</v>
      </c>
      <c r="B473">
        <v>46</v>
      </c>
      <c r="D473">
        <v>0</v>
      </c>
      <c r="G473">
        <v>0</v>
      </c>
    </row>
    <row r="474" spans="1:10" ht="13.5" customHeight="1" x14ac:dyDescent="0.25">
      <c r="A474" t="s">
        <v>6584</v>
      </c>
      <c r="B474">
        <v>47</v>
      </c>
      <c r="E474">
        <v>0</v>
      </c>
      <c r="H474">
        <v>0</v>
      </c>
    </row>
    <row r="475" spans="1:10" ht="13.5" customHeight="1" x14ac:dyDescent="0.25">
      <c r="A475" t="s">
        <v>6584</v>
      </c>
      <c r="B475">
        <v>48</v>
      </c>
      <c r="E475">
        <v>0</v>
      </c>
      <c r="H475">
        <v>0</v>
      </c>
    </row>
    <row r="476" spans="1:10" ht="13.5" customHeight="1" x14ac:dyDescent="0.25">
      <c r="A476" t="s">
        <v>6584</v>
      </c>
      <c r="B476">
        <v>49</v>
      </c>
      <c r="C476">
        <v>0</v>
      </c>
      <c r="F476">
        <v>0</v>
      </c>
    </row>
    <row r="477" spans="1:10" ht="13.5" customHeight="1" x14ac:dyDescent="0.25">
      <c r="A477" t="s">
        <v>6584</v>
      </c>
      <c r="B477">
        <v>50</v>
      </c>
      <c r="C477">
        <v>0</v>
      </c>
      <c r="F477">
        <v>0</v>
      </c>
    </row>
    <row r="478" spans="1:10" ht="13.5" customHeight="1" x14ac:dyDescent="0.25">
      <c r="A478" t="s">
        <v>6585</v>
      </c>
      <c r="B478">
        <v>1</v>
      </c>
      <c r="C478">
        <v>2.2000000000000002</v>
      </c>
      <c r="F478">
        <v>5.46</v>
      </c>
      <c r="I478">
        <v>3.4110275072707483</v>
      </c>
    </row>
    <row r="479" spans="1:10" ht="13.5" customHeight="1" x14ac:dyDescent="0.25">
      <c r="A479" t="s">
        <v>6585</v>
      </c>
      <c r="B479">
        <v>2</v>
      </c>
      <c r="C479">
        <v>0</v>
      </c>
      <c r="F479">
        <v>6.6899999999999995</v>
      </c>
      <c r="I479">
        <v>4.5517081260246268</v>
      </c>
    </row>
    <row r="480" spans="1:10" ht="13.5" customHeight="1" x14ac:dyDescent="0.25">
      <c r="A480" t="s">
        <v>6585</v>
      </c>
      <c r="B480">
        <v>3</v>
      </c>
      <c r="D480">
        <v>0.85</v>
      </c>
      <c r="G480">
        <v>6.39</v>
      </c>
      <c r="J480">
        <v>3.6815322280629141</v>
      </c>
    </row>
    <row r="481" spans="1:11" ht="13.5" customHeight="1" x14ac:dyDescent="0.25">
      <c r="A481" t="s">
        <v>6585</v>
      </c>
      <c r="B481">
        <v>4</v>
      </c>
      <c r="D481">
        <v>0</v>
      </c>
      <c r="G481">
        <v>4.28</v>
      </c>
      <c r="J481">
        <v>3.707268990197321</v>
      </c>
    </row>
    <row r="482" spans="1:11" ht="13.5" customHeight="1" x14ac:dyDescent="0.25">
      <c r="A482" t="s">
        <v>6585</v>
      </c>
      <c r="B482">
        <v>5</v>
      </c>
      <c r="E482">
        <v>0.83</v>
      </c>
      <c r="H482">
        <v>6.22</v>
      </c>
      <c r="K482">
        <v>1.3534738941436142</v>
      </c>
    </row>
    <row r="483" spans="1:11" ht="13.5" customHeight="1" x14ac:dyDescent="0.25">
      <c r="A483" t="s">
        <v>6585</v>
      </c>
      <c r="B483">
        <v>6</v>
      </c>
      <c r="E483">
        <v>0</v>
      </c>
      <c r="H483">
        <v>5.68</v>
      </c>
      <c r="K483">
        <v>4.3305211847282026</v>
      </c>
    </row>
    <row r="484" spans="1:11" ht="13.5" customHeight="1" x14ac:dyDescent="0.25">
      <c r="A484" t="s">
        <v>6585</v>
      </c>
      <c r="B484">
        <v>7</v>
      </c>
      <c r="C484">
        <v>1.74</v>
      </c>
      <c r="F484">
        <v>4.4800000000000004</v>
      </c>
      <c r="I484">
        <v>3.708118547281813</v>
      </c>
    </row>
    <row r="485" spans="1:11" ht="13.5" customHeight="1" x14ac:dyDescent="0.25">
      <c r="A485" t="s">
        <v>6585</v>
      </c>
      <c r="B485">
        <v>8</v>
      </c>
      <c r="C485">
        <v>0</v>
      </c>
      <c r="F485">
        <v>3.98</v>
      </c>
      <c r="I485">
        <v>3.5495078640962792</v>
      </c>
    </row>
    <row r="486" spans="1:11" ht="13.5" customHeight="1" x14ac:dyDescent="0.25">
      <c r="A486" t="s">
        <v>6585</v>
      </c>
      <c r="B486">
        <v>9</v>
      </c>
      <c r="D486">
        <v>1.81</v>
      </c>
      <c r="G486">
        <v>6.19</v>
      </c>
      <c r="J486">
        <v>3.7826846440147364</v>
      </c>
    </row>
    <row r="487" spans="1:11" ht="13.5" customHeight="1" x14ac:dyDescent="0.25">
      <c r="A487" t="s">
        <v>6585</v>
      </c>
      <c r="B487">
        <v>10</v>
      </c>
      <c r="D487">
        <v>0</v>
      </c>
      <c r="G487">
        <v>0</v>
      </c>
    </row>
    <row r="488" spans="1:11" ht="13.5" customHeight="1" x14ac:dyDescent="0.25">
      <c r="A488" t="s">
        <v>6585</v>
      </c>
      <c r="B488">
        <v>11</v>
      </c>
      <c r="E488">
        <v>0</v>
      </c>
      <c r="H488">
        <v>6.43</v>
      </c>
      <c r="K488">
        <v>4.3490375026493915</v>
      </c>
    </row>
    <row r="489" spans="1:11" ht="13.5" customHeight="1" x14ac:dyDescent="0.25">
      <c r="A489" t="s">
        <v>6585</v>
      </c>
      <c r="B489">
        <v>12</v>
      </c>
      <c r="E489">
        <v>0</v>
      </c>
      <c r="H489">
        <v>0</v>
      </c>
    </row>
    <row r="490" spans="1:11" ht="13.5" customHeight="1" x14ac:dyDescent="0.25">
      <c r="A490" t="s">
        <v>6585</v>
      </c>
      <c r="B490">
        <v>13</v>
      </c>
      <c r="C490">
        <v>0</v>
      </c>
      <c r="F490">
        <v>5.76</v>
      </c>
      <c r="I490">
        <v>2.7069253839166856</v>
      </c>
    </row>
    <row r="491" spans="1:11" ht="13.5" customHeight="1" x14ac:dyDescent="0.25">
      <c r="A491" t="s">
        <v>6585</v>
      </c>
      <c r="B491">
        <v>14</v>
      </c>
      <c r="C491">
        <v>0</v>
      </c>
      <c r="F491">
        <v>0</v>
      </c>
    </row>
    <row r="492" spans="1:11" ht="13.5" customHeight="1" x14ac:dyDescent="0.25">
      <c r="A492" t="s">
        <v>6585</v>
      </c>
      <c r="B492">
        <v>15</v>
      </c>
      <c r="D492">
        <v>0</v>
      </c>
      <c r="G492">
        <v>4.01</v>
      </c>
      <c r="J492">
        <v>3.6240659118126932</v>
      </c>
    </row>
    <row r="493" spans="1:11" ht="13.5" customHeight="1" x14ac:dyDescent="0.25">
      <c r="A493" t="s">
        <v>6585</v>
      </c>
      <c r="B493">
        <v>16</v>
      </c>
      <c r="D493">
        <v>0</v>
      </c>
      <c r="G493">
        <v>0</v>
      </c>
    </row>
    <row r="494" spans="1:11" ht="13.5" customHeight="1" x14ac:dyDescent="0.25">
      <c r="A494" t="s">
        <v>6585</v>
      </c>
      <c r="B494">
        <v>17</v>
      </c>
      <c r="E494">
        <v>0</v>
      </c>
      <c r="H494">
        <v>1.94</v>
      </c>
      <c r="K494">
        <v>1.7940122048195639</v>
      </c>
    </row>
    <row r="495" spans="1:11" ht="13.5" customHeight="1" x14ac:dyDescent="0.25">
      <c r="A495" t="s">
        <v>6585</v>
      </c>
      <c r="B495">
        <v>18</v>
      </c>
      <c r="E495">
        <v>0</v>
      </c>
      <c r="H495">
        <v>0</v>
      </c>
    </row>
    <row r="496" spans="1:11" ht="13.5" customHeight="1" x14ac:dyDescent="0.25">
      <c r="A496" t="s">
        <v>6585</v>
      </c>
      <c r="B496">
        <v>19</v>
      </c>
      <c r="C496">
        <v>0</v>
      </c>
      <c r="F496">
        <v>0</v>
      </c>
    </row>
    <row r="497" spans="1:8" ht="13.5" customHeight="1" x14ac:dyDescent="0.25">
      <c r="A497" t="s">
        <v>6585</v>
      </c>
      <c r="B497">
        <v>20</v>
      </c>
      <c r="C497">
        <v>0</v>
      </c>
      <c r="F497">
        <v>0</v>
      </c>
    </row>
    <row r="498" spans="1:8" ht="13.5" customHeight="1" x14ac:dyDescent="0.25">
      <c r="A498" t="s">
        <v>6585</v>
      </c>
      <c r="B498">
        <v>21</v>
      </c>
      <c r="D498">
        <v>0</v>
      </c>
      <c r="G498">
        <v>0</v>
      </c>
    </row>
    <row r="499" spans="1:8" ht="13.5" customHeight="1" x14ac:dyDescent="0.25">
      <c r="A499" t="s">
        <v>6585</v>
      </c>
      <c r="B499">
        <v>22</v>
      </c>
      <c r="D499">
        <v>0</v>
      </c>
      <c r="G499">
        <v>0</v>
      </c>
    </row>
    <row r="500" spans="1:8" ht="13.5" customHeight="1" x14ac:dyDescent="0.25">
      <c r="A500" t="s">
        <v>6585</v>
      </c>
      <c r="B500">
        <v>23</v>
      </c>
      <c r="E500">
        <v>0</v>
      </c>
      <c r="H500">
        <v>0</v>
      </c>
    </row>
    <row r="501" spans="1:8" ht="13.5" customHeight="1" x14ac:dyDescent="0.25">
      <c r="A501" t="s">
        <v>6585</v>
      </c>
      <c r="B501">
        <v>24</v>
      </c>
      <c r="E501">
        <v>0</v>
      </c>
      <c r="H501">
        <v>0</v>
      </c>
    </row>
    <row r="502" spans="1:8" ht="13.5" customHeight="1" x14ac:dyDescent="0.25">
      <c r="A502" t="s">
        <v>6585</v>
      </c>
      <c r="B502">
        <v>25</v>
      </c>
      <c r="C502">
        <v>0</v>
      </c>
      <c r="F502">
        <v>0</v>
      </c>
    </row>
    <row r="503" spans="1:8" ht="13.5" customHeight="1" x14ac:dyDescent="0.25">
      <c r="A503" t="s">
        <v>6585</v>
      </c>
      <c r="B503">
        <v>26</v>
      </c>
      <c r="C503">
        <v>0</v>
      </c>
      <c r="F503">
        <v>0</v>
      </c>
    </row>
    <row r="504" spans="1:8" ht="13.5" customHeight="1" x14ac:dyDescent="0.25">
      <c r="A504" t="s">
        <v>6585</v>
      </c>
      <c r="B504">
        <v>27</v>
      </c>
      <c r="D504">
        <v>0</v>
      </c>
      <c r="G504">
        <v>0</v>
      </c>
    </row>
    <row r="505" spans="1:8" ht="13.5" customHeight="1" x14ac:dyDescent="0.25">
      <c r="A505" t="s">
        <v>6585</v>
      </c>
      <c r="B505">
        <v>28</v>
      </c>
      <c r="D505">
        <v>0</v>
      </c>
      <c r="G505">
        <v>0</v>
      </c>
    </row>
    <row r="506" spans="1:8" ht="13.5" customHeight="1" x14ac:dyDescent="0.25">
      <c r="A506" t="s">
        <v>6585</v>
      </c>
      <c r="B506">
        <v>29</v>
      </c>
      <c r="E506">
        <v>0</v>
      </c>
      <c r="H506">
        <v>0</v>
      </c>
    </row>
    <row r="507" spans="1:8" ht="13.5" customHeight="1" x14ac:dyDescent="0.25">
      <c r="A507" t="s">
        <v>6585</v>
      </c>
      <c r="B507">
        <v>30</v>
      </c>
      <c r="E507">
        <v>0</v>
      </c>
      <c r="H507">
        <v>0</v>
      </c>
    </row>
    <row r="508" spans="1:8" ht="13.5" customHeight="1" x14ac:dyDescent="0.25">
      <c r="A508" t="s">
        <v>6585</v>
      </c>
      <c r="B508">
        <v>31</v>
      </c>
      <c r="C508">
        <v>0</v>
      </c>
      <c r="F508">
        <v>0</v>
      </c>
    </row>
    <row r="509" spans="1:8" ht="13.5" customHeight="1" x14ac:dyDescent="0.25">
      <c r="A509" t="s">
        <v>6585</v>
      </c>
      <c r="B509">
        <v>32</v>
      </c>
      <c r="C509">
        <v>0</v>
      </c>
      <c r="F509">
        <v>0</v>
      </c>
    </row>
    <row r="510" spans="1:8" ht="13.5" customHeight="1" x14ac:dyDescent="0.25">
      <c r="A510" t="s">
        <v>6585</v>
      </c>
      <c r="B510">
        <v>33</v>
      </c>
      <c r="D510">
        <v>0</v>
      </c>
      <c r="G510">
        <v>0</v>
      </c>
    </row>
    <row r="511" spans="1:8" ht="13.5" customHeight="1" x14ac:dyDescent="0.25">
      <c r="A511" t="s">
        <v>6585</v>
      </c>
      <c r="B511">
        <v>34</v>
      </c>
      <c r="D511">
        <v>0</v>
      </c>
      <c r="G511">
        <v>0</v>
      </c>
    </row>
    <row r="512" spans="1:8" ht="13.5" customHeight="1" x14ac:dyDescent="0.25">
      <c r="A512" t="s">
        <v>6585</v>
      </c>
      <c r="B512">
        <v>35</v>
      </c>
      <c r="E512">
        <v>0</v>
      </c>
      <c r="H512">
        <v>0</v>
      </c>
    </row>
    <row r="513" spans="1:8" ht="13.5" customHeight="1" x14ac:dyDescent="0.25">
      <c r="A513" t="s">
        <v>6585</v>
      </c>
      <c r="B513">
        <v>36</v>
      </c>
      <c r="E513">
        <v>0</v>
      </c>
      <c r="H513">
        <v>0</v>
      </c>
    </row>
    <row r="514" spans="1:8" ht="13.5" customHeight="1" x14ac:dyDescent="0.25">
      <c r="A514" t="s">
        <v>6585</v>
      </c>
      <c r="B514">
        <v>37</v>
      </c>
      <c r="C514">
        <v>0</v>
      </c>
      <c r="F514">
        <v>0</v>
      </c>
    </row>
    <row r="515" spans="1:8" ht="13.5" customHeight="1" x14ac:dyDescent="0.25">
      <c r="A515" t="s">
        <v>6585</v>
      </c>
      <c r="B515">
        <v>38</v>
      </c>
      <c r="C515">
        <v>0</v>
      </c>
      <c r="F515">
        <v>0</v>
      </c>
    </row>
    <row r="516" spans="1:8" ht="13.5" customHeight="1" x14ac:dyDescent="0.25">
      <c r="A516" t="s">
        <v>6585</v>
      </c>
      <c r="B516">
        <v>39</v>
      </c>
      <c r="D516">
        <v>0</v>
      </c>
      <c r="G516">
        <v>0</v>
      </c>
    </row>
    <row r="517" spans="1:8" ht="13.5" customHeight="1" x14ac:dyDescent="0.25">
      <c r="A517" t="s">
        <v>6585</v>
      </c>
      <c r="B517">
        <v>40</v>
      </c>
      <c r="D517">
        <v>0</v>
      </c>
      <c r="G517">
        <v>0</v>
      </c>
    </row>
    <row r="518" spans="1:8" ht="13.5" customHeight="1" x14ac:dyDescent="0.25">
      <c r="A518" t="s">
        <v>6585</v>
      </c>
      <c r="B518">
        <v>41</v>
      </c>
      <c r="E518">
        <v>0</v>
      </c>
      <c r="H518">
        <v>0</v>
      </c>
    </row>
    <row r="519" spans="1:8" ht="13.5" customHeight="1" x14ac:dyDescent="0.25">
      <c r="A519" t="s">
        <v>6585</v>
      </c>
      <c r="B519">
        <v>42</v>
      </c>
      <c r="E519">
        <v>0</v>
      </c>
      <c r="H519">
        <v>0</v>
      </c>
    </row>
    <row r="520" spans="1:8" ht="13.5" customHeight="1" x14ac:dyDescent="0.25">
      <c r="A520" t="s">
        <v>6585</v>
      </c>
      <c r="B520">
        <v>43</v>
      </c>
      <c r="C520">
        <v>0</v>
      </c>
      <c r="F520">
        <v>0</v>
      </c>
    </row>
    <row r="521" spans="1:8" ht="13.5" customHeight="1" x14ac:dyDescent="0.25">
      <c r="A521" t="s">
        <v>6585</v>
      </c>
      <c r="B521">
        <v>44</v>
      </c>
      <c r="C521">
        <v>0</v>
      </c>
      <c r="F521">
        <v>0</v>
      </c>
    </row>
    <row r="522" spans="1:8" ht="13.5" customHeight="1" x14ac:dyDescent="0.25">
      <c r="A522" t="s">
        <v>6585</v>
      </c>
      <c r="B522">
        <v>45</v>
      </c>
      <c r="D522">
        <v>0</v>
      </c>
      <c r="G522">
        <v>0</v>
      </c>
    </row>
    <row r="523" spans="1:8" ht="13.5" customHeight="1" x14ac:dyDescent="0.25">
      <c r="A523" t="s">
        <v>6585</v>
      </c>
      <c r="B523">
        <v>46</v>
      </c>
      <c r="D523">
        <v>0</v>
      </c>
      <c r="G523">
        <v>0</v>
      </c>
    </row>
    <row r="524" spans="1:8" ht="13.5" customHeight="1" x14ac:dyDescent="0.25">
      <c r="A524" t="s">
        <v>6585</v>
      </c>
      <c r="B524">
        <v>47</v>
      </c>
      <c r="E524">
        <v>0</v>
      </c>
      <c r="H524">
        <v>0</v>
      </c>
    </row>
    <row r="525" spans="1:8" ht="13.5" customHeight="1" x14ac:dyDescent="0.25">
      <c r="A525" t="s">
        <v>6585</v>
      </c>
      <c r="B525">
        <v>48</v>
      </c>
      <c r="E525">
        <v>0</v>
      </c>
      <c r="H525">
        <v>0</v>
      </c>
    </row>
    <row r="526" spans="1:8" ht="13.5" customHeight="1" x14ac:dyDescent="0.25">
      <c r="A526" t="s">
        <v>6585</v>
      </c>
      <c r="B526">
        <v>49</v>
      </c>
      <c r="C526">
        <v>0</v>
      </c>
      <c r="F526">
        <v>0</v>
      </c>
    </row>
    <row r="527" spans="1:8" ht="13.5" customHeight="1" x14ac:dyDescent="0.25">
      <c r="A527" t="s">
        <v>6585</v>
      </c>
      <c r="B527">
        <v>50</v>
      </c>
      <c r="C527">
        <v>0</v>
      </c>
      <c r="F527">
        <v>0</v>
      </c>
    </row>
    <row r="528" spans="1:8" ht="13.5" customHeight="1" x14ac:dyDescent="0.25">
      <c r="A528" t="s">
        <v>6586</v>
      </c>
      <c r="B528">
        <v>1</v>
      </c>
      <c r="D528">
        <v>0</v>
      </c>
      <c r="G528">
        <v>0</v>
      </c>
    </row>
    <row r="529" spans="1:11" ht="13.5" customHeight="1" x14ac:dyDescent="0.25">
      <c r="A529" t="s">
        <v>6586</v>
      </c>
      <c r="B529">
        <v>2</v>
      </c>
      <c r="D529">
        <v>0</v>
      </c>
      <c r="G529">
        <v>13</v>
      </c>
      <c r="J529">
        <v>11.23827724277424</v>
      </c>
    </row>
    <row r="530" spans="1:11" ht="13.5" customHeight="1" x14ac:dyDescent="0.25">
      <c r="A530" t="s">
        <v>6586</v>
      </c>
      <c r="B530">
        <v>3</v>
      </c>
      <c r="E530">
        <v>0</v>
      </c>
      <c r="H530">
        <v>0</v>
      </c>
    </row>
    <row r="531" spans="1:11" ht="13.5" customHeight="1" x14ac:dyDescent="0.25">
      <c r="A531" t="s">
        <v>6586</v>
      </c>
      <c r="B531">
        <v>4</v>
      </c>
      <c r="E531">
        <v>0</v>
      </c>
      <c r="H531">
        <v>5.74</v>
      </c>
      <c r="K531">
        <v>5.0572126975952134</v>
      </c>
    </row>
    <row r="532" spans="1:11" ht="13.5" customHeight="1" x14ac:dyDescent="0.25">
      <c r="A532" t="s">
        <v>6586</v>
      </c>
      <c r="B532">
        <v>5</v>
      </c>
      <c r="C532">
        <v>0</v>
      </c>
      <c r="F532">
        <v>0</v>
      </c>
    </row>
    <row r="533" spans="1:11" ht="13.5" customHeight="1" x14ac:dyDescent="0.25">
      <c r="A533" t="s">
        <v>6586</v>
      </c>
      <c r="B533">
        <v>6</v>
      </c>
      <c r="C533">
        <v>0.7</v>
      </c>
      <c r="F533">
        <v>1.76</v>
      </c>
      <c r="I533">
        <v>0.90135453292253553</v>
      </c>
    </row>
    <row r="534" spans="1:11" ht="13.5" customHeight="1" x14ac:dyDescent="0.25">
      <c r="A534" t="s">
        <v>6586</v>
      </c>
      <c r="B534">
        <v>7</v>
      </c>
      <c r="D534">
        <v>0</v>
      </c>
      <c r="G534">
        <v>2.15</v>
      </c>
      <c r="J534">
        <v>1.9102991508416194</v>
      </c>
    </row>
    <row r="535" spans="1:11" ht="13.5" customHeight="1" x14ac:dyDescent="0.25">
      <c r="A535" t="s">
        <v>6586</v>
      </c>
      <c r="B535">
        <v>8</v>
      </c>
      <c r="D535">
        <v>2.38</v>
      </c>
      <c r="G535">
        <v>3.94</v>
      </c>
      <c r="J535">
        <v>2.8769069756813739</v>
      </c>
    </row>
    <row r="536" spans="1:11" ht="13.5" customHeight="1" x14ac:dyDescent="0.25">
      <c r="A536" t="s">
        <v>6586</v>
      </c>
      <c r="B536">
        <v>9</v>
      </c>
      <c r="E536">
        <v>0</v>
      </c>
      <c r="H536">
        <v>1.04</v>
      </c>
      <c r="K536">
        <v>0.89207213434965238</v>
      </c>
    </row>
    <row r="537" spans="1:11" ht="13.5" customHeight="1" x14ac:dyDescent="0.25">
      <c r="A537" t="s">
        <v>6586</v>
      </c>
      <c r="B537">
        <v>10</v>
      </c>
      <c r="E537">
        <v>0</v>
      </c>
      <c r="H537">
        <v>0.86</v>
      </c>
      <c r="K537">
        <v>0.81075946606050242</v>
      </c>
    </row>
    <row r="538" spans="1:11" ht="13.5" customHeight="1" x14ac:dyDescent="0.25">
      <c r="A538" t="s">
        <v>6586</v>
      </c>
      <c r="B538">
        <v>11</v>
      </c>
      <c r="C538">
        <v>0</v>
      </c>
      <c r="F538">
        <v>1.78</v>
      </c>
      <c r="I538">
        <v>1.6789636521857429</v>
      </c>
    </row>
    <row r="539" spans="1:11" ht="13.5" customHeight="1" x14ac:dyDescent="0.25">
      <c r="A539" t="s">
        <v>6586</v>
      </c>
      <c r="B539">
        <v>12</v>
      </c>
      <c r="C539">
        <v>0</v>
      </c>
      <c r="F539">
        <v>1.5</v>
      </c>
      <c r="I539">
        <v>1.3706399795982511</v>
      </c>
    </row>
    <row r="540" spans="1:11" ht="13.5" customHeight="1" x14ac:dyDescent="0.25">
      <c r="A540" t="s">
        <v>6586</v>
      </c>
      <c r="B540">
        <v>13</v>
      </c>
      <c r="D540">
        <v>2</v>
      </c>
      <c r="G540">
        <v>7.43</v>
      </c>
      <c r="J540">
        <v>2.1577351098084718</v>
      </c>
    </row>
    <row r="541" spans="1:11" ht="13.5" customHeight="1" x14ac:dyDescent="0.25">
      <c r="A541" t="s">
        <v>6586</v>
      </c>
      <c r="B541">
        <v>14</v>
      </c>
      <c r="D541">
        <v>3.2</v>
      </c>
      <c r="G541">
        <v>5.6</v>
      </c>
      <c r="J541">
        <v>4.642571869055514</v>
      </c>
    </row>
    <row r="542" spans="1:11" ht="13.5" customHeight="1" x14ac:dyDescent="0.25">
      <c r="A542" t="s">
        <v>6586</v>
      </c>
      <c r="B542">
        <v>15</v>
      </c>
      <c r="E542">
        <v>2.5</v>
      </c>
      <c r="H542">
        <v>3.95</v>
      </c>
      <c r="K542">
        <v>3.4769115196668476</v>
      </c>
    </row>
    <row r="543" spans="1:11" ht="13.5" customHeight="1" x14ac:dyDescent="0.25">
      <c r="A543" t="s">
        <v>6586</v>
      </c>
      <c r="B543">
        <v>16</v>
      </c>
      <c r="E543">
        <v>1.53</v>
      </c>
      <c r="H543">
        <v>3.82</v>
      </c>
      <c r="K543">
        <v>3.0141033377941526</v>
      </c>
    </row>
    <row r="544" spans="1:11" ht="13.5" customHeight="1" x14ac:dyDescent="0.25">
      <c r="A544" t="s">
        <v>6586</v>
      </c>
      <c r="B544">
        <v>17</v>
      </c>
      <c r="C544">
        <v>0.86</v>
      </c>
      <c r="F544">
        <v>1.1299999999999999</v>
      </c>
      <c r="I544">
        <v>0.98464911744106032</v>
      </c>
    </row>
    <row r="545" spans="1:11" ht="13.5" customHeight="1" x14ac:dyDescent="0.25">
      <c r="A545" t="s">
        <v>6586</v>
      </c>
      <c r="B545">
        <v>18</v>
      </c>
      <c r="C545">
        <v>0</v>
      </c>
      <c r="F545">
        <v>0.68</v>
      </c>
      <c r="I545">
        <v>0.64265599628856407</v>
      </c>
    </row>
    <row r="546" spans="1:11" ht="13.5" customHeight="1" x14ac:dyDescent="0.25">
      <c r="A546" t="s">
        <v>6586</v>
      </c>
      <c r="B546">
        <v>19</v>
      </c>
      <c r="D546">
        <v>0</v>
      </c>
      <c r="G546">
        <v>8.4700000000000006</v>
      </c>
      <c r="J546">
        <v>6.0167572145961223</v>
      </c>
    </row>
    <row r="547" spans="1:11" ht="13.5" customHeight="1" x14ac:dyDescent="0.25">
      <c r="A547" t="s">
        <v>6586</v>
      </c>
      <c r="B547">
        <v>20</v>
      </c>
      <c r="D547">
        <v>0</v>
      </c>
      <c r="G547">
        <v>2.21</v>
      </c>
      <c r="J547">
        <v>1.9901868998014143</v>
      </c>
    </row>
    <row r="548" spans="1:11" ht="13.5" customHeight="1" x14ac:dyDescent="0.25">
      <c r="A548" t="s">
        <v>6586</v>
      </c>
      <c r="B548">
        <v>21</v>
      </c>
      <c r="E548">
        <v>0</v>
      </c>
      <c r="H548">
        <v>2.08</v>
      </c>
      <c r="K548">
        <v>1.7327360623943953</v>
      </c>
    </row>
    <row r="549" spans="1:11" ht="13.5" customHeight="1" x14ac:dyDescent="0.25">
      <c r="A549" t="s">
        <v>6586</v>
      </c>
      <c r="B549">
        <v>22</v>
      </c>
      <c r="E549">
        <v>0</v>
      </c>
      <c r="H549">
        <v>6.08</v>
      </c>
      <c r="K549">
        <v>5.4581105404728989</v>
      </c>
    </row>
    <row r="550" spans="1:11" ht="13.5" customHeight="1" x14ac:dyDescent="0.25">
      <c r="A550" t="s">
        <v>6586</v>
      </c>
      <c r="B550">
        <v>23</v>
      </c>
      <c r="C550">
        <v>0</v>
      </c>
      <c r="F550">
        <v>5.29</v>
      </c>
      <c r="I550">
        <v>4.6003040434109446</v>
      </c>
    </row>
    <row r="551" spans="1:11" ht="13.5" customHeight="1" x14ac:dyDescent="0.25">
      <c r="A551" t="s">
        <v>6586</v>
      </c>
      <c r="B551">
        <v>24</v>
      </c>
      <c r="C551">
        <v>0</v>
      </c>
      <c r="F551">
        <v>7.33</v>
      </c>
      <c r="I551">
        <v>3.9811192020230481</v>
      </c>
    </row>
    <row r="552" spans="1:11" ht="13.5" customHeight="1" x14ac:dyDescent="0.25">
      <c r="A552" t="s">
        <v>6586</v>
      </c>
      <c r="B552">
        <v>25</v>
      </c>
      <c r="D552">
        <v>0</v>
      </c>
      <c r="G552">
        <v>9.25</v>
      </c>
      <c r="J552">
        <v>4.0563612301752991</v>
      </c>
    </row>
    <row r="553" spans="1:11" ht="13.5" customHeight="1" x14ac:dyDescent="0.25">
      <c r="A553" t="s">
        <v>6586</v>
      </c>
      <c r="B553">
        <v>26</v>
      </c>
      <c r="D553">
        <v>0</v>
      </c>
      <c r="G553">
        <v>4.97</v>
      </c>
      <c r="J553">
        <v>4.0684076382517285</v>
      </c>
    </row>
    <row r="554" spans="1:11" ht="13.5" customHeight="1" x14ac:dyDescent="0.25">
      <c r="A554" t="s">
        <v>6586</v>
      </c>
      <c r="B554">
        <v>27</v>
      </c>
      <c r="E554">
        <v>0.25</v>
      </c>
      <c r="H554">
        <v>6.68</v>
      </c>
      <c r="K554">
        <v>3.8297947642080503</v>
      </c>
    </row>
    <row r="555" spans="1:11" ht="13.5" customHeight="1" x14ac:dyDescent="0.25">
      <c r="A555" t="s">
        <v>6586</v>
      </c>
      <c r="B555">
        <v>28</v>
      </c>
      <c r="E555">
        <v>0</v>
      </c>
      <c r="H555">
        <v>13.31</v>
      </c>
      <c r="K555">
        <v>11.291059469104349</v>
      </c>
    </row>
    <row r="556" spans="1:11" ht="13.5" customHeight="1" x14ac:dyDescent="0.25">
      <c r="A556" t="s">
        <v>6586</v>
      </c>
      <c r="B556">
        <v>29</v>
      </c>
      <c r="C556">
        <v>0</v>
      </c>
      <c r="F556">
        <v>5.59</v>
      </c>
      <c r="I556">
        <v>3.0855642270049155</v>
      </c>
    </row>
    <row r="557" spans="1:11" ht="13.5" customHeight="1" x14ac:dyDescent="0.25">
      <c r="A557" t="s">
        <v>6586</v>
      </c>
      <c r="B557">
        <v>30</v>
      </c>
      <c r="C557">
        <v>0</v>
      </c>
      <c r="F557">
        <v>0.72</v>
      </c>
      <c r="I557">
        <v>0.67086662795811092</v>
      </c>
    </row>
    <row r="558" spans="1:11" ht="13.5" customHeight="1" x14ac:dyDescent="0.25">
      <c r="A558" t="s">
        <v>6586</v>
      </c>
      <c r="B558">
        <v>31</v>
      </c>
      <c r="D558">
        <v>1.52</v>
      </c>
      <c r="G558">
        <v>3.68</v>
      </c>
      <c r="J558">
        <v>1.7471703335816771</v>
      </c>
    </row>
    <row r="559" spans="1:11" ht="13.5" customHeight="1" x14ac:dyDescent="0.25">
      <c r="A559" t="s">
        <v>6586</v>
      </c>
      <c r="B559">
        <v>32</v>
      </c>
      <c r="D559">
        <v>0</v>
      </c>
      <c r="G559">
        <v>0.86</v>
      </c>
      <c r="J559">
        <v>0.80332463069096216</v>
      </c>
    </row>
    <row r="560" spans="1:11" ht="13.5" customHeight="1" x14ac:dyDescent="0.25">
      <c r="A560" t="s">
        <v>6586</v>
      </c>
      <c r="B560">
        <v>33</v>
      </c>
      <c r="E560">
        <v>1.1100000000000001</v>
      </c>
      <c r="H560">
        <v>1.49</v>
      </c>
      <c r="K560">
        <v>1.1757908615639248</v>
      </c>
    </row>
    <row r="561" spans="1:11" ht="13.5" customHeight="1" x14ac:dyDescent="0.25">
      <c r="A561" t="s">
        <v>6586</v>
      </c>
      <c r="B561">
        <v>34</v>
      </c>
      <c r="E561">
        <v>0</v>
      </c>
      <c r="H561">
        <v>5.38</v>
      </c>
      <c r="K561">
        <v>4.6033193036688749</v>
      </c>
    </row>
    <row r="562" spans="1:11" ht="13.5" customHeight="1" x14ac:dyDescent="0.25">
      <c r="A562" t="s">
        <v>6586</v>
      </c>
      <c r="B562">
        <v>35</v>
      </c>
      <c r="C562">
        <v>0.67</v>
      </c>
      <c r="F562">
        <v>3.7199999999999998</v>
      </c>
      <c r="I562">
        <v>1.2188816967823872</v>
      </c>
    </row>
    <row r="563" spans="1:11" ht="13.5" customHeight="1" x14ac:dyDescent="0.25">
      <c r="A563" t="s">
        <v>6586</v>
      </c>
      <c r="B563">
        <v>36</v>
      </c>
      <c r="C563">
        <v>0</v>
      </c>
      <c r="F563">
        <v>0</v>
      </c>
    </row>
    <row r="564" spans="1:11" ht="13.5" customHeight="1" x14ac:dyDescent="0.25">
      <c r="A564" t="s">
        <v>6586</v>
      </c>
      <c r="B564">
        <v>37</v>
      </c>
      <c r="D564">
        <v>0</v>
      </c>
      <c r="G564">
        <v>7.58</v>
      </c>
      <c r="J564">
        <v>2.8962997471400258</v>
      </c>
    </row>
    <row r="565" spans="1:11" ht="13.5" customHeight="1" x14ac:dyDescent="0.25">
      <c r="A565" t="s">
        <v>6586</v>
      </c>
      <c r="B565">
        <v>38</v>
      </c>
      <c r="D565">
        <v>0</v>
      </c>
      <c r="G565">
        <v>0</v>
      </c>
    </row>
    <row r="566" spans="1:11" ht="13.5" customHeight="1" x14ac:dyDescent="0.25">
      <c r="A566" t="s">
        <v>6586</v>
      </c>
      <c r="B566">
        <v>39</v>
      </c>
      <c r="E566">
        <v>0</v>
      </c>
      <c r="H566">
        <v>2.27</v>
      </c>
      <c r="K566">
        <v>2.0484666717585509</v>
      </c>
    </row>
    <row r="567" spans="1:11" ht="13.5" customHeight="1" x14ac:dyDescent="0.25">
      <c r="A567" t="s">
        <v>6586</v>
      </c>
      <c r="B567">
        <v>40</v>
      </c>
      <c r="E567">
        <v>0</v>
      </c>
      <c r="H567">
        <v>0</v>
      </c>
    </row>
    <row r="568" spans="1:11" ht="13.5" customHeight="1" x14ac:dyDescent="0.25">
      <c r="A568" t="s">
        <v>6586</v>
      </c>
      <c r="B568">
        <v>41</v>
      </c>
      <c r="C568">
        <v>0</v>
      </c>
      <c r="F568">
        <v>2.17</v>
      </c>
      <c r="I568">
        <v>1.6433896386927698</v>
      </c>
    </row>
    <row r="569" spans="1:11" ht="13.5" customHeight="1" x14ac:dyDescent="0.25">
      <c r="A569" t="s">
        <v>6586</v>
      </c>
      <c r="B569">
        <v>42</v>
      </c>
      <c r="C569">
        <v>0</v>
      </c>
      <c r="F569">
        <v>0</v>
      </c>
    </row>
    <row r="570" spans="1:11" ht="13.5" customHeight="1" x14ac:dyDescent="0.25">
      <c r="A570" t="s">
        <v>6586</v>
      </c>
      <c r="B570">
        <v>43</v>
      </c>
      <c r="D570">
        <v>0</v>
      </c>
      <c r="G570">
        <v>6.41</v>
      </c>
      <c r="J570">
        <v>5.6121085274497435</v>
      </c>
    </row>
    <row r="571" spans="1:11" ht="13.5" customHeight="1" x14ac:dyDescent="0.25">
      <c r="A571" t="s">
        <v>6586</v>
      </c>
      <c r="B571">
        <v>44</v>
      </c>
      <c r="D571">
        <v>0</v>
      </c>
      <c r="G571">
        <v>0</v>
      </c>
    </row>
    <row r="572" spans="1:11" ht="13.5" customHeight="1" x14ac:dyDescent="0.25">
      <c r="A572" t="s">
        <v>6586</v>
      </c>
      <c r="B572">
        <v>45</v>
      </c>
      <c r="E572">
        <v>0</v>
      </c>
      <c r="H572">
        <v>5.46</v>
      </c>
      <c r="K572">
        <v>4.8327590285733217</v>
      </c>
    </row>
    <row r="573" spans="1:11" ht="13.5" customHeight="1" x14ac:dyDescent="0.25">
      <c r="A573" t="s">
        <v>6586</v>
      </c>
      <c r="B573">
        <v>46</v>
      </c>
      <c r="E573">
        <v>0</v>
      </c>
      <c r="H573">
        <v>0</v>
      </c>
    </row>
    <row r="574" spans="1:11" ht="13.5" customHeight="1" x14ac:dyDescent="0.25">
      <c r="A574" t="s">
        <v>6586</v>
      </c>
      <c r="B574">
        <v>47</v>
      </c>
      <c r="C574">
        <v>0</v>
      </c>
      <c r="F574">
        <v>5.85</v>
      </c>
      <c r="I574">
        <v>4.0581541385431157</v>
      </c>
    </row>
    <row r="575" spans="1:11" ht="13.5" customHeight="1" x14ac:dyDescent="0.25">
      <c r="A575" t="s">
        <v>6586</v>
      </c>
      <c r="B575">
        <v>48</v>
      </c>
      <c r="C575">
        <v>0</v>
      </c>
      <c r="F575">
        <v>0</v>
      </c>
    </row>
    <row r="576" spans="1:11" ht="13.5" customHeight="1" x14ac:dyDescent="0.25">
      <c r="A576" t="s">
        <v>6586</v>
      </c>
      <c r="B576">
        <v>49</v>
      </c>
      <c r="D576">
        <v>0</v>
      </c>
      <c r="G576">
        <v>9.31</v>
      </c>
      <c r="J576">
        <v>8.0073206684889726</v>
      </c>
    </row>
    <row r="577" spans="1:11" ht="13.5" customHeight="1" x14ac:dyDescent="0.25">
      <c r="A577" t="s">
        <v>6586</v>
      </c>
      <c r="B577">
        <v>50</v>
      </c>
      <c r="D577">
        <v>0</v>
      </c>
      <c r="G577">
        <v>0</v>
      </c>
    </row>
    <row r="578" spans="1:11" ht="13.5" customHeight="1" x14ac:dyDescent="0.25">
      <c r="A578" t="s">
        <v>6586</v>
      </c>
      <c r="B578">
        <v>51</v>
      </c>
      <c r="E578">
        <v>0</v>
      </c>
      <c r="H578">
        <v>5</v>
      </c>
      <c r="K578">
        <v>3.9896537291310765</v>
      </c>
    </row>
    <row r="579" spans="1:11" ht="13.5" customHeight="1" x14ac:dyDescent="0.25">
      <c r="A579" t="s">
        <v>6586</v>
      </c>
      <c r="B579">
        <v>52</v>
      </c>
      <c r="E579">
        <v>0</v>
      </c>
      <c r="H579">
        <v>0</v>
      </c>
    </row>
    <row r="580" spans="1:11" ht="13.5" customHeight="1" x14ac:dyDescent="0.25">
      <c r="A580" t="s">
        <v>6586</v>
      </c>
      <c r="B580">
        <v>53</v>
      </c>
      <c r="C580">
        <v>0</v>
      </c>
      <c r="F580">
        <v>7.24</v>
      </c>
      <c r="I580">
        <v>5.3933650324628521</v>
      </c>
    </row>
    <row r="581" spans="1:11" ht="13.5" customHeight="1" x14ac:dyDescent="0.25">
      <c r="A581" t="s">
        <v>6586</v>
      </c>
      <c r="B581">
        <v>54</v>
      </c>
      <c r="C581">
        <v>4.1500000000000004</v>
      </c>
      <c r="F581">
        <v>4.51</v>
      </c>
      <c r="I581">
        <v>4.2203773212726832</v>
      </c>
    </row>
    <row r="582" spans="1:11" ht="13.5" customHeight="1" x14ac:dyDescent="0.25">
      <c r="A582" t="s">
        <v>6587</v>
      </c>
      <c r="B582">
        <v>1</v>
      </c>
      <c r="D582">
        <v>0</v>
      </c>
      <c r="G582">
        <v>0</v>
      </c>
    </row>
    <row r="583" spans="1:11" ht="13.5" customHeight="1" x14ac:dyDescent="0.25">
      <c r="A583" t="s">
        <v>6587</v>
      </c>
      <c r="B583">
        <v>2</v>
      </c>
      <c r="D583">
        <v>0</v>
      </c>
      <c r="G583">
        <v>11.95</v>
      </c>
      <c r="J583">
        <v>10.169192931811594</v>
      </c>
    </row>
    <row r="584" spans="1:11" ht="13.5" customHeight="1" x14ac:dyDescent="0.25">
      <c r="A584" t="s">
        <v>6587</v>
      </c>
      <c r="B584">
        <v>3</v>
      </c>
      <c r="E584">
        <v>0</v>
      </c>
      <c r="H584">
        <v>0</v>
      </c>
    </row>
    <row r="585" spans="1:11" ht="13.5" customHeight="1" x14ac:dyDescent="0.25">
      <c r="A585" t="s">
        <v>6587</v>
      </c>
      <c r="B585">
        <v>4</v>
      </c>
      <c r="E585">
        <v>0</v>
      </c>
      <c r="H585">
        <v>4.53</v>
      </c>
      <c r="K585">
        <v>3.9770839679891967</v>
      </c>
    </row>
    <row r="586" spans="1:11" ht="13.5" customHeight="1" x14ac:dyDescent="0.25">
      <c r="A586" t="s">
        <v>6587</v>
      </c>
      <c r="B586">
        <v>5</v>
      </c>
      <c r="C586">
        <v>0</v>
      </c>
      <c r="F586">
        <v>0</v>
      </c>
    </row>
    <row r="587" spans="1:11" ht="13.5" customHeight="1" x14ac:dyDescent="0.25">
      <c r="A587" t="s">
        <v>6587</v>
      </c>
      <c r="B587">
        <v>6</v>
      </c>
      <c r="C587">
        <v>0.68</v>
      </c>
      <c r="F587">
        <v>1.9100000000000001</v>
      </c>
      <c r="I587">
        <v>0.91603646536538996</v>
      </c>
    </row>
    <row r="588" spans="1:11" ht="13.5" customHeight="1" x14ac:dyDescent="0.25">
      <c r="A588" t="s">
        <v>6587</v>
      </c>
      <c r="B588">
        <v>7</v>
      </c>
      <c r="D588">
        <v>0</v>
      </c>
      <c r="G588">
        <v>3.66</v>
      </c>
      <c r="J588">
        <v>3.3355694378171914</v>
      </c>
    </row>
    <row r="589" spans="1:11" ht="13.5" customHeight="1" x14ac:dyDescent="0.25">
      <c r="A589" t="s">
        <v>6587</v>
      </c>
      <c r="B589">
        <v>8</v>
      </c>
      <c r="D589">
        <v>3.09</v>
      </c>
      <c r="G589">
        <v>4.5</v>
      </c>
      <c r="J589">
        <v>3.3544909915932308</v>
      </c>
    </row>
    <row r="590" spans="1:11" ht="13.5" customHeight="1" x14ac:dyDescent="0.25">
      <c r="A590" t="s">
        <v>6587</v>
      </c>
      <c r="B590">
        <v>9</v>
      </c>
      <c r="E590">
        <v>0</v>
      </c>
      <c r="H590">
        <v>1.02</v>
      </c>
      <c r="K590">
        <v>0.855618565758128</v>
      </c>
    </row>
    <row r="591" spans="1:11" ht="13.5" customHeight="1" x14ac:dyDescent="0.25">
      <c r="A591" t="s">
        <v>6587</v>
      </c>
      <c r="B591">
        <v>10</v>
      </c>
      <c r="E591">
        <v>0</v>
      </c>
      <c r="H591">
        <v>0.55000000000000004</v>
      </c>
      <c r="K591">
        <v>0.52555681134063403</v>
      </c>
    </row>
    <row r="592" spans="1:11" ht="13.5" customHeight="1" x14ac:dyDescent="0.25">
      <c r="A592" t="s">
        <v>6587</v>
      </c>
      <c r="B592">
        <v>11</v>
      </c>
      <c r="C592">
        <v>0</v>
      </c>
      <c r="F592">
        <v>2.0099999999999998</v>
      </c>
      <c r="I592">
        <v>1.8440450022318851</v>
      </c>
    </row>
    <row r="593" spans="1:11" ht="13.5" customHeight="1" x14ac:dyDescent="0.25">
      <c r="A593" t="s">
        <v>6587</v>
      </c>
      <c r="B593">
        <v>12</v>
      </c>
      <c r="C593">
        <v>0</v>
      </c>
      <c r="F593">
        <v>0</v>
      </c>
    </row>
    <row r="594" spans="1:11" ht="13.5" customHeight="1" x14ac:dyDescent="0.25">
      <c r="A594" t="s">
        <v>6587</v>
      </c>
      <c r="B594">
        <v>13</v>
      </c>
      <c r="D594">
        <v>1.96</v>
      </c>
      <c r="G594">
        <v>6.67</v>
      </c>
      <c r="J594">
        <v>3.296479507291262</v>
      </c>
    </row>
    <row r="595" spans="1:11" ht="13.5" customHeight="1" x14ac:dyDescent="0.25">
      <c r="A595" t="s">
        <v>6587</v>
      </c>
      <c r="B595">
        <v>14</v>
      </c>
      <c r="D595">
        <v>1.33</v>
      </c>
      <c r="G595">
        <v>4.28</v>
      </c>
      <c r="J595">
        <v>2.8993336335331379</v>
      </c>
    </row>
    <row r="596" spans="1:11" ht="13.5" customHeight="1" x14ac:dyDescent="0.25">
      <c r="A596" t="s">
        <v>6587</v>
      </c>
      <c r="B596">
        <v>15</v>
      </c>
      <c r="E596">
        <v>0.66</v>
      </c>
      <c r="H596">
        <v>3.49</v>
      </c>
      <c r="K596">
        <v>2.8371860546714234</v>
      </c>
    </row>
    <row r="597" spans="1:11" ht="13.5" customHeight="1" x14ac:dyDescent="0.25">
      <c r="A597" t="s">
        <v>6587</v>
      </c>
      <c r="B597">
        <v>16</v>
      </c>
      <c r="E597">
        <v>0.38</v>
      </c>
      <c r="H597">
        <v>4.7699999999999996</v>
      </c>
      <c r="K597">
        <v>3.5159798181865822</v>
      </c>
    </row>
    <row r="598" spans="1:11" ht="13.5" customHeight="1" x14ac:dyDescent="0.25">
      <c r="A598" t="s">
        <v>6587</v>
      </c>
      <c r="B598">
        <v>17</v>
      </c>
      <c r="C598">
        <v>0.82</v>
      </c>
      <c r="F598">
        <v>1.19</v>
      </c>
      <c r="I598">
        <v>0.96035815048043993</v>
      </c>
    </row>
    <row r="599" spans="1:11" ht="13.5" customHeight="1" x14ac:dyDescent="0.25">
      <c r="A599" t="s">
        <v>6587</v>
      </c>
      <c r="B599">
        <v>18</v>
      </c>
      <c r="C599">
        <v>0</v>
      </c>
      <c r="F599">
        <v>0.39</v>
      </c>
      <c r="I599">
        <v>0.36841879350348045</v>
      </c>
    </row>
    <row r="600" spans="1:11" ht="13.5" customHeight="1" x14ac:dyDescent="0.25">
      <c r="A600" t="s">
        <v>6587</v>
      </c>
      <c r="B600">
        <v>19</v>
      </c>
      <c r="D600">
        <v>0</v>
      </c>
      <c r="G600">
        <v>8.69</v>
      </c>
      <c r="J600">
        <v>6.2575572584029251</v>
      </c>
    </row>
    <row r="601" spans="1:11" ht="13.5" customHeight="1" x14ac:dyDescent="0.25">
      <c r="A601" t="s">
        <v>6587</v>
      </c>
      <c r="B601">
        <v>20</v>
      </c>
      <c r="D601">
        <v>0</v>
      </c>
      <c r="G601">
        <v>1.9300000000000002</v>
      </c>
      <c r="J601">
        <v>1.8102962200051149</v>
      </c>
    </row>
    <row r="602" spans="1:11" ht="13.5" customHeight="1" x14ac:dyDescent="0.25">
      <c r="A602" t="s">
        <v>6587</v>
      </c>
      <c r="B602">
        <v>21</v>
      </c>
      <c r="E602">
        <v>0</v>
      </c>
      <c r="H602">
        <v>0.45</v>
      </c>
      <c r="K602">
        <v>0.35861347235211533</v>
      </c>
    </row>
    <row r="603" spans="1:11" ht="13.5" customHeight="1" x14ac:dyDescent="0.25">
      <c r="A603" t="s">
        <v>6587</v>
      </c>
      <c r="B603">
        <v>22</v>
      </c>
      <c r="E603">
        <v>0</v>
      </c>
      <c r="H603">
        <v>5.29</v>
      </c>
      <c r="K603">
        <v>4.6349360958656165</v>
      </c>
    </row>
    <row r="604" spans="1:11" ht="13.5" customHeight="1" x14ac:dyDescent="0.25">
      <c r="A604" t="s">
        <v>6587</v>
      </c>
      <c r="B604">
        <v>23</v>
      </c>
      <c r="C604">
        <v>0</v>
      </c>
      <c r="F604">
        <v>5.39</v>
      </c>
      <c r="I604">
        <v>4.6798947084614113</v>
      </c>
    </row>
    <row r="605" spans="1:11" ht="13.5" customHeight="1" x14ac:dyDescent="0.25">
      <c r="A605" t="s">
        <v>6587</v>
      </c>
      <c r="B605">
        <v>24</v>
      </c>
      <c r="C605">
        <v>0</v>
      </c>
      <c r="F605">
        <v>5.46</v>
      </c>
      <c r="I605">
        <v>3.6619096394583202</v>
      </c>
    </row>
    <row r="606" spans="1:11" ht="13.5" customHeight="1" x14ac:dyDescent="0.25">
      <c r="A606" t="s">
        <v>6587</v>
      </c>
      <c r="B606">
        <v>25</v>
      </c>
      <c r="D606">
        <v>0.39</v>
      </c>
      <c r="G606">
        <v>6.73</v>
      </c>
      <c r="J606">
        <v>2.3915937472663003</v>
      </c>
    </row>
    <row r="607" spans="1:11" ht="13.5" customHeight="1" x14ac:dyDescent="0.25">
      <c r="A607" t="s">
        <v>6587</v>
      </c>
      <c r="B607">
        <v>26</v>
      </c>
      <c r="D607">
        <v>0</v>
      </c>
      <c r="G607">
        <v>6.29</v>
      </c>
      <c r="J607">
        <v>4.6272625288362716</v>
      </c>
    </row>
    <row r="608" spans="1:11" ht="13.5" customHeight="1" x14ac:dyDescent="0.25">
      <c r="A608" t="s">
        <v>6587</v>
      </c>
      <c r="B608">
        <v>27</v>
      </c>
      <c r="E608">
        <v>0.23</v>
      </c>
      <c r="H608">
        <v>5.13</v>
      </c>
      <c r="K608">
        <v>1.7875910226850256</v>
      </c>
    </row>
    <row r="609" spans="1:11" ht="13.5" customHeight="1" x14ac:dyDescent="0.25">
      <c r="A609" t="s">
        <v>6587</v>
      </c>
      <c r="B609">
        <v>28</v>
      </c>
      <c r="E609">
        <v>0</v>
      </c>
      <c r="H609">
        <v>12.07</v>
      </c>
      <c r="K609">
        <v>10.200220316751064</v>
      </c>
    </row>
    <row r="610" spans="1:11" ht="13.5" customHeight="1" x14ac:dyDescent="0.25">
      <c r="A610" t="s">
        <v>6587</v>
      </c>
      <c r="B610">
        <v>29</v>
      </c>
      <c r="C610">
        <v>0</v>
      </c>
      <c r="F610">
        <v>4.54</v>
      </c>
      <c r="I610">
        <v>1.938283441148581</v>
      </c>
    </row>
    <row r="611" spans="1:11" ht="13.5" customHeight="1" x14ac:dyDescent="0.25">
      <c r="A611" t="s">
        <v>6587</v>
      </c>
      <c r="B611">
        <v>30</v>
      </c>
      <c r="C611">
        <v>0</v>
      </c>
      <c r="F611">
        <v>0.72</v>
      </c>
      <c r="I611">
        <v>0.65334337388803243</v>
      </c>
    </row>
    <row r="612" spans="1:11" ht="13.5" customHeight="1" x14ac:dyDescent="0.25">
      <c r="A612" t="s">
        <v>6587</v>
      </c>
      <c r="B612">
        <v>31</v>
      </c>
      <c r="D612">
        <v>0.38</v>
      </c>
      <c r="G612">
        <v>4.47</v>
      </c>
      <c r="J612">
        <v>0.94216660069679181</v>
      </c>
    </row>
    <row r="613" spans="1:11" ht="13.5" customHeight="1" x14ac:dyDescent="0.25">
      <c r="A613" t="s">
        <v>6587</v>
      </c>
      <c r="B613">
        <v>32</v>
      </c>
      <c r="D613">
        <v>0</v>
      </c>
      <c r="G613">
        <v>0.55000000000000004</v>
      </c>
      <c r="J613">
        <v>0.51022391343094886</v>
      </c>
    </row>
    <row r="614" spans="1:11" ht="13.5" customHeight="1" x14ac:dyDescent="0.25">
      <c r="A614" t="s">
        <v>6587</v>
      </c>
      <c r="B614">
        <v>33</v>
      </c>
      <c r="E614">
        <v>0</v>
      </c>
      <c r="H614">
        <v>1.19</v>
      </c>
      <c r="K614">
        <v>1.1484818323195223</v>
      </c>
    </row>
    <row r="615" spans="1:11" ht="13.5" customHeight="1" x14ac:dyDescent="0.25">
      <c r="A615" t="s">
        <v>6587</v>
      </c>
      <c r="B615">
        <v>34</v>
      </c>
      <c r="E615">
        <v>0</v>
      </c>
      <c r="H615">
        <v>3.45</v>
      </c>
      <c r="K615">
        <v>3.0602011475799671</v>
      </c>
    </row>
    <row r="616" spans="1:11" ht="13.5" customHeight="1" x14ac:dyDescent="0.25">
      <c r="A616" t="s">
        <v>6587</v>
      </c>
      <c r="B616">
        <v>35</v>
      </c>
      <c r="C616">
        <v>0.39</v>
      </c>
      <c r="F616">
        <v>4.7</v>
      </c>
      <c r="I616">
        <v>1.0842325102955399</v>
      </c>
    </row>
    <row r="617" spans="1:11" ht="13.5" customHeight="1" x14ac:dyDescent="0.25">
      <c r="A617" t="s">
        <v>6587</v>
      </c>
      <c r="B617">
        <v>36</v>
      </c>
      <c r="C617">
        <v>0</v>
      </c>
      <c r="F617">
        <v>0</v>
      </c>
    </row>
    <row r="618" spans="1:11" ht="13.5" customHeight="1" x14ac:dyDescent="0.25">
      <c r="A618" t="s">
        <v>6587</v>
      </c>
      <c r="B618">
        <v>37</v>
      </c>
      <c r="D618">
        <v>0</v>
      </c>
      <c r="G618">
        <v>7.8</v>
      </c>
      <c r="J618">
        <v>2.7648304260769123</v>
      </c>
    </row>
    <row r="619" spans="1:11" ht="13.5" customHeight="1" x14ac:dyDescent="0.25">
      <c r="A619" t="s">
        <v>6587</v>
      </c>
      <c r="B619">
        <v>38</v>
      </c>
      <c r="D619">
        <v>0</v>
      </c>
      <c r="G619">
        <v>0</v>
      </c>
    </row>
    <row r="620" spans="1:11" ht="13.5" customHeight="1" x14ac:dyDescent="0.25">
      <c r="A620" t="s">
        <v>6587</v>
      </c>
      <c r="B620">
        <v>39</v>
      </c>
      <c r="E620">
        <v>0</v>
      </c>
      <c r="H620">
        <v>1.9300000000000002</v>
      </c>
      <c r="K620">
        <v>1.860547461023661</v>
      </c>
    </row>
    <row r="621" spans="1:11" ht="13.5" customHeight="1" x14ac:dyDescent="0.25">
      <c r="A621" t="s">
        <v>6587</v>
      </c>
      <c r="B621">
        <v>40</v>
      </c>
      <c r="E621">
        <v>0</v>
      </c>
      <c r="H621">
        <v>0</v>
      </c>
    </row>
    <row r="622" spans="1:11" ht="13.5" customHeight="1" x14ac:dyDescent="0.25">
      <c r="A622" t="s">
        <v>6587</v>
      </c>
      <c r="B622">
        <v>41</v>
      </c>
      <c r="C622">
        <v>0</v>
      </c>
      <c r="F622">
        <v>1.07</v>
      </c>
      <c r="I622">
        <v>0.52802629125832012</v>
      </c>
    </row>
    <row r="623" spans="1:11" ht="13.5" customHeight="1" x14ac:dyDescent="0.25">
      <c r="A623" t="s">
        <v>6587</v>
      </c>
      <c r="B623">
        <v>42</v>
      </c>
      <c r="C623">
        <v>0</v>
      </c>
      <c r="F623">
        <v>0</v>
      </c>
    </row>
    <row r="624" spans="1:11" ht="13.5" customHeight="1" x14ac:dyDescent="0.25">
      <c r="A624" t="s">
        <v>6587</v>
      </c>
      <c r="B624">
        <v>43</v>
      </c>
      <c r="D624">
        <v>0</v>
      </c>
      <c r="G624">
        <v>5.67</v>
      </c>
      <c r="J624">
        <v>4.7700040873720635</v>
      </c>
    </row>
    <row r="625" spans="1:11" ht="13.5" customHeight="1" x14ac:dyDescent="0.25">
      <c r="A625" t="s">
        <v>6587</v>
      </c>
      <c r="B625">
        <v>44</v>
      </c>
      <c r="D625">
        <v>0</v>
      </c>
      <c r="G625">
        <v>0</v>
      </c>
    </row>
    <row r="626" spans="1:11" ht="13.5" customHeight="1" x14ac:dyDescent="0.25">
      <c r="A626" t="s">
        <v>6587</v>
      </c>
      <c r="B626">
        <v>45</v>
      </c>
      <c r="E626">
        <v>0</v>
      </c>
      <c r="H626">
        <v>5.53</v>
      </c>
      <c r="K626">
        <v>4.9243127805755478</v>
      </c>
    </row>
    <row r="627" spans="1:11" ht="13.5" customHeight="1" x14ac:dyDescent="0.25">
      <c r="A627" t="s">
        <v>6587</v>
      </c>
      <c r="B627">
        <v>46</v>
      </c>
      <c r="E627">
        <v>0</v>
      </c>
      <c r="H627">
        <v>0</v>
      </c>
    </row>
    <row r="628" spans="1:11" ht="13.5" customHeight="1" x14ac:dyDescent="0.25">
      <c r="A628" t="s">
        <v>6587</v>
      </c>
      <c r="B628">
        <v>47</v>
      </c>
      <c r="C628">
        <v>0</v>
      </c>
      <c r="F628">
        <v>5.44</v>
      </c>
      <c r="I628">
        <v>3.7378973240676587</v>
      </c>
    </row>
    <row r="629" spans="1:11" ht="13.5" customHeight="1" x14ac:dyDescent="0.25">
      <c r="A629" t="s">
        <v>6587</v>
      </c>
      <c r="B629">
        <v>48</v>
      </c>
      <c r="C629">
        <v>0</v>
      </c>
      <c r="F629">
        <v>0</v>
      </c>
    </row>
    <row r="630" spans="1:11" ht="13.5" customHeight="1" x14ac:dyDescent="0.25">
      <c r="A630" t="s">
        <v>6587</v>
      </c>
      <c r="B630">
        <v>49</v>
      </c>
      <c r="D630">
        <v>0</v>
      </c>
      <c r="G630">
        <v>1.49</v>
      </c>
      <c r="J630">
        <v>1.3017880648648068</v>
      </c>
    </row>
    <row r="631" spans="1:11" ht="13.5" customHeight="1" x14ac:dyDescent="0.25">
      <c r="A631" t="s">
        <v>6587</v>
      </c>
      <c r="B631">
        <v>50</v>
      </c>
      <c r="D631">
        <v>0</v>
      </c>
      <c r="G631">
        <v>0</v>
      </c>
    </row>
    <row r="632" spans="1:11" ht="13.5" customHeight="1" x14ac:dyDescent="0.25">
      <c r="A632" t="s">
        <v>6587</v>
      </c>
      <c r="B632">
        <v>51</v>
      </c>
      <c r="E632">
        <v>0</v>
      </c>
      <c r="H632">
        <v>5.77</v>
      </c>
      <c r="K632">
        <v>4.5522555129571849</v>
      </c>
    </row>
    <row r="633" spans="1:11" ht="13.5" customHeight="1" x14ac:dyDescent="0.25">
      <c r="A633" t="s">
        <v>6587</v>
      </c>
      <c r="B633">
        <v>52</v>
      </c>
      <c r="E633">
        <v>0</v>
      </c>
      <c r="H633">
        <v>0</v>
      </c>
    </row>
    <row r="634" spans="1:11" ht="13.5" customHeight="1" x14ac:dyDescent="0.25">
      <c r="A634" t="s">
        <v>6587</v>
      </c>
      <c r="B634">
        <v>53</v>
      </c>
      <c r="C634">
        <v>0</v>
      </c>
      <c r="F634">
        <v>1</v>
      </c>
      <c r="I634">
        <v>0.57475201597808523</v>
      </c>
    </row>
    <row r="635" spans="1:11" ht="13.5" customHeight="1" x14ac:dyDescent="0.25">
      <c r="A635" t="s">
        <v>6587</v>
      </c>
      <c r="B635">
        <v>54</v>
      </c>
      <c r="C635">
        <v>2.31</v>
      </c>
      <c r="F635">
        <v>2.9</v>
      </c>
      <c r="I635">
        <v>2.4267372394180073</v>
      </c>
    </row>
    <row r="636" spans="1:11" ht="13.5" customHeight="1" x14ac:dyDescent="0.25">
      <c r="A636" t="s">
        <v>6588</v>
      </c>
      <c r="B636">
        <v>1</v>
      </c>
      <c r="D636">
        <v>0</v>
      </c>
      <c r="G636">
        <v>0</v>
      </c>
    </row>
    <row r="637" spans="1:11" ht="13.5" customHeight="1" x14ac:dyDescent="0.25">
      <c r="A637" t="s">
        <v>6588</v>
      </c>
      <c r="B637">
        <v>2</v>
      </c>
      <c r="D637">
        <v>0</v>
      </c>
      <c r="G637">
        <v>0</v>
      </c>
    </row>
    <row r="638" spans="1:11" ht="13.5" customHeight="1" x14ac:dyDescent="0.25">
      <c r="A638" t="s">
        <v>6588</v>
      </c>
      <c r="B638">
        <v>3</v>
      </c>
      <c r="E638">
        <v>0</v>
      </c>
      <c r="H638">
        <v>0</v>
      </c>
    </row>
    <row r="639" spans="1:11" ht="13.5" customHeight="1" x14ac:dyDescent="0.25">
      <c r="A639" t="s">
        <v>6588</v>
      </c>
      <c r="B639">
        <v>4</v>
      </c>
      <c r="E639">
        <v>0</v>
      </c>
      <c r="H639">
        <v>0</v>
      </c>
    </row>
    <row r="640" spans="1:11" ht="13.5" customHeight="1" x14ac:dyDescent="0.25">
      <c r="A640" t="s">
        <v>6588</v>
      </c>
      <c r="B640">
        <v>5</v>
      </c>
      <c r="C640">
        <v>0</v>
      </c>
      <c r="F640">
        <v>0</v>
      </c>
    </row>
    <row r="641" spans="1:8" ht="13.5" customHeight="1" x14ac:dyDescent="0.25">
      <c r="A641" t="s">
        <v>6588</v>
      </c>
      <c r="B641">
        <v>6</v>
      </c>
      <c r="C641">
        <v>0</v>
      </c>
      <c r="F641">
        <v>0</v>
      </c>
    </row>
    <row r="642" spans="1:8" ht="13.5" customHeight="1" x14ac:dyDescent="0.25">
      <c r="A642" t="s">
        <v>6588</v>
      </c>
      <c r="B642">
        <v>7</v>
      </c>
      <c r="D642">
        <v>0</v>
      </c>
      <c r="G642">
        <v>0</v>
      </c>
    </row>
    <row r="643" spans="1:8" ht="13.5" customHeight="1" x14ac:dyDescent="0.25">
      <c r="A643" t="s">
        <v>6588</v>
      </c>
      <c r="B643">
        <v>8</v>
      </c>
      <c r="D643">
        <v>0</v>
      </c>
      <c r="G643">
        <v>0</v>
      </c>
    </row>
    <row r="644" spans="1:8" ht="13.5" customHeight="1" x14ac:dyDescent="0.25">
      <c r="A644" t="s">
        <v>6588</v>
      </c>
      <c r="B644">
        <v>9</v>
      </c>
      <c r="E644">
        <v>0</v>
      </c>
      <c r="H644">
        <v>0</v>
      </c>
    </row>
    <row r="645" spans="1:8" ht="13.5" customHeight="1" x14ac:dyDescent="0.25">
      <c r="A645" t="s">
        <v>6588</v>
      </c>
      <c r="B645">
        <v>10</v>
      </c>
      <c r="E645">
        <v>0</v>
      </c>
      <c r="H645">
        <v>0</v>
      </c>
    </row>
    <row r="646" spans="1:8" ht="13.5" customHeight="1" x14ac:dyDescent="0.25">
      <c r="A646" t="s">
        <v>6588</v>
      </c>
      <c r="B646">
        <v>11</v>
      </c>
      <c r="C646">
        <v>0</v>
      </c>
      <c r="F646">
        <v>0</v>
      </c>
    </row>
    <row r="647" spans="1:8" ht="13.5" customHeight="1" x14ac:dyDescent="0.25">
      <c r="A647" t="s">
        <v>6588</v>
      </c>
      <c r="B647">
        <v>12</v>
      </c>
      <c r="C647">
        <v>0</v>
      </c>
      <c r="F647">
        <v>0</v>
      </c>
    </row>
    <row r="648" spans="1:8" ht="13.5" customHeight="1" x14ac:dyDescent="0.25">
      <c r="A648" t="s">
        <v>6588</v>
      </c>
      <c r="B648">
        <v>13</v>
      </c>
      <c r="D648">
        <v>0</v>
      </c>
      <c r="G648">
        <v>0</v>
      </c>
    </row>
    <row r="649" spans="1:8" ht="13.5" customHeight="1" x14ac:dyDescent="0.25">
      <c r="A649" t="s">
        <v>6588</v>
      </c>
      <c r="B649">
        <v>14</v>
      </c>
      <c r="D649">
        <v>0</v>
      </c>
      <c r="G649">
        <v>0</v>
      </c>
    </row>
    <row r="650" spans="1:8" ht="13.5" customHeight="1" x14ac:dyDescent="0.25">
      <c r="A650" t="s">
        <v>6588</v>
      </c>
      <c r="B650">
        <v>15</v>
      </c>
      <c r="E650">
        <v>0</v>
      </c>
      <c r="H650">
        <v>0</v>
      </c>
    </row>
    <row r="651" spans="1:8" ht="13.5" customHeight="1" x14ac:dyDescent="0.25">
      <c r="A651" t="s">
        <v>6588</v>
      </c>
      <c r="B651">
        <v>16</v>
      </c>
      <c r="E651">
        <v>0</v>
      </c>
      <c r="H651">
        <v>0</v>
      </c>
    </row>
    <row r="652" spans="1:8" ht="13.5" customHeight="1" x14ac:dyDescent="0.25">
      <c r="A652" t="s">
        <v>6588</v>
      </c>
      <c r="B652">
        <v>17</v>
      </c>
      <c r="C652">
        <v>0</v>
      </c>
      <c r="F652">
        <v>0</v>
      </c>
    </row>
    <row r="653" spans="1:8" ht="13.5" customHeight="1" x14ac:dyDescent="0.25">
      <c r="A653" t="s">
        <v>6588</v>
      </c>
      <c r="B653">
        <v>18</v>
      </c>
      <c r="C653">
        <v>0</v>
      </c>
      <c r="F653">
        <v>0</v>
      </c>
    </row>
    <row r="654" spans="1:8" ht="13.5" customHeight="1" x14ac:dyDescent="0.25">
      <c r="A654" t="s">
        <v>6588</v>
      </c>
      <c r="B654">
        <v>19</v>
      </c>
      <c r="D654">
        <v>0</v>
      </c>
      <c r="G654">
        <v>0</v>
      </c>
    </row>
    <row r="655" spans="1:8" ht="13.5" customHeight="1" x14ac:dyDescent="0.25">
      <c r="A655" t="s">
        <v>6588</v>
      </c>
      <c r="B655">
        <v>20</v>
      </c>
      <c r="D655">
        <v>0</v>
      </c>
      <c r="G655">
        <v>0</v>
      </c>
    </row>
    <row r="656" spans="1:8" ht="13.5" customHeight="1" x14ac:dyDescent="0.25">
      <c r="A656" t="s">
        <v>6588</v>
      </c>
      <c r="B656">
        <v>21</v>
      </c>
      <c r="E656">
        <v>0</v>
      </c>
      <c r="H656">
        <v>0</v>
      </c>
    </row>
    <row r="657" spans="1:8" ht="13.5" customHeight="1" x14ac:dyDescent="0.25">
      <c r="A657" t="s">
        <v>6588</v>
      </c>
      <c r="B657">
        <v>22</v>
      </c>
      <c r="E657">
        <v>0</v>
      </c>
      <c r="H657">
        <v>0</v>
      </c>
    </row>
    <row r="658" spans="1:8" ht="13.5" customHeight="1" x14ac:dyDescent="0.25">
      <c r="A658" t="s">
        <v>6588</v>
      </c>
      <c r="B658">
        <v>23</v>
      </c>
      <c r="C658">
        <v>0</v>
      </c>
      <c r="F658">
        <v>0</v>
      </c>
    </row>
    <row r="659" spans="1:8" ht="13.5" customHeight="1" x14ac:dyDescent="0.25">
      <c r="A659" t="s">
        <v>6588</v>
      </c>
      <c r="B659">
        <v>24</v>
      </c>
      <c r="C659">
        <v>0</v>
      </c>
      <c r="F659">
        <v>0</v>
      </c>
    </row>
    <row r="660" spans="1:8" ht="13.5" customHeight="1" x14ac:dyDescent="0.25">
      <c r="A660" t="s">
        <v>6588</v>
      </c>
      <c r="B660">
        <v>25</v>
      </c>
      <c r="D660">
        <v>0</v>
      </c>
      <c r="G660">
        <v>0</v>
      </c>
    </row>
    <row r="661" spans="1:8" ht="13.5" customHeight="1" x14ac:dyDescent="0.25">
      <c r="A661" t="s">
        <v>6588</v>
      </c>
      <c r="B661">
        <v>26</v>
      </c>
      <c r="D661">
        <v>0</v>
      </c>
      <c r="G661">
        <v>0</v>
      </c>
    </row>
    <row r="662" spans="1:8" ht="13.5" customHeight="1" x14ac:dyDescent="0.25">
      <c r="A662" t="s">
        <v>6588</v>
      </c>
      <c r="B662">
        <v>27</v>
      </c>
      <c r="E662">
        <v>0</v>
      </c>
      <c r="H662">
        <v>0</v>
      </c>
    </row>
    <row r="663" spans="1:8" ht="13.5" customHeight="1" x14ac:dyDescent="0.25">
      <c r="A663" t="s">
        <v>6588</v>
      </c>
      <c r="B663">
        <v>28</v>
      </c>
      <c r="E663">
        <v>0</v>
      </c>
      <c r="H663">
        <v>0</v>
      </c>
    </row>
    <row r="664" spans="1:8" ht="13.5" customHeight="1" x14ac:dyDescent="0.25">
      <c r="A664" t="s">
        <v>6588</v>
      </c>
      <c r="B664">
        <v>29</v>
      </c>
      <c r="C664">
        <v>0</v>
      </c>
      <c r="F664">
        <v>0</v>
      </c>
    </row>
    <row r="665" spans="1:8" ht="13.5" customHeight="1" x14ac:dyDescent="0.25">
      <c r="A665" t="s">
        <v>6588</v>
      </c>
      <c r="B665">
        <v>30</v>
      </c>
      <c r="C665">
        <v>0</v>
      </c>
      <c r="F665">
        <v>0</v>
      </c>
    </row>
    <row r="666" spans="1:8" ht="13.5" customHeight="1" x14ac:dyDescent="0.25">
      <c r="A666" t="s">
        <v>6588</v>
      </c>
      <c r="B666">
        <v>31</v>
      </c>
      <c r="D666">
        <v>0</v>
      </c>
      <c r="G666">
        <v>0</v>
      </c>
    </row>
    <row r="667" spans="1:8" ht="13.5" customHeight="1" x14ac:dyDescent="0.25">
      <c r="A667" t="s">
        <v>6588</v>
      </c>
      <c r="B667">
        <v>32</v>
      </c>
      <c r="D667">
        <v>0</v>
      </c>
      <c r="G667">
        <v>0</v>
      </c>
    </row>
    <row r="668" spans="1:8" ht="13.5" customHeight="1" x14ac:dyDescent="0.25">
      <c r="A668" t="s">
        <v>6588</v>
      </c>
      <c r="B668">
        <v>33</v>
      </c>
      <c r="E668">
        <v>0</v>
      </c>
      <c r="H668">
        <v>0</v>
      </c>
    </row>
    <row r="669" spans="1:8" ht="13.5" customHeight="1" x14ac:dyDescent="0.25">
      <c r="A669" t="s">
        <v>6588</v>
      </c>
      <c r="B669">
        <v>34</v>
      </c>
      <c r="E669">
        <v>0</v>
      </c>
      <c r="H669">
        <v>0</v>
      </c>
    </row>
    <row r="670" spans="1:8" ht="13.5" customHeight="1" x14ac:dyDescent="0.25">
      <c r="A670" t="s">
        <v>6588</v>
      </c>
      <c r="B670">
        <v>35</v>
      </c>
      <c r="C670">
        <v>0</v>
      </c>
      <c r="F670">
        <v>0</v>
      </c>
    </row>
    <row r="671" spans="1:8" ht="13.5" customHeight="1" x14ac:dyDescent="0.25">
      <c r="A671" t="s">
        <v>6588</v>
      </c>
      <c r="B671">
        <v>36</v>
      </c>
      <c r="C671">
        <v>0</v>
      </c>
      <c r="F671">
        <v>0</v>
      </c>
    </row>
    <row r="672" spans="1:8" ht="13.5" customHeight="1" x14ac:dyDescent="0.25">
      <c r="A672" t="s">
        <v>6588</v>
      </c>
      <c r="B672">
        <v>37</v>
      </c>
      <c r="D672">
        <v>0</v>
      </c>
      <c r="G672">
        <v>0</v>
      </c>
    </row>
    <row r="673" spans="1:8" ht="13.5" customHeight="1" x14ac:dyDescent="0.25">
      <c r="A673" t="s">
        <v>6588</v>
      </c>
      <c r="B673">
        <v>38</v>
      </c>
      <c r="D673">
        <v>0</v>
      </c>
      <c r="G673">
        <v>0</v>
      </c>
    </row>
    <row r="674" spans="1:8" ht="13.5" customHeight="1" x14ac:dyDescent="0.25">
      <c r="A674" t="s">
        <v>6588</v>
      </c>
      <c r="B674">
        <v>39</v>
      </c>
      <c r="E674">
        <v>0</v>
      </c>
      <c r="H674">
        <v>0</v>
      </c>
    </row>
    <row r="675" spans="1:8" ht="13.5" customHeight="1" x14ac:dyDescent="0.25">
      <c r="A675" t="s">
        <v>6588</v>
      </c>
      <c r="B675">
        <v>40</v>
      </c>
      <c r="E675">
        <v>0</v>
      </c>
      <c r="H675">
        <v>0</v>
      </c>
    </row>
    <row r="676" spans="1:8" ht="13.5" customHeight="1" x14ac:dyDescent="0.25">
      <c r="A676" t="s">
        <v>6588</v>
      </c>
      <c r="B676">
        <v>41</v>
      </c>
      <c r="C676">
        <v>0</v>
      </c>
      <c r="F676">
        <v>0</v>
      </c>
    </row>
    <row r="677" spans="1:8" ht="13.5" customHeight="1" x14ac:dyDescent="0.25">
      <c r="A677" t="s">
        <v>6588</v>
      </c>
      <c r="B677">
        <v>42</v>
      </c>
      <c r="C677">
        <v>0</v>
      </c>
      <c r="F677">
        <v>0</v>
      </c>
    </row>
    <row r="678" spans="1:8" ht="13.5" customHeight="1" x14ac:dyDescent="0.25">
      <c r="A678" t="s">
        <v>6588</v>
      </c>
      <c r="B678">
        <v>43</v>
      </c>
      <c r="D678">
        <v>0</v>
      </c>
      <c r="G678">
        <v>0</v>
      </c>
    </row>
    <row r="679" spans="1:8" ht="13.5" customHeight="1" x14ac:dyDescent="0.25">
      <c r="A679" t="s">
        <v>6588</v>
      </c>
      <c r="B679">
        <v>44</v>
      </c>
      <c r="D679">
        <v>0</v>
      </c>
      <c r="G679">
        <v>0</v>
      </c>
    </row>
    <row r="680" spans="1:8" ht="13.5" customHeight="1" x14ac:dyDescent="0.25">
      <c r="A680" t="s">
        <v>6588</v>
      </c>
      <c r="B680">
        <v>45</v>
      </c>
      <c r="E680">
        <v>0</v>
      </c>
      <c r="H680">
        <v>0</v>
      </c>
    </row>
    <row r="681" spans="1:8" ht="13.5" customHeight="1" x14ac:dyDescent="0.25">
      <c r="A681" t="s">
        <v>6588</v>
      </c>
      <c r="B681">
        <v>46</v>
      </c>
      <c r="E681">
        <v>0</v>
      </c>
      <c r="H681">
        <v>0</v>
      </c>
    </row>
    <row r="682" spans="1:8" ht="13.5" customHeight="1" x14ac:dyDescent="0.25">
      <c r="A682" t="s">
        <v>6588</v>
      </c>
      <c r="B682">
        <v>47</v>
      </c>
      <c r="C682">
        <v>0</v>
      </c>
      <c r="F682">
        <v>0</v>
      </c>
    </row>
    <row r="683" spans="1:8" ht="13.5" customHeight="1" x14ac:dyDescent="0.25">
      <c r="A683" t="s">
        <v>6588</v>
      </c>
      <c r="B683">
        <v>48</v>
      </c>
      <c r="C683">
        <v>0</v>
      </c>
      <c r="F683">
        <v>0</v>
      </c>
    </row>
    <row r="684" spans="1:8" ht="13.5" customHeight="1" x14ac:dyDescent="0.25">
      <c r="A684" t="s">
        <v>6588</v>
      </c>
      <c r="B684">
        <v>49</v>
      </c>
      <c r="D684">
        <v>0</v>
      </c>
      <c r="G684">
        <v>0</v>
      </c>
    </row>
    <row r="685" spans="1:8" ht="13.5" customHeight="1" x14ac:dyDescent="0.25">
      <c r="A685" t="s">
        <v>6588</v>
      </c>
      <c r="B685">
        <v>50</v>
      </c>
      <c r="D685">
        <v>0</v>
      </c>
      <c r="G685">
        <v>0</v>
      </c>
    </row>
    <row r="686" spans="1:8" ht="13.5" customHeight="1" x14ac:dyDescent="0.25">
      <c r="A686" t="s">
        <v>6588</v>
      </c>
      <c r="B686">
        <v>51</v>
      </c>
      <c r="E686">
        <v>0</v>
      </c>
      <c r="H686">
        <v>0</v>
      </c>
    </row>
    <row r="687" spans="1:8" ht="13.5" customHeight="1" x14ac:dyDescent="0.25">
      <c r="A687" t="s">
        <v>6588</v>
      </c>
      <c r="B687">
        <v>52</v>
      </c>
      <c r="E687">
        <v>0</v>
      </c>
      <c r="H687">
        <v>0</v>
      </c>
    </row>
    <row r="688" spans="1:8" ht="13.5" customHeight="1" x14ac:dyDescent="0.25">
      <c r="A688" t="s">
        <v>6588</v>
      </c>
      <c r="B688">
        <v>53</v>
      </c>
      <c r="C688">
        <v>0</v>
      </c>
      <c r="F688">
        <v>0</v>
      </c>
    </row>
    <row r="689" spans="1:8" ht="13.5" customHeight="1" x14ac:dyDescent="0.25">
      <c r="A689" t="s">
        <v>6588</v>
      </c>
      <c r="B689">
        <v>54</v>
      </c>
      <c r="C689">
        <v>0</v>
      </c>
      <c r="F689">
        <v>0</v>
      </c>
    </row>
    <row r="690" spans="1:8" ht="13.5" customHeight="1" x14ac:dyDescent="0.25">
      <c r="A690" t="s">
        <v>6589</v>
      </c>
      <c r="B690">
        <v>1</v>
      </c>
      <c r="D690">
        <v>0</v>
      </c>
      <c r="G690">
        <v>0</v>
      </c>
    </row>
    <row r="691" spans="1:8" ht="13.5" customHeight="1" x14ac:dyDescent="0.25">
      <c r="A691" t="s">
        <v>6589</v>
      </c>
      <c r="B691">
        <v>2</v>
      </c>
      <c r="D691">
        <v>0</v>
      </c>
      <c r="G691">
        <v>0</v>
      </c>
    </row>
    <row r="692" spans="1:8" ht="13.5" customHeight="1" x14ac:dyDescent="0.25">
      <c r="A692" t="s">
        <v>6589</v>
      </c>
      <c r="B692">
        <v>3</v>
      </c>
      <c r="E692">
        <v>0</v>
      </c>
      <c r="H692">
        <v>0</v>
      </c>
    </row>
    <row r="693" spans="1:8" ht="13.5" customHeight="1" x14ac:dyDescent="0.25">
      <c r="A693" t="s">
        <v>6589</v>
      </c>
      <c r="B693">
        <v>4</v>
      </c>
      <c r="E693">
        <v>0</v>
      </c>
      <c r="H693">
        <v>0</v>
      </c>
    </row>
    <row r="694" spans="1:8" ht="13.5" customHeight="1" x14ac:dyDescent="0.25">
      <c r="A694" t="s">
        <v>6589</v>
      </c>
      <c r="B694">
        <v>5</v>
      </c>
      <c r="C694">
        <v>0</v>
      </c>
      <c r="F694">
        <v>0</v>
      </c>
    </row>
    <row r="695" spans="1:8" ht="13.5" customHeight="1" x14ac:dyDescent="0.25">
      <c r="A695" t="s">
        <v>6589</v>
      </c>
      <c r="B695">
        <v>6</v>
      </c>
      <c r="C695">
        <v>0</v>
      </c>
      <c r="F695">
        <v>0</v>
      </c>
    </row>
    <row r="696" spans="1:8" ht="13.5" customHeight="1" x14ac:dyDescent="0.25">
      <c r="A696" t="s">
        <v>6589</v>
      </c>
      <c r="B696">
        <v>7</v>
      </c>
      <c r="D696">
        <v>0</v>
      </c>
      <c r="G696">
        <v>0</v>
      </c>
    </row>
    <row r="697" spans="1:8" ht="13.5" customHeight="1" x14ac:dyDescent="0.25">
      <c r="A697" t="s">
        <v>6589</v>
      </c>
      <c r="B697">
        <v>8</v>
      </c>
      <c r="D697">
        <v>0</v>
      </c>
      <c r="G697">
        <v>0</v>
      </c>
    </row>
    <row r="698" spans="1:8" ht="13.5" customHeight="1" x14ac:dyDescent="0.25">
      <c r="A698" t="s">
        <v>6589</v>
      </c>
      <c r="B698">
        <v>9</v>
      </c>
      <c r="E698">
        <v>0</v>
      </c>
      <c r="H698">
        <v>0</v>
      </c>
    </row>
    <row r="699" spans="1:8" ht="13.5" customHeight="1" x14ac:dyDescent="0.25">
      <c r="A699" t="s">
        <v>6589</v>
      </c>
      <c r="B699">
        <v>10</v>
      </c>
      <c r="E699">
        <v>0</v>
      </c>
      <c r="H699">
        <v>0</v>
      </c>
    </row>
    <row r="700" spans="1:8" ht="13.5" customHeight="1" x14ac:dyDescent="0.25">
      <c r="A700" t="s">
        <v>6589</v>
      </c>
      <c r="B700">
        <v>11</v>
      </c>
      <c r="C700">
        <v>0</v>
      </c>
      <c r="F700">
        <v>0</v>
      </c>
    </row>
    <row r="701" spans="1:8" ht="13.5" customHeight="1" x14ac:dyDescent="0.25">
      <c r="A701" t="s">
        <v>6589</v>
      </c>
      <c r="B701">
        <v>12</v>
      </c>
      <c r="C701">
        <v>0</v>
      </c>
      <c r="F701">
        <v>0</v>
      </c>
    </row>
    <row r="702" spans="1:8" ht="13.5" customHeight="1" x14ac:dyDescent="0.25">
      <c r="A702" t="s">
        <v>6589</v>
      </c>
      <c r="B702">
        <v>13</v>
      </c>
      <c r="D702">
        <v>0</v>
      </c>
      <c r="G702">
        <v>0</v>
      </c>
    </row>
    <row r="703" spans="1:8" ht="13.5" customHeight="1" x14ac:dyDescent="0.25">
      <c r="A703" t="s">
        <v>6589</v>
      </c>
      <c r="B703">
        <v>14</v>
      </c>
      <c r="D703">
        <v>0</v>
      </c>
      <c r="G703">
        <v>0</v>
      </c>
    </row>
    <row r="704" spans="1:8" ht="13.5" customHeight="1" x14ac:dyDescent="0.25">
      <c r="A704" t="s">
        <v>6589</v>
      </c>
      <c r="B704">
        <v>15</v>
      </c>
      <c r="E704">
        <v>0</v>
      </c>
      <c r="H704">
        <v>0</v>
      </c>
    </row>
    <row r="705" spans="1:8" ht="13.5" customHeight="1" x14ac:dyDescent="0.25">
      <c r="A705" t="s">
        <v>6589</v>
      </c>
      <c r="B705">
        <v>16</v>
      </c>
      <c r="E705">
        <v>0</v>
      </c>
      <c r="H705">
        <v>0</v>
      </c>
    </row>
    <row r="706" spans="1:8" ht="13.5" customHeight="1" x14ac:dyDescent="0.25">
      <c r="A706" t="s">
        <v>6589</v>
      </c>
      <c r="B706">
        <v>17</v>
      </c>
      <c r="C706">
        <v>0</v>
      </c>
      <c r="F706">
        <v>0</v>
      </c>
    </row>
    <row r="707" spans="1:8" ht="13.5" customHeight="1" x14ac:dyDescent="0.25">
      <c r="A707" t="s">
        <v>6589</v>
      </c>
      <c r="B707">
        <v>18</v>
      </c>
      <c r="C707">
        <v>0</v>
      </c>
      <c r="F707">
        <v>0</v>
      </c>
    </row>
    <row r="708" spans="1:8" ht="13.5" customHeight="1" x14ac:dyDescent="0.25">
      <c r="A708" t="s">
        <v>6589</v>
      </c>
      <c r="B708">
        <v>19</v>
      </c>
      <c r="D708">
        <v>0</v>
      </c>
      <c r="G708">
        <v>0</v>
      </c>
    </row>
    <row r="709" spans="1:8" ht="13.5" customHeight="1" x14ac:dyDescent="0.25">
      <c r="A709" t="s">
        <v>6589</v>
      </c>
      <c r="B709">
        <v>20</v>
      </c>
      <c r="D709">
        <v>0</v>
      </c>
      <c r="G709">
        <v>0</v>
      </c>
    </row>
    <row r="710" spans="1:8" ht="13.5" customHeight="1" x14ac:dyDescent="0.25">
      <c r="A710" t="s">
        <v>6589</v>
      </c>
      <c r="B710">
        <v>21</v>
      </c>
      <c r="E710">
        <v>0</v>
      </c>
      <c r="H710">
        <v>0</v>
      </c>
    </row>
    <row r="711" spans="1:8" ht="13.5" customHeight="1" x14ac:dyDescent="0.25">
      <c r="A711" t="s">
        <v>6589</v>
      </c>
      <c r="B711">
        <v>22</v>
      </c>
      <c r="E711">
        <v>0</v>
      </c>
      <c r="H711">
        <v>0</v>
      </c>
    </row>
    <row r="712" spans="1:8" ht="13.5" customHeight="1" x14ac:dyDescent="0.25">
      <c r="A712" t="s">
        <v>6589</v>
      </c>
      <c r="B712">
        <v>23</v>
      </c>
      <c r="C712">
        <v>0</v>
      </c>
      <c r="F712">
        <v>0</v>
      </c>
    </row>
    <row r="713" spans="1:8" ht="13.5" customHeight="1" x14ac:dyDescent="0.25">
      <c r="A713" t="s">
        <v>6589</v>
      </c>
      <c r="B713">
        <v>24</v>
      </c>
      <c r="C713">
        <v>0</v>
      </c>
      <c r="F713">
        <v>0</v>
      </c>
    </row>
    <row r="714" spans="1:8" ht="13.5" customHeight="1" x14ac:dyDescent="0.25">
      <c r="A714" t="s">
        <v>6589</v>
      </c>
      <c r="B714">
        <v>25</v>
      </c>
      <c r="D714">
        <v>0</v>
      </c>
      <c r="G714">
        <v>0</v>
      </c>
    </row>
    <row r="715" spans="1:8" ht="13.5" customHeight="1" x14ac:dyDescent="0.25">
      <c r="A715" t="s">
        <v>6589</v>
      </c>
      <c r="B715">
        <v>26</v>
      </c>
      <c r="D715">
        <v>0</v>
      </c>
      <c r="G715">
        <v>0</v>
      </c>
    </row>
    <row r="716" spans="1:8" ht="13.5" customHeight="1" x14ac:dyDescent="0.25">
      <c r="A716" t="s">
        <v>6589</v>
      </c>
      <c r="B716">
        <v>27</v>
      </c>
      <c r="E716">
        <v>0</v>
      </c>
      <c r="H716">
        <v>0</v>
      </c>
    </row>
    <row r="717" spans="1:8" ht="13.5" customHeight="1" x14ac:dyDescent="0.25">
      <c r="A717" t="s">
        <v>6589</v>
      </c>
      <c r="B717">
        <v>28</v>
      </c>
      <c r="E717">
        <v>0</v>
      </c>
      <c r="H717">
        <v>0</v>
      </c>
    </row>
    <row r="718" spans="1:8" ht="13.5" customHeight="1" x14ac:dyDescent="0.25">
      <c r="A718" t="s">
        <v>6589</v>
      </c>
      <c r="B718">
        <v>29</v>
      </c>
      <c r="C718">
        <v>0</v>
      </c>
      <c r="F718">
        <v>0</v>
      </c>
    </row>
    <row r="719" spans="1:8" ht="13.5" customHeight="1" x14ac:dyDescent="0.25">
      <c r="A719" t="s">
        <v>6589</v>
      </c>
      <c r="B719">
        <v>30</v>
      </c>
      <c r="C719">
        <v>0</v>
      </c>
      <c r="F719">
        <v>0</v>
      </c>
    </row>
    <row r="720" spans="1:8" ht="13.5" customHeight="1" x14ac:dyDescent="0.25">
      <c r="A720" t="s">
        <v>6589</v>
      </c>
      <c r="B720">
        <v>31</v>
      </c>
      <c r="D720">
        <v>0</v>
      </c>
      <c r="G720">
        <v>0</v>
      </c>
    </row>
    <row r="721" spans="1:8" ht="13.5" customHeight="1" x14ac:dyDescent="0.25">
      <c r="A721" t="s">
        <v>6589</v>
      </c>
      <c r="B721">
        <v>32</v>
      </c>
      <c r="D721">
        <v>0</v>
      </c>
      <c r="G721">
        <v>0</v>
      </c>
    </row>
    <row r="722" spans="1:8" ht="13.5" customHeight="1" x14ac:dyDescent="0.25">
      <c r="A722" t="s">
        <v>6589</v>
      </c>
      <c r="B722">
        <v>33</v>
      </c>
      <c r="E722">
        <v>0</v>
      </c>
      <c r="H722">
        <v>0</v>
      </c>
    </row>
    <row r="723" spans="1:8" ht="13.5" customHeight="1" x14ac:dyDescent="0.25">
      <c r="A723" t="s">
        <v>6589</v>
      </c>
      <c r="B723">
        <v>34</v>
      </c>
      <c r="E723">
        <v>0</v>
      </c>
      <c r="H723">
        <v>0</v>
      </c>
    </row>
    <row r="724" spans="1:8" ht="13.5" customHeight="1" x14ac:dyDescent="0.25">
      <c r="A724" t="s">
        <v>6589</v>
      </c>
      <c r="B724">
        <v>35</v>
      </c>
      <c r="C724">
        <v>0</v>
      </c>
      <c r="F724">
        <v>0</v>
      </c>
    </row>
    <row r="725" spans="1:8" ht="13.5" customHeight="1" x14ac:dyDescent="0.25">
      <c r="A725" t="s">
        <v>6589</v>
      </c>
      <c r="B725">
        <v>36</v>
      </c>
      <c r="C725">
        <v>0</v>
      </c>
      <c r="F725">
        <v>0</v>
      </c>
    </row>
    <row r="726" spans="1:8" ht="13.5" customHeight="1" x14ac:dyDescent="0.25">
      <c r="A726" t="s">
        <v>6589</v>
      </c>
      <c r="B726">
        <v>37</v>
      </c>
      <c r="D726">
        <v>0</v>
      </c>
      <c r="G726">
        <v>0</v>
      </c>
    </row>
    <row r="727" spans="1:8" ht="13.5" customHeight="1" x14ac:dyDescent="0.25">
      <c r="A727" t="s">
        <v>6589</v>
      </c>
      <c r="B727">
        <v>38</v>
      </c>
      <c r="D727">
        <v>0</v>
      </c>
      <c r="G727">
        <v>0</v>
      </c>
    </row>
    <row r="728" spans="1:8" ht="13.5" customHeight="1" x14ac:dyDescent="0.25">
      <c r="A728" t="s">
        <v>6589</v>
      </c>
      <c r="B728">
        <v>39</v>
      </c>
      <c r="E728">
        <v>0</v>
      </c>
      <c r="H728">
        <v>0</v>
      </c>
    </row>
    <row r="729" spans="1:8" ht="13.5" customHeight="1" x14ac:dyDescent="0.25">
      <c r="A729" t="s">
        <v>6589</v>
      </c>
      <c r="B729">
        <v>40</v>
      </c>
      <c r="E729">
        <v>0</v>
      </c>
      <c r="H729">
        <v>0</v>
      </c>
    </row>
    <row r="730" spans="1:8" ht="13.5" customHeight="1" x14ac:dyDescent="0.25">
      <c r="A730" t="s">
        <v>6589</v>
      </c>
      <c r="B730">
        <v>41</v>
      </c>
      <c r="C730">
        <v>0</v>
      </c>
      <c r="F730">
        <v>0</v>
      </c>
    </row>
    <row r="731" spans="1:8" ht="13.5" customHeight="1" x14ac:dyDescent="0.25">
      <c r="A731" t="s">
        <v>6589</v>
      </c>
      <c r="B731">
        <v>42</v>
      </c>
      <c r="C731">
        <v>0</v>
      </c>
      <c r="F731">
        <v>0</v>
      </c>
    </row>
    <row r="732" spans="1:8" ht="13.5" customHeight="1" x14ac:dyDescent="0.25">
      <c r="A732" t="s">
        <v>6589</v>
      </c>
      <c r="B732">
        <v>43</v>
      </c>
      <c r="D732">
        <v>0</v>
      </c>
      <c r="G732">
        <v>0</v>
      </c>
    </row>
    <row r="733" spans="1:8" ht="13.5" customHeight="1" x14ac:dyDescent="0.25">
      <c r="A733" t="s">
        <v>6589</v>
      </c>
      <c r="B733">
        <v>44</v>
      </c>
      <c r="D733">
        <v>0</v>
      </c>
      <c r="G733">
        <v>0</v>
      </c>
    </row>
    <row r="734" spans="1:8" ht="13.5" customHeight="1" x14ac:dyDescent="0.25">
      <c r="A734" t="s">
        <v>6589</v>
      </c>
      <c r="B734">
        <v>45</v>
      </c>
      <c r="E734">
        <v>0</v>
      </c>
      <c r="H734">
        <v>0</v>
      </c>
    </row>
    <row r="735" spans="1:8" ht="13.5" customHeight="1" x14ac:dyDescent="0.25">
      <c r="A735" t="s">
        <v>6589</v>
      </c>
      <c r="B735">
        <v>46</v>
      </c>
      <c r="E735">
        <v>0</v>
      </c>
      <c r="H735">
        <v>0</v>
      </c>
    </row>
    <row r="736" spans="1:8" ht="13.5" customHeight="1" x14ac:dyDescent="0.25">
      <c r="A736" t="s">
        <v>6589</v>
      </c>
      <c r="B736">
        <v>47</v>
      </c>
      <c r="C736">
        <v>0</v>
      </c>
      <c r="F736">
        <v>0</v>
      </c>
    </row>
    <row r="737" spans="1:8" ht="13.5" customHeight="1" x14ac:dyDescent="0.25">
      <c r="A737" t="s">
        <v>6589</v>
      </c>
      <c r="B737">
        <v>48</v>
      </c>
      <c r="C737">
        <v>0</v>
      </c>
      <c r="F737">
        <v>0</v>
      </c>
    </row>
    <row r="738" spans="1:8" ht="13.5" customHeight="1" x14ac:dyDescent="0.25">
      <c r="A738" t="s">
        <v>6589</v>
      </c>
      <c r="B738">
        <v>49</v>
      </c>
      <c r="D738">
        <v>0</v>
      </c>
      <c r="G738">
        <v>0</v>
      </c>
    </row>
    <row r="739" spans="1:8" ht="13.5" customHeight="1" x14ac:dyDescent="0.25">
      <c r="A739" t="s">
        <v>6589</v>
      </c>
      <c r="B739">
        <v>50</v>
      </c>
      <c r="D739">
        <v>0</v>
      </c>
      <c r="G739">
        <v>0</v>
      </c>
    </row>
    <row r="740" spans="1:8" ht="13.5" customHeight="1" x14ac:dyDescent="0.25">
      <c r="A740" t="s">
        <v>6589</v>
      </c>
      <c r="B740">
        <v>51</v>
      </c>
      <c r="E740">
        <v>0</v>
      </c>
      <c r="H740">
        <v>0</v>
      </c>
    </row>
    <row r="741" spans="1:8" ht="13.5" customHeight="1" x14ac:dyDescent="0.25">
      <c r="A741" t="s">
        <v>6589</v>
      </c>
      <c r="B741">
        <v>52</v>
      </c>
      <c r="E741">
        <v>0</v>
      </c>
      <c r="H741">
        <v>0</v>
      </c>
    </row>
    <row r="742" spans="1:8" ht="13.5" customHeight="1" x14ac:dyDescent="0.25">
      <c r="A742" t="s">
        <v>6589</v>
      </c>
      <c r="B742">
        <v>53</v>
      </c>
      <c r="C742">
        <v>0</v>
      </c>
      <c r="F742">
        <v>0</v>
      </c>
    </row>
    <row r="743" spans="1:8" ht="13.5" customHeight="1" x14ac:dyDescent="0.25">
      <c r="A743" t="s">
        <v>6589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6522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5" customHeight="1" x14ac:dyDescent="0.25">
      <c r="A4" t="s">
        <v>6522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5" customHeight="1" x14ac:dyDescent="0.25">
      <c r="A5" t="s">
        <v>6522</v>
      </c>
      <c r="B5">
        <v>3</v>
      </c>
      <c r="C5">
        <v>0</v>
      </c>
      <c r="D5">
        <v>0</v>
      </c>
      <c r="E5">
        <v>0</v>
      </c>
      <c r="F5">
        <v>21.31</v>
      </c>
      <c r="G5">
        <v>21.47</v>
      </c>
      <c r="H5">
        <v>20.96</v>
      </c>
      <c r="I5">
        <v>7.8947916666666701E-2</v>
      </c>
      <c r="J5">
        <v>7.9611111111111119E-2</v>
      </c>
      <c r="K5">
        <v>7.8611111111111132E-2</v>
      </c>
    </row>
    <row r="6" spans="1:11" ht="13.5" customHeight="1" x14ac:dyDescent="0.25">
      <c r="A6" t="s">
        <v>6522</v>
      </c>
      <c r="B6">
        <v>4</v>
      </c>
      <c r="C6">
        <v>0</v>
      </c>
      <c r="D6">
        <v>0</v>
      </c>
      <c r="E6">
        <v>0</v>
      </c>
      <c r="F6">
        <v>23.99</v>
      </c>
      <c r="G6">
        <v>23.98</v>
      </c>
      <c r="H6">
        <v>23.54</v>
      </c>
      <c r="I6">
        <v>18.152304442878556</v>
      </c>
      <c r="J6">
        <v>18.256911004976228</v>
      </c>
      <c r="K6">
        <v>17.931887396626927</v>
      </c>
    </row>
    <row r="7" spans="1:11" ht="13.5" customHeight="1" x14ac:dyDescent="0.25">
      <c r="A7" t="s">
        <v>6522</v>
      </c>
      <c r="B7">
        <v>5</v>
      </c>
      <c r="C7">
        <v>0</v>
      </c>
      <c r="D7">
        <v>0</v>
      </c>
      <c r="E7">
        <v>0</v>
      </c>
      <c r="F7">
        <v>22.58</v>
      </c>
      <c r="G7">
        <v>22.85</v>
      </c>
      <c r="H7">
        <v>22.19</v>
      </c>
      <c r="I7">
        <v>0.14981944444444448</v>
      </c>
      <c r="J7">
        <v>0.15171527777777777</v>
      </c>
      <c r="K7">
        <v>0.14852777777777773</v>
      </c>
    </row>
    <row r="8" spans="1:11" ht="13.5" customHeight="1" x14ac:dyDescent="0.25">
      <c r="A8" t="s">
        <v>6522</v>
      </c>
      <c r="B8">
        <v>6</v>
      </c>
      <c r="C8">
        <v>0</v>
      </c>
      <c r="D8">
        <v>0</v>
      </c>
      <c r="E8">
        <v>0</v>
      </c>
      <c r="F8">
        <v>25.26</v>
      </c>
      <c r="G8">
        <v>24.86</v>
      </c>
      <c r="H8">
        <v>25.16</v>
      </c>
      <c r="I8">
        <v>19.790479508687437</v>
      </c>
      <c r="J8">
        <v>19.381226243634998</v>
      </c>
      <c r="K8">
        <v>19.707168067734365</v>
      </c>
    </row>
    <row r="9" spans="1:11" ht="13.5" customHeight="1" x14ac:dyDescent="0.25">
      <c r="A9" t="s">
        <v>6522</v>
      </c>
      <c r="B9">
        <v>7</v>
      </c>
      <c r="C9">
        <v>0</v>
      </c>
      <c r="D9">
        <v>0</v>
      </c>
      <c r="E9">
        <v>0</v>
      </c>
      <c r="F9">
        <v>24.42</v>
      </c>
      <c r="G9">
        <v>24.4</v>
      </c>
      <c r="H9">
        <v>24.07</v>
      </c>
      <c r="I9">
        <v>14.923737281689718</v>
      </c>
      <c r="J9">
        <v>14.913178796047207</v>
      </c>
      <c r="K9">
        <v>14.665902683997837</v>
      </c>
    </row>
    <row r="10" spans="1:11" ht="13.5" customHeight="1" x14ac:dyDescent="0.25">
      <c r="A10" t="s">
        <v>6522</v>
      </c>
      <c r="B10">
        <v>8</v>
      </c>
      <c r="C10">
        <v>0</v>
      </c>
      <c r="D10">
        <v>0</v>
      </c>
      <c r="E10">
        <v>0</v>
      </c>
      <c r="F10">
        <v>24.3</v>
      </c>
      <c r="G10">
        <v>24.7</v>
      </c>
      <c r="H10">
        <v>24.07</v>
      </c>
      <c r="I10">
        <v>11.690780006113663</v>
      </c>
      <c r="J10">
        <v>11.795756119337428</v>
      </c>
      <c r="K10">
        <v>11.683922917426246</v>
      </c>
    </row>
    <row r="11" spans="1:11" ht="13.5" customHeight="1" x14ac:dyDescent="0.25">
      <c r="A11" t="s">
        <v>6522</v>
      </c>
      <c r="B11">
        <v>9</v>
      </c>
      <c r="C11">
        <v>0</v>
      </c>
      <c r="D11">
        <v>0</v>
      </c>
      <c r="E11">
        <v>0</v>
      </c>
      <c r="F11">
        <v>20.68</v>
      </c>
      <c r="G11">
        <v>21</v>
      </c>
      <c r="H11">
        <v>20.43</v>
      </c>
      <c r="I11">
        <v>0.12238888888888889</v>
      </c>
      <c r="J11">
        <v>0.12429166666666666</v>
      </c>
      <c r="K11">
        <v>0.12131944444444441</v>
      </c>
    </row>
    <row r="12" spans="1:11" ht="13.5" customHeight="1" x14ac:dyDescent="0.25">
      <c r="A12" t="s">
        <v>6522</v>
      </c>
      <c r="B12">
        <v>10</v>
      </c>
      <c r="C12">
        <v>0</v>
      </c>
      <c r="D12">
        <v>0</v>
      </c>
      <c r="E12">
        <v>0</v>
      </c>
      <c r="F12">
        <v>20.46</v>
      </c>
      <c r="G12">
        <v>20.84</v>
      </c>
      <c r="H12">
        <v>20.36</v>
      </c>
      <c r="I12">
        <v>0.1335486111111111</v>
      </c>
      <c r="J12">
        <v>0.1366111111111111</v>
      </c>
      <c r="K12">
        <v>0.13361111111111112</v>
      </c>
    </row>
    <row r="13" spans="1:11" ht="13.5" customHeight="1" x14ac:dyDescent="0.25">
      <c r="A13" t="s">
        <v>6522</v>
      </c>
      <c r="B13">
        <v>11</v>
      </c>
      <c r="C13">
        <v>0</v>
      </c>
      <c r="D13">
        <v>0</v>
      </c>
      <c r="E13">
        <v>0</v>
      </c>
      <c r="F13">
        <v>22.85</v>
      </c>
      <c r="G13">
        <v>23.52</v>
      </c>
      <c r="H13">
        <v>22.77</v>
      </c>
      <c r="I13">
        <v>16.253085265372206</v>
      </c>
      <c r="J13">
        <v>16.356309430779497</v>
      </c>
      <c r="K13">
        <v>16.145946800834793</v>
      </c>
    </row>
    <row r="14" spans="1:11" ht="13.5" customHeight="1" x14ac:dyDescent="0.25">
      <c r="A14" t="s">
        <v>6522</v>
      </c>
      <c r="B14">
        <v>12</v>
      </c>
      <c r="C14">
        <v>0</v>
      </c>
      <c r="D14">
        <v>0</v>
      </c>
      <c r="E14">
        <v>0</v>
      </c>
      <c r="F14">
        <v>24.59</v>
      </c>
      <c r="G14">
        <v>23.85</v>
      </c>
      <c r="H14">
        <v>24.56</v>
      </c>
      <c r="I14">
        <v>16.872289468572305</v>
      </c>
      <c r="J14">
        <v>16.547889638395702</v>
      </c>
      <c r="K14">
        <v>16.898952046817744</v>
      </c>
    </row>
    <row r="15" spans="1:11" ht="13.5" customHeight="1" x14ac:dyDescent="0.25">
      <c r="A15" t="s">
        <v>6522</v>
      </c>
      <c r="B15">
        <v>13</v>
      </c>
      <c r="C15">
        <v>0</v>
      </c>
      <c r="F15">
        <v>72.62</v>
      </c>
      <c r="I15">
        <v>24.709711165794499</v>
      </c>
    </row>
    <row r="16" spans="1:11" ht="13.5" customHeight="1" x14ac:dyDescent="0.25">
      <c r="A16" t="s">
        <v>6522</v>
      </c>
      <c r="B16">
        <v>14</v>
      </c>
      <c r="C16">
        <v>0</v>
      </c>
      <c r="F16">
        <v>0</v>
      </c>
    </row>
    <row r="17" spans="1:11" ht="13.5" customHeight="1" x14ac:dyDescent="0.25">
      <c r="A17" t="s">
        <v>6522</v>
      </c>
      <c r="B17">
        <v>15</v>
      </c>
      <c r="D17">
        <v>0</v>
      </c>
      <c r="G17">
        <v>0</v>
      </c>
    </row>
    <row r="18" spans="1:11" ht="13.5" customHeight="1" x14ac:dyDescent="0.25">
      <c r="A18" t="s">
        <v>6522</v>
      </c>
      <c r="B18">
        <v>16</v>
      </c>
      <c r="D18">
        <v>0</v>
      </c>
      <c r="G18">
        <v>14.37</v>
      </c>
      <c r="J18">
        <v>12.87126933119365</v>
      </c>
    </row>
    <row r="19" spans="1:11" ht="13.5" customHeight="1" x14ac:dyDescent="0.25">
      <c r="A19" t="s">
        <v>6522</v>
      </c>
      <c r="B19">
        <v>17</v>
      </c>
      <c r="E19">
        <v>0</v>
      </c>
      <c r="H19">
        <v>13.92</v>
      </c>
      <c r="K19">
        <v>12.312882835334126</v>
      </c>
    </row>
    <row r="20" spans="1:11" ht="13.5" customHeight="1" x14ac:dyDescent="0.25">
      <c r="A20" t="s">
        <v>6522</v>
      </c>
      <c r="B20">
        <v>18</v>
      </c>
      <c r="E20">
        <v>5.82</v>
      </c>
      <c r="H20">
        <v>17.77</v>
      </c>
      <c r="K20">
        <v>9.8506645298242255</v>
      </c>
    </row>
    <row r="21" spans="1:11" ht="13.5" customHeight="1" x14ac:dyDescent="0.25">
      <c r="A21" t="s">
        <v>6523</v>
      </c>
      <c r="B21">
        <v>1</v>
      </c>
      <c r="C21">
        <v>0.24</v>
      </c>
      <c r="D21">
        <v>0</v>
      </c>
      <c r="E21">
        <v>0.23</v>
      </c>
      <c r="F21">
        <v>20.190000000000001</v>
      </c>
      <c r="G21">
        <v>19.600000000000001</v>
      </c>
      <c r="H21">
        <v>19.23</v>
      </c>
      <c r="I21">
        <v>0.24227657743627906</v>
      </c>
      <c r="J21">
        <v>5.7746641963872185E-2</v>
      </c>
      <c r="K21">
        <v>0.24644243752186071</v>
      </c>
    </row>
    <row r="22" spans="1:11" ht="13.5" customHeight="1" x14ac:dyDescent="0.25">
      <c r="A22" t="s">
        <v>6523</v>
      </c>
      <c r="B22">
        <v>2</v>
      </c>
      <c r="C22">
        <v>0.24</v>
      </c>
      <c r="D22">
        <v>0</v>
      </c>
      <c r="E22">
        <v>0.23</v>
      </c>
      <c r="F22">
        <v>20.8</v>
      </c>
      <c r="G22">
        <v>20.48</v>
      </c>
      <c r="H22">
        <v>20.239999999999998</v>
      </c>
      <c r="I22">
        <v>0.24257080416082519</v>
      </c>
      <c r="J22">
        <v>6.0039370078740155E-2</v>
      </c>
      <c r="K22">
        <v>0.24743766067117934</v>
      </c>
    </row>
    <row r="23" spans="1:11" ht="13.5" customHeight="1" x14ac:dyDescent="0.25">
      <c r="A23" t="s">
        <v>6523</v>
      </c>
      <c r="B23">
        <v>3</v>
      </c>
      <c r="C23">
        <v>0.24</v>
      </c>
      <c r="D23">
        <v>0</v>
      </c>
      <c r="E23">
        <v>0.22</v>
      </c>
      <c r="F23">
        <v>20.05</v>
      </c>
      <c r="G23">
        <v>19.64</v>
      </c>
      <c r="H23">
        <v>19.62</v>
      </c>
      <c r="I23">
        <v>0.24339598146336275</v>
      </c>
      <c r="J23">
        <v>6.3805002315886983E-2</v>
      </c>
      <c r="K23">
        <v>0.23458723803620174</v>
      </c>
    </row>
    <row r="24" spans="1:11" ht="13.5" customHeight="1" x14ac:dyDescent="0.25">
      <c r="A24" t="s">
        <v>6523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 x14ac:dyDescent="0.25">
      <c r="A25" t="s">
        <v>6524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 x14ac:dyDescent="0.25">
      <c r="A26" t="s">
        <v>6524</v>
      </c>
      <c r="B26">
        <v>2</v>
      </c>
      <c r="C26">
        <v>0</v>
      </c>
      <c r="F26">
        <v>0</v>
      </c>
    </row>
    <row r="27" spans="1:11" ht="13.5" customHeight="1" x14ac:dyDescent="0.25">
      <c r="A27" t="s">
        <v>6524</v>
      </c>
      <c r="B27">
        <v>3</v>
      </c>
      <c r="D27">
        <v>0</v>
      </c>
      <c r="G27">
        <v>0</v>
      </c>
    </row>
    <row r="28" spans="1:11" ht="13.5" customHeight="1" x14ac:dyDescent="0.25">
      <c r="A28" t="s">
        <v>6524</v>
      </c>
      <c r="B28">
        <v>4</v>
      </c>
      <c r="E28">
        <v>0</v>
      </c>
      <c r="H28">
        <v>0</v>
      </c>
    </row>
    <row r="29" spans="1:11" ht="13.5" customHeight="1" x14ac:dyDescent="0.25">
      <c r="A29" t="s">
        <v>6524</v>
      </c>
      <c r="B29">
        <v>5</v>
      </c>
      <c r="C29">
        <v>0</v>
      </c>
      <c r="F29">
        <v>0</v>
      </c>
    </row>
    <row r="30" spans="1:11" ht="13.5" customHeight="1" x14ac:dyDescent="0.25">
      <c r="A30" t="s">
        <v>6524</v>
      </c>
      <c r="B30">
        <v>6</v>
      </c>
      <c r="D30">
        <v>9.2899999999999991</v>
      </c>
      <c r="G30">
        <v>15.96</v>
      </c>
      <c r="J30">
        <v>13.89762255167221</v>
      </c>
    </row>
    <row r="31" spans="1:11" ht="13.5" customHeight="1" x14ac:dyDescent="0.25">
      <c r="A31" t="s">
        <v>6524</v>
      </c>
      <c r="B31">
        <v>7</v>
      </c>
      <c r="E31">
        <v>8.18</v>
      </c>
      <c r="H31">
        <v>12.94</v>
      </c>
      <c r="K31">
        <v>11.314896565673099</v>
      </c>
    </row>
    <row r="32" spans="1:11" ht="13.5" customHeight="1" x14ac:dyDescent="0.25">
      <c r="A32" t="s">
        <v>6524</v>
      </c>
      <c r="B32">
        <v>8</v>
      </c>
      <c r="C32">
        <v>9.7899999999999991</v>
      </c>
      <c r="F32">
        <v>15.76</v>
      </c>
      <c r="I32">
        <v>13.768634480551226</v>
      </c>
    </row>
    <row r="33" spans="1:11" ht="13.5" customHeight="1" x14ac:dyDescent="0.25">
      <c r="A33" t="s">
        <v>6524</v>
      </c>
      <c r="B33">
        <v>9</v>
      </c>
      <c r="D33">
        <v>0</v>
      </c>
      <c r="G33">
        <v>0</v>
      </c>
    </row>
    <row r="34" spans="1:11" ht="13.5" customHeight="1" x14ac:dyDescent="0.25">
      <c r="A34" t="s">
        <v>6524</v>
      </c>
      <c r="B34">
        <v>10</v>
      </c>
      <c r="E34">
        <v>0</v>
      </c>
      <c r="H34">
        <v>0</v>
      </c>
    </row>
    <row r="35" spans="1:11" ht="13.5" customHeight="1" x14ac:dyDescent="0.25">
      <c r="A35" t="s">
        <v>6524</v>
      </c>
      <c r="B35">
        <v>11</v>
      </c>
      <c r="C35">
        <v>1.03</v>
      </c>
      <c r="F35">
        <v>1.06</v>
      </c>
      <c r="I35">
        <v>1.0404592106780213</v>
      </c>
    </row>
    <row r="36" spans="1:11" ht="13.5" customHeight="1" x14ac:dyDescent="0.25">
      <c r="A36" t="s">
        <v>6524</v>
      </c>
      <c r="B36">
        <v>12</v>
      </c>
      <c r="D36">
        <v>1.3900000000000001</v>
      </c>
      <c r="G36">
        <v>1.55</v>
      </c>
      <c r="J36">
        <v>1.4766390512409004</v>
      </c>
    </row>
    <row r="37" spans="1:11" ht="13.5" customHeight="1" x14ac:dyDescent="0.25">
      <c r="A37" t="s">
        <v>6524</v>
      </c>
      <c r="B37">
        <v>13</v>
      </c>
      <c r="E37">
        <v>1.48</v>
      </c>
      <c r="H37">
        <v>1.6099999999999999</v>
      </c>
      <c r="K37">
        <v>1.5397821950671495</v>
      </c>
    </row>
    <row r="38" spans="1:11" ht="13.5" customHeight="1" x14ac:dyDescent="0.25">
      <c r="A38" t="s">
        <v>6524</v>
      </c>
      <c r="B38">
        <v>14</v>
      </c>
      <c r="C38">
        <v>0</v>
      </c>
      <c r="F38">
        <v>0</v>
      </c>
    </row>
    <row r="39" spans="1:11" ht="13.5" customHeight="1" x14ac:dyDescent="0.25">
      <c r="A39" t="s">
        <v>6524</v>
      </c>
      <c r="B39">
        <v>15</v>
      </c>
      <c r="D39">
        <v>0</v>
      </c>
      <c r="G39">
        <v>0</v>
      </c>
    </row>
    <row r="40" spans="1:11" ht="13.5" customHeight="1" x14ac:dyDescent="0.25">
      <c r="A40" t="s">
        <v>6524</v>
      </c>
      <c r="B40">
        <v>16</v>
      </c>
      <c r="E40">
        <v>0</v>
      </c>
      <c r="H40">
        <v>0</v>
      </c>
    </row>
    <row r="41" spans="1:11" ht="13.5" customHeight="1" x14ac:dyDescent="0.25">
      <c r="A41" t="s">
        <v>6524</v>
      </c>
      <c r="B41">
        <v>17</v>
      </c>
      <c r="C41">
        <v>8.84</v>
      </c>
      <c r="F41">
        <v>12.07</v>
      </c>
      <c r="I41">
        <v>11.099794491504518</v>
      </c>
    </row>
    <row r="42" spans="1:11" ht="13.5" customHeight="1" x14ac:dyDescent="0.25">
      <c r="A42" t="s">
        <v>6524</v>
      </c>
      <c r="B42">
        <v>18</v>
      </c>
      <c r="D42">
        <v>6.91</v>
      </c>
      <c r="G42">
        <v>11.03</v>
      </c>
      <c r="J42">
        <v>9.9454533625178705</v>
      </c>
    </row>
    <row r="43" spans="1:11" ht="13.5" customHeight="1" x14ac:dyDescent="0.25">
      <c r="A43" t="s">
        <v>6524</v>
      </c>
      <c r="B43">
        <v>19</v>
      </c>
      <c r="E43">
        <v>7.84</v>
      </c>
      <c r="H43">
        <v>13.11</v>
      </c>
      <c r="K43">
        <v>11.698172648853305</v>
      </c>
    </row>
    <row r="44" spans="1:11" ht="13.5" customHeight="1" x14ac:dyDescent="0.25">
      <c r="A44" t="s">
        <v>6524</v>
      </c>
      <c r="B44">
        <v>20</v>
      </c>
      <c r="C44">
        <v>5.99</v>
      </c>
      <c r="F44">
        <v>10.53</v>
      </c>
      <c r="I44">
        <v>9.505542768936456</v>
      </c>
    </row>
    <row r="45" spans="1:11" ht="13.5" customHeight="1" x14ac:dyDescent="0.25">
      <c r="A45" t="s">
        <v>6524</v>
      </c>
      <c r="B45">
        <v>21</v>
      </c>
      <c r="D45">
        <v>8.6</v>
      </c>
      <c r="G45">
        <v>13.42</v>
      </c>
      <c r="J45">
        <v>11.831716838274795</v>
      </c>
    </row>
    <row r="46" spans="1:11" ht="13.5" customHeight="1" x14ac:dyDescent="0.25">
      <c r="A46" t="s">
        <v>6524</v>
      </c>
      <c r="B46">
        <v>22</v>
      </c>
      <c r="E46">
        <v>0</v>
      </c>
      <c r="H46">
        <v>0</v>
      </c>
    </row>
    <row r="47" spans="1:11" ht="13.5" customHeight="1" x14ac:dyDescent="0.25">
      <c r="A47" t="s">
        <v>6524</v>
      </c>
      <c r="B47">
        <v>23</v>
      </c>
      <c r="C47">
        <v>0</v>
      </c>
      <c r="F47">
        <v>0</v>
      </c>
    </row>
    <row r="48" spans="1:11" ht="13.5" customHeight="1" x14ac:dyDescent="0.25">
      <c r="A48" t="s">
        <v>6524</v>
      </c>
      <c r="B48">
        <v>24</v>
      </c>
      <c r="D48">
        <v>0</v>
      </c>
      <c r="G48">
        <v>0</v>
      </c>
    </row>
    <row r="49" spans="1:11" ht="13.5" customHeight="1" x14ac:dyDescent="0.25">
      <c r="A49" t="s">
        <v>6524</v>
      </c>
      <c r="B49">
        <v>25</v>
      </c>
      <c r="E49">
        <v>0</v>
      </c>
      <c r="H49">
        <v>0</v>
      </c>
    </row>
    <row r="50" spans="1:11" ht="13.5" customHeight="1" x14ac:dyDescent="0.25">
      <c r="A50" t="s">
        <v>6524</v>
      </c>
      <c r="B50">
        <v>26</v>
      </c>
      <c r="C50">
        <v>0</v>
      </c>
      <c r="F50">
        <v>0</v>
      </c>
    </row>
    <row r="51" spans="1:11" ht="13.5" customHeight="1" x14ac:dyDescent="0.25">
      <c r="A51" t="s">
        <v>6524</v>
      </c>
      <c r="B51">
        <v>55</v>
      </c>
      <c r="C51">
        <v>0</v>
      </c>
      <c r="D51">
        <v>0.57999999999999996</v>
      </c>
      <c r="E51">
        <v>0.73</v>
      </c>
      <c r="F51">
        <v>0</v>
      </c>
      <c r="G51">
        <v>0.6</v>
      </c>
      <c r="H51">
        <v>0.76</v>
      </c>
      <c r="J51">
        <v>0.58996022439043605</v>
      </c>
      <c r="K51">
        <v>0.74370542387842609</v>
      </c>
    </row>
    <row r="52" spans="1:11" ht="13.5" customHeight="1" x14ac:dyDescent="0.25">
      <c r="A52" t="s">
        <v>6524</v>
      </c>
      <c r="B52">
        <v>56</v>
      </c>
      <c r="C52">
        <v>0</v>
      </c>
      <c r="F52">
        <v>0</v>
      </c>
    </row>
    <row r="53" spans="1:11" ht="13.5" customHeight="1" x14ac:dyDescent="0.25">
      <c r="A53" t="s">
        <v>6524</v>
      </c>
      <c r="B53">
        <v>57</v>
      </c>
      <c r="D53">
        <v>0</v>
      </c>
      <c r="G53">
        <v>0</v>
      </c>
    </row>
    <row r="54" spans="1:11" ht="13.5" customHeight="1" x14ac:dyDescent="0.25">
      <c r="A54" t="s">
        <v>6524</v>
      </c>
      <c r="B54">
        <v>58</v>
      </c>
      <c r="E54">
        <v>1.52</v>
      </c>
      <c r="H54">
        <v>1.55</v>
      </c>
      <c r="K54">
        <v>1.5294429921063941</v>
      </c>
    </row>
    <row r="55" spans="1:11" ht="13.5" customHeight="1" x14ac:dyDescent="0.25">
      <c r="A55" t="s">
        <v>6524</v>
      </c>
      <c r="B55">
        <v>59</v>
      </c>
      <c r="C55">
        <v>0</v>
      </c>
      <c r="F55">
        <v>0</v>
      </c>
    </row>
    <row r="56" spans="1:11" ht="13.5" customHeight="1" x14ac:dyDescent="0.25">
      <c r="A56" t="s">
        <v>6524</v>
      </c>
      <c r="B56">
        <v>60</v>
      </c>
      <c r="D56">
        <v>0</v>
      </c>
      <c r="G56">
        <v>0</v>
      </c>
    </row>
    <row r="57" spans="1:11" ht="13.5" customHeight="1" x14ac:dyDescent="0.25">
      <c r="A57" t="s">
        <v>6524</v>
      </c>
      <c r="B57">
        <v>61</v>
      </c>
      <c r="E57">
        <v>0</v>
      </c>
      <c r="H57">
        <v>0</v>
      </c>
    </row>
    <row r="58" spans="1:11" ht="13.5" customHeight="1" x14ac:dyDescent="0.25">
      <c r="A58" t="s">
        <v>6524</v>
      </c>
      <c r="B58">
        <v>62</v>
      </c>
      <c r="C58">
        <v>0</v>
      </c>
      <c r="F58">
        <v>0</v>
      </c>
    </row>
    <row r="59" spans="1:11" ht="13.5" customHeight="1" x14ac:dyDescent="0.25">
      <c r="A59" t="s">
        <v>6524</v>
      </c>
      <c r="B59">
        <v>63</v>
      </c>
      <c r="D59">
        <v>0</v>
      </c>
      <c r="G59">
        <v>0</v>
      </c>
    </row>
    <row r="60" spans="1:11" ht="13.5" customHeight="1" x14ac:dyDescent="0.25">
      <c r="A60" t="s">
        <v>6524</v>
      </c>
      <c r="B60">
        <v>64</v>
      </c>
      <c r="E60">
        <v>0</v>
      </c>
      <c r="H60">
        <v>0</v>
      </c>
    </row>
    <row r="61" spans="1:11" ht="13.5" customHeight="1" x14ac:dyDescent="0.25">
      <c r="A61" t="s">
        <v>6524</v>
      </c>
      <c r="B61">
        <v>65</v>
      </c>
      <c r="C61">
        <v>0</v>
      </c>
      <c r="F61">
        <v>0</v>
      </c>
    </row>
    <row r="62" spans="1:11" ht="13.5" customHeight="1" x14ac:dyDescent="0.25">
      <c r="A62" t="s">
        <v>6524</v>
      </c>
      <c r="B62">
        <v>66</v>
      </c>
      <c r="D62">
        <v>0</v>
      </c>
      <c r="G62">
        <v>0</v>
      </c>
    </row>
    <row r="63" spans="1:11" ht="13.5" customHeight="1" x14ac:dyDescent="0.25">
      <c r="A63" t="s">
        <v>6524</v>
      </c>
      <c r="B63">
        <v>67</v>
      </c>
      <c r="E63">
        <v>0</v>
      </c>
      <c r="H63">
        <v>0</v>
      </c>
    </row>
    <row r="64" spans="1:11" ht="13.5" customHeight="1" x14ac:dyDescent="0.25">
      <c r="A64" t="s">
        <v>6524</v>
      </c>
      <c r="B64">
        <v>68</v>
      </c>
      <c r="C64">
        <v>0</v>
      </c>
      <c r="F64">
        <v>0</v>
      </c>
    </row>
    <row r="65" spans="1:11" ht="13.5" customHeight="1" x14ac:dyDescent="0.25">
      <c r="A65" t="s">
        <v>6524</v>
      </c>
      <c r="B65">
        <v>69</v>
      </c>
      <c r="D65">
        <v>0</v>
      </c>
      <c r="G65">
        <v>0</v>
      </c>
    </row>
    <row r="66" spans="1:11" ht="13.5" customHeight="1" x14ac:dyDescent="0.25">
      <c r="A66" t="s">
        <v>6524</v>
      </c>
      <c r="B66">
        <v>70</v>
      </c>
      <c r="E66">
        <v>0</v>
      </c>
      <c r="H66">
        <v>0</v>
      </c>
    </row>
    <row r="67" spans="1:11" ht="13.5" customHeight="1" x14ac:dyDescent="0.25">
      <c r="A67" t="s">
        <v>6524</v>
      </c>
      <c r="B67">
        <v>71</v>
      </c>
      <c r="C67">
        <v>0</v>
      </c>
      <c r="F67">
        <v>0</v>
      </c>
    </row>
    <row r="68" spans="1:11" ht="13.5" customHeight="1" x14ac:dyDescent="0.25">
      <c r="A68" t="s">
        <v>6524</v>
      </c>
      <c r="B68">
        <v>72</v>
      </c>
      <c r="D68">
        <v>0</v>
      </c>
      <c r="G68">
        <v>0</v>
      </c>
    </row>
    <row r="69" spans="1:11" ht="13.5" customHeight="1" x14ac:dyDescent="0.25">
      <c r="A69" t="s">
        <v>6524</v>
      </c>
      <c r="B69">
        <v>73</v>
      </c>
      <c r="E69">
        <v>0</v>
      </c>
      <c r="H69">
        <v>0</v>
      </c>
    </row>
    <row r="70" spans="1:11" ht="13.5" customHeight="1" x14ac:dyDescent="0.25">
      <c r="A70" t="s">
        <v>6524</v>
      </c>
      <c r="B70">
        <v>74</v>
      </c>
      <c r="C70">
        <v>0</v>
      </c>
      <c r="F70">
        <v>0</v>
      </c>
    </row>
    <row r="71" spans="1:11" ht="13.5" customHeight="1" x14ac:dyDescent="0.25">
      <c r="A71" t="s">
        <v>6524</v>
      </c>
      <c r="B71">
        <v>75</v>
      </c>
      <c r="D71">
        <v>0</v>
      </c>
      <c r="G71">
        <v>0</v>
      </c>
    </row>
    <row r="72" spans="1:11" ht="13.5" customHeight="1" x14ac:dyDescent="0.25">
      <c r="A72" t="s">
        <v>6524</v>
      </c>
      <c r="B72">
        <v>76</v>
      </c>
      <c r="E72">
        <v>0</v>
      </c>
      <c r="H72">
        <v>0</v>
      </c>
    </row>
    <row r="73" spans="1:11" ht="13.5" customHeight="1" x14ac:dyDescent="0.25">
      <c r="A73" t="s">
        <v>6524</v>
      </c>
      <c r="B73">
        <v>77</v>
      </c>
      <c r="C73">
        <v>0</v>
      </c>
      <c r="F73">
        <v>0</v>
      </c>
    </row>
    <row r="74" spans="1:11" ht="13.5" customHeight="1" x14ac:dyDescent="0.25">
      <c r="A74" t="s">
        <v>6524</v>
      </c>
      <c r="B74">
        <v>78</v>
      </c>
      <c r="D74">
        <v>0.35</v>
      </c>
      <c r="G74">
        <v>0.7</v>
      </c>
      <c r="J74">
        <v>0.61537020654075225</v>
      </c>
    </row>
    <row r="75" spans="1:11" ht="13.5" customHeight="1" x14ac:dyDescent="0.25">
      <c r="A75" t="s">
        <v>6524</v>
      </c>
      <c r="B75">
        <v>79</v>
      </c>
      <c r="E75">
        <v>1.72</v>
      </c>
      <c r="H75">
        <v>1.76</v>
      </c>
      <c r="K75">
        <v>1.7392292515843579</v>
      </c>
    </row>
    <row r="76" spans="1:11" ht="13.5" customHeight="1" x14ac:dyDescent="0.25">
      <c r="A76" t="s">
        <v>6524</v>
      </c>
      <c r="B76">
        <v>80</v>
      </c>
      <c r="C76">
        <v>0</v>
      </c>
      <c r="F76">
        <v>0</v>
      </c>
    </row>
    <row r="77" spans="1:11" ht="13.5" customHeight="1" x14ac:dyDescent="0.25">
      <c r="A77" t="s">
        <v>6525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 x14ac:dyDescent="0.25">
      <c r="A78" t="s">
        <v>6525</v>
      </c>
      <c r="B78">
        <v>2</v>
      </c>
      <c r="C78">
        <v>0</v>
      </c>
      <c r="F78">
        <v>0</v>
      </c>
    </row>
    <row r="79" spans="1:11" ht="13.5" customHeight="1" x14ac:dyDescent="0.25">
      <c r="A79" t="s">
        <v>6525</v>
      </c>
      <c r="B79">
        <v>3</v>
      </c>
      <c r="D79">
        <v>0</v>
      </c>
      <c r="G79">
        <v>0</v>
      </c>
    </row>
    <row r="80" spans="1:11" ht="13.5" customHeight="1" x14ac:dyDescent="0.25">
      <c r="A80" t="s">
        <v>6525</v>
      </c>
      <c r="B80">
        <v>4</v>
      </c>
      <c r="E80">
        <v>0</v>
      </c>
      <c r="H80">
        <v>0</v>
      </c>
    </row>
    <row r="81" spans="1:11" ht="13.5" customHeight="1" x14ac:dyDescent="0.25">
      <c r="A81" t="s">
        <v>6525</v>
      </c>
      <c r="B81">
        <v>5</v>
      </c>
      <c r="C81">
        <v>0</v>
      </c>
      <c r="F81">
        <v>0</v>
      </c>
    </row>
    <row r="82" spans="1:11" ht="13.5" customHeight="1" x14ac:dyDescent="0.25">
      <c r="A82" t="s">
        <v>6525</v>
      </c>
      <c r="B82">
        <v>6</v>
      </c>
      <c r="D82">
        <v>7.6899999999999995</v>
      </c>
      <c r="G82">
        <v>13.34</v>
      </c>
      <c r="J82">
        <v>11.658936882355096</v>
      </c>
    </row>
    <row r="83" spans="1:11" ht="13.5" customHeight="1" x14ac:dyDescent="0.25">
      <c r="A83" t="s">
        <v>6525</v>
      </c>
      <c r="B83">
        <v>7</v>
      </c>
      <c r="E83">
        <v>9.17</v>
      </c>
      <c r="H83">
        <v>14.84</v>
      </c>
      <c r="K83">
        <v>12.873675877430891</v>
      </c>
    </row>
    <row r="84" spans="1:11" ht="13.5" customHeight="1" x14ac:dyDescent="0.25">
      <c r="A84" t="s">
        <v>6525</v>
      </c>
      <c r="B84">
        <v>8</v>
      </c>
      <c r="C84">
        <v>8.23</v>
      </c>
      <c r="F84">
        <v>13.06</v>
      </c>
      <c r="I84">
        <v>11.448344923623207</v>
      </c>
    </row>
    <row r="85" spans="1:11" ht="13.5" customHeight="1" x14ac:dyDescent="0.25">
      <c r="A85" t="s">
        <v>6525</v>
      </c>
      <c r="B85">
        <v>9</v>
      </c>
      <c r="D85">
        <v>0</v>
      </c>
      <c r="G85">
        <v>0</v>
      </c>
    </row>
    <row r="86" spans="1:11" ht="13.5" customHeight="1" x14ac:dyDescent="0.25">
      <c r="A86" t="s">
        <v>6525</v>
      </c>
      <c r="B86">
        <v>10</v>
      </c>
      <c r="E86">
        <v>0</v>
      </c>
      <c r="H86">
        <v>0</v>
      </c>
    </row>
    <row r="87" spans="1:11" ht="13.5" customHeight="1" x14ac:dyDescent="0.25">
      <c r="A87" t="s">
        <v>6525</v>
      </c>
      <c r="B87">
        <v>11</v>
      </c>
      <c r="C87">
        <v>0</v>
      </c>
      <c r="F87">
        <v>0</v>
      </c>
    </row>
    <row r="88" spans="1:11" ht="13.5" customHeight="1" x14ac:dyDescent="0.25">
      <c r="A88" t="s">
        <v>6525</v>
      </c>
      <c r="B88">
        <v>12</v>
      </c>
      <c r="D88">
        <v>1.53</v>
      </c>
      <c r="G88">
        <v>1.69</v>
      </c>
      <c r="J88">
        <v>1.6313262212672612</v>
      </c>
    </row>
    <row r="89" spans="1:11" ht="13.5" customHeight="1" x14ac:dyDescent="0.25">
      <c r="A89" t="s">
        <v>6525</v>
      </c>
      <c r="B89">
        <v>13</v>
      </c>
      <c r="E89">
        <v>1.26</v>
      </c>
      <c r="H89">
        <v>1.34</v>
      </c>
      <c r="K89">
        <v>1.3209485905405873</v>
      </c>
    </row>
    <row r="90" spans="1:11" ht="13.5" customHeight="1" x14ac:dyDescent="0.25">
      <c r="A90" t="s">
        <v>6525</v>
      </c>
      <c r="B90">
        <v>14</v>
      </c>
      <c r="C90">
        <v>0</v>
      </c>
      <c r="F90">
        <v>0</v>
      </c>
    </row>
    <row r="91" spans="1:11" ht="13.5" customHeight="1" x14ac:dyDescent="0.25">
      <c r="A91" t="s">
        <v>6525</v>
      </c>
      <c r="B91">
        <v>15</v>
      </c>
      <c r="D91">
        <v>0</v>
      </c>
      <c r="G91">
        <v>0</v>
      </c>
    </row>
    <row r="92" spans="1:11" ht="13.5" customHeight="1" x14ac:dyDescent="0.25">
      <c r="A92" t="s">
        <v>6525</v>
      </c>
      <c r="B92">
        <v>16</v>
      </c>
      <c r="E92">
        <v>0</v>
      </c>
      <c r="H92">
        <v>0</v>
      </c>
    </row>
    <row r="93" spans="1:11" ht="13.5" customHeight="1" x14ac:dyDescent="0.25">
      <c r="A93" t="s">
        <v>6525</v>
      </c>
      <c r="B93">
        <v>17</v>
      </c>
      <c r="C93">
        <v>9.82</v>
      </c>
      <c r="F93">
        <v>13.04</v>
      </c>
      <c r="I93">
        <v>11.464220573325287</v>
      </c>
    </row>
    <row r="94" spans="1:11" ht="13.5" customHeight="1" x14ac:dyDescent="0.25">
      <c r="A94" t="s">
        <v>6525</v>
      </c>
      <c r="B94">
        <v>18</v>
      </c>
      <c r="D94">
        <v>8.1199999999999992</v>
      </c>
      <c r="G94">
        <v>12.93</v>
      </c>
      <c r="J94">
        <v>11.570942756767701</v>
      </c>
    </row>
    <row r="95" spans="1:11" ht="13.5" customHeight="1" x14ac:dyDescent="0.25">
      <c r="A95" t="s">
        <v>6525</v>
      </c>
      <c r="B95">
        <v>19</v>
      </c>
      <c r="E95">
        <v>6.21</v>
      </c>
      <c r="H95">
        <v>10.87</v>
      </c>
      <c r="K95">
        <v>9.7301267958920654</v>
      </c>
    </row>
    <row r="96" spans="1:11" ht="13.5" customHeight="1" x14ac:dyDescent="0.25">
      <c r="A96" t="s">
        <v>6525</v>
      </c>
      <c r="B96">
        <v>20</v>
      </c>
      <c r="C96">
        <v>6.9</v>
      </c>
      <c r="F96">
        <v>12.53</v>
      </c>
      <c r="I96">
        <v>11.347981538483833</v>
      </c>
    </row>
    <row r="97" spans="1:11" ht="13.5" customHeight="1" x14ac:dyDescent="0.25">
      <c r="A97" t="s">
        <v>6525</v>
      </c>
      <c r="B97">
        <v>21</v>
      </c>
      <c r="D97">
        <v>7.23</v>
      </c>
      <c r="G97">
        <v>10.71</v>
      </c>
      <c r="J97">
        <v>9.5154908476568103</v>
      </c>
    </row>
    <row r="98" spans="1:11" ht="13.5" customHeight="1" x14ac:dyDescent="0.25">
      <c r="A98" t="s">
        <v>6525</v>
      </c>
      <c r="B98">
        <v>22</v>
      </c>
      <c r="E98">
        <v>0</v>
      </c>
      <c r="H98">
        <v>0</v>
      </c>
    </row>
    <row r="99" spans="1:11" ht="13.5" customHeight="1" x14ac:dyDescent="0.25">
      <c r="A99" t="s">
        <v>6525</v>
      </c>
      <c r="B99">
        <v>23</v>
      </c>
      <c r="C99">
        <v>0</v>
      </c>
      <c r="F99">
        <v>0</v>
      </c>
    </row>
    <row r="100" spans="1:11" ht="13.5" customHeight="1" x14ac:dyDescent="0.25">
      <c r="A100" t="s">
        <v>6525</v>
      </c>
      <c r="B100">
        <v>24</v>
      </c>
      <c r="D100">
        <v>0</v>
      </c>
      <c r="G100">
        <v>0</v>
      </c>
    </row>
    <row r="101" spans="1:11" ht="13.5" customHeight="1" x14ac:dyDescent="0.25">
      <c r="A101" t="s">
        <v>6525</v>
      </c>
      <c r="B101">
        <v>25</v>
      </c>
      <c r="E101">
        <v>0</v>
      </c>
      <c r="H101">
        <v>0</v>
      </c>
    </row>
    <row r="102" spans="1:11" ht="13.5" customHeight="1" x14ac:dyDescent="0.25">
      <c r="A102" t="s">
        <v>6525</v>
      </c>
      <c r="B102">
        <v>26</v>
      </c>
      <c r="C102">
        <v>0</v>
      </c>
      <c r="F102">
        <v>0</v>
      </c>
    </row>
    <row r="103" spans="1:11" ht="13.5" customHeight="1" x14ac:dyDescent="0.25">
      <c r="A103" t="s">
        <v>6525</v>
      </c>
      <c r="B103">
        <v>55</v>
      </c>
      <c r="C103">
        <v>0</v>
      </c>
      <c r="D103">
        <v>0.66</v>
      </c>
      <c r="E103">
        <v>0.73</v>
      </c>
      <c r="F103">
        <v>0</v>
      </c>
      <c r="G103">
        <v>0.67</v>
      </c>
      <c r="H103">
        <v>0.75</v>
      </c>
      <c r="J103">
        <v>0.66515718844074212</v>
      </c>
      <c r="K103">
        <v>0.74062429043514255</v>
      </c>
    </row>
    <row r="104" spans="1:11" ht="13.5" customHeight="1" x14ac:dyDescent="0.25">
      <c r="A104" t="s">
        <v>6525</v>
      </c>
      <c r="B104">
        <v>56</v>
      </c>
      <c r="C104">
        <v>0</v>
      </c>
      <c r="F104">
        <v>0</v>
      </c>
    </row>
    <row r="105" spans="1:11" ht="13.5" customHeight="1" x14ac:dyDescent="0.25">
      <c r="A105" t="s">
        <v>6525</v>
      </c>
      <c r="B105">
        <v>57</v>
      </c>
      <c r="D105">
        <v>0</v>
      </c>
      <c r="G105">
        <v>0</v>
      </c>
    </row>
    <row r="106" spans="1:11" ht="13.5" customHeight="1" x14ac:dyDescent="0.25">
      <c r="A106" t="s">
        <v>6525</v>
      </c>
      <c r="B106">
        <v>58</v>
      </c>
      <c r="E106">
        <v>1.24</v>
      </c>
      <c r="H106">
        <v>1.26</v>
      </c>
      <c r="K106">
        <v>1.2520298467496198</v>
      </c>
    </row>
    <row r="107" spans="1:11" ht="13.5" customHeight="1" x14ac:dyDescent="0.25">
      <c r="A107" t="s">
        <v>6525</v>
      </c>
      <c r="B107">
        <v>59</v>
      </c>
      <c r="C107">
        <v>0</v>
      </c>
      <c r="F107">
        <v>0</v>
      </c>
    </row>
    <row r="108" spans="1:11" ht="13.5" customHeight="1" x14ac:dyDescent="0.25">
      <c r="A108" t="s">
        <v>6525</v>
      </c>
      <c r="B108">
        <v>60</v>
      </c>
      <c r="D108">
        <v>0</v>
      </c>
      <c r="G108">
        <v>0</v>
      </c>
    </row>
    <row r="109" spans="1:11" ht="13.5" customHeight="1" x14ac:dyDescent="0.25">
      <c r="A109" t="s">
        <v>6525</v>
      </c>
      <c r="B109">
        <v>61</v>
      </c>
      <c r="E109">
        <v>0</v>
      </c>
      <c r="H109">
        <v>0</v>
      </c>
    </row>
    <row r="110" spans="1:11" ht="13.5" customHeight="1" x14ac:dyDescent="0.25">
      <c r="A110" t="s">
        <v>6525</v>
      </c>
      <c r="B110">
        <v>62</v>
      </c>
      <c r="C110">
        <v>0</v>
      </c>
      <c r="F110">
        <v>0</v>
      </c>
    </row>
    <row r="111" spans="1:11" ht="13.5" customHeight="1" x14ac:dyDescent="0.25">
      <c r="A111" t="s">
        <v>6525</v>
      </c>
      <c r="B111">
        <v>63</v>
      </c>
      <c r="D111">
        <v>0</v>
      </c>
      <c r="G111">
        <v>0</v>
      </c>
    </row>
    <row r="112" spans="1:11" ht="13.5" customHeight="1" x14ac:dyDescent="0.25">
      <c r="A112" t="s">
        <v>6525</v>
      </c>
      <c r="B112">
        <v>64</v>
      </c>
      <c r="E112">
        <v>0</v>
      </c>
      <c r="H112">
        <v>0</v>
      </c>
    </row>
    <row r="113" spans="1:11" ht="13.5" customHeight="1" x14ac:dyDescent="0.25">
      <c r="A113" t="s">
        <v>6525</v>
      </c>
      <c r="B113">
        <v>65</v>
      </c>
      <c r="C113">
        <v>0</v>
      </c>
      <c r="F113">
        <v>0</v>
      </c>
    </row>
    <row r="114" spans="1:11" ht="13.5" customHeight="1" x14ac:dyDescent="0.25">
      <c r="A114" t="s">
        <v>6525</v>
      </c>
      <c r="B114">
        <v>66</v>
      </c>
      <c r="D114">
        <v>0</v>
      </c>
      <c r="G114">
        <v>0</v>
      </c>
    </row>
    <row r="115" spans="1:11" ht="13.5" customHeight="1" x14ac:dyDescent="0.25">
      <c r="A115" t="s">
        <v>6525</v>
      </c>
      <c r="B115">
        <v>67</v>
      </c>
      <c r="E115">
        <v>0</v>
      </c>
      <c r="H115">
        <v>0</v>
      </c>
    </row>
    <row r="116" spans="1:11" ht="13.5" customHeight="1" x14ac:dyDescent="0.25">
      <c r="A116" t="s">
        <v>6525</v>
      </c>
      <c r="B116">
        <v>68</v>
      </c>
      <c r="C116">
        <v>0</v>
      </c>
      <c r="F116">
        <v>0</v>
      </c>
    </row>
    <row r="117" spans="1:11" ht="13.5" customHeight="1" x14ac:dyDescent="0.25">
      <c r="A117" t="s">
        <v>6525</v>
      </c>
      <c r="B117">
        <v>69</v>
      </c>
      <c r="D117">
        <v>0</v>
      </c>
      <c r="G117">
        <v>0</v>
      </c>
    </row>
    <row r="118" spans="1:11" ht="13.5" customHeight="1" x14ac:dyDescent="0.25">
      <c r="A118" t="s">
        <v>6525</v>
      </c>
      <c r="B118">
        <v>70</v>
      </c>
      <c r="E118">
        <v>0</v>
      </c>
      <c r="H118">
        <v>0</v>
      </c>
    </row>
    <row r="119" spans="1:11" ht="13.5" customHeight="1" x14ac:dyDescent="0.25">
      <c r="A119" t="s">
        <v>6525</v>
      </c>
      <c r="B119">
        <v>71</v>
      </c>
      <c r="C119">
        <v>0</v>
      </c>
      <c r="F119">
        <v>0</v>
      </c>
    </row>
    <row r="120" spans="1:11" ht="13.5" customHeight="1" x14ac:dyDescent="0.25">
      <c r="A120" t="s">
        <v>6525</v>
      </c>
      <c r="B120">
        <v>72</v>
      </c>
      <c r="D120">
        <v>0</v>
      </c>
      <c r="G120">
        <v>0</v>
      </c>
    </row>
    <row r="121" spans="1:11" ht="13.5" customHeight="1" x14ac:dyDescent="0.25">
      <c r="A121" t="s">
        <v>6525</v>
      </c>
      <c r="B121">
        <v>73</v>
      </c>
      <c r="E121">
        <v>0</v>
      </c>
      <c r="H121">
        <v>0</v>
      </c>
    </row>
    <row r="122" spans="1:11" ht="13.5" customHeight="1" x14ac:dyDescent="0.25">
      <c r="A122" t="s">
        <v>6525</v>
      </c>
      <c r="B122">
        <v>74</v>
      </c>
      <c r="C122">
        <v>0</v>
      </c>
      <c r="F122">
        <v>0</v>
      </c>
    </row>
    <row r="123" spans="1:11" ht="13.5" customHeight="1" x14ac:dyDescent="0.25">
      <c r="A123" t="s">
        <v>6525</v>
      </c>
      <c r="B123">
        <v>75</v>
      </c>
      <c r="D123">
        <v>0</v>
      </c>
      <c r="G123">
        <v>0</v>
      </c>
    </row>
    <row r="124" spans="1:11" ht="13.5" customHeight="1" x14ac:dyDescent="0.25">
      <c r="A124" t="s">
        <v>6525</v>
      </c>
      <c r="B124">
        <v>76</v>
      </c>
      <c r="E124">
        <v>0</v>
      </c>
      <c r="H124">
        <v>0</v>
      </c>
    </row>
    <row r="125" spans="1:11" ht="13.5" customHeight="1" x14ac:dyDescent="0.25">
      <c r="A125" t="s">
        <v>6525</v>
      </c>
      <c r="B125">
        <v>77</v>
      </c>
      <c r="C125">
        <v>0</v>
      </c>
      <c r="F125">
        <v>0</v>
      </c>
    </row>
    <row r="126" spans="1:11" ht="13.5" customHeight="1" x14ac:dyDescent="0.25">
      <c r="A126" t="s">
        <v>6525</v>
      </c>
      <c r="B126">
        <v>78</v>
      </c>
      <c r="D126">
        <v>0.38</v>
      </c>
      <c r="G126">
        <v>0.99</v>
      </c>
      <c r="J126">
        <v>0.65748068471523857</v>
      </c>
    </row>
    <row r="127" spans="1:11" ht="13.5" customHeight="1" x14ac:dyDescent="0.25">
      <c r="A127" t="s">
        <v>6525</v>
      </c>
      <c r="B127">
        <v>79</v>
      </c>
      <c r="E127">
        <v>1.0900000000000001</v>
      </c>
      <c r="H127">
        <v>1.1299999999999999</v>
      </c>
      <c r="K127">
        <v>1.1049281432531535</v>
      </c>
    </row>
    <row r="128" spans="1:11" ht="13.5" customHeight="1" x14ac:dyDescent="0.25">
      <c r="A128" t="s">
        <v>6525</v>
      </c>
      <c r="B128">
        <v>80</v>
      </c>
      <c r="C128">
        <v>0</v>
      </c>
      <c r="F128">
        <v>0</v>
      </c>
    </row>
    <row r="129" spans="1:8" ht="13.5" customHeight="1" x14ac:dyDescent="0.25">
      <c r="A129" t="s">
        <v>6526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 x14ac:dyDescent="0.25">
      <c r="A130" t="s">
        <v>6526</v>
      </c>
      <c r="B130">
        <v>2</v>
      </c>
      <c r="C130">
        <v>0</v>
      </c>
      <c r="F130">
        <v>0</v>
      </c>
    </row>
    <row r="131" spans="1:8" ht="13.5" customHeight="1" x14ac:dyDescent="0.25">
      <c r="A131" t="s">
        <v>6526</v>
      </c>
      <c r="B131">
        <v>3</v>
      </c>
      <c r="D131">
        <v>0</v>
      </c>
      <c r="G131">
        <v>0</v>
      </c>
    </row>
    <row r="132" spans="1:8" ht="13.5" customHeight="1" x14ac:dyDescent="0.25">
      <c r="A132" t="s">
        <v>6526</v>
      </c>
      <c r="B132">
        <v>4</v>
      </c>
      <c r="E132">
        <v>0</v>
      </c>
      <c r="H132">
        <v>0</v>
      </c>
    </row>
    <row r="133" spans="1:8" ht="13.5" customHeight="1" x14ac:dyDescent="0.25">
      <c r="A133" t="s">
        <v>6526</v>
      </c>
      <c r="B133">
        <v>5</v>
      </c>
      <c r="C133">
        <v>0</v>
      </c>
      <c r="F133">
        <v>0</v>
      </c>
    </row>
    <row r="134" spans="1:8" ht="13.5" customHeight="1" x14ac:dyDescent="0.25">
      <c r="A134" t="s">
        <v>6526</v>
      </c>
      <c r="B134">
        <v>6</v>
      </c>
      <c r="D134">
        <v>0</v>
      </c>
      <c r="G134">
        <v>0</v>
      </c>
    </row>
    <row r="135" spans="1:8" ht="13.5" customHeight="1" x14ac:dyDescent="0.25">
      <c r="A135" t="s">
        <v>6526</v>
      </c>
      <c r="B135">
        <v>7</v>
      </c>
      <c r="E135">
        <v>0</v>
      </c>
      <c r="H135">
        <v>0</v>
      </c>
    </row>
    <row r="136" spans="1:8" ht="13.5" customHeight="1" x14ac:dyDescent="0.25">
      <c r="A136" t="s">
        <v>6526</v>
      </c>
      <c r="B136">
        <v>8</v>
      </c>
      <c r="C136">
        <v>0</v>
      </c>
      <c r="F136">
        <v>0</v>
      </c>
    </row>
    <row r="137" spans="1:8" ht="13.5" customHeight="1" x14ac:dyDescent="0.25">
      <c r="A137" t="s">
        <v>6526</v>
      </c>
      <c r="B137">
        <v>9</v>
      </c>
      <c r="D137">
        <v>0</v>
      </c>
      <c r="G137">
        <v>0</v>
      </c>
    </row>
    <row r="138" spans="1:8" ht="13.5" customHeight="1" x14ac:dyDescent="0.25">
      <c r="A138" t="s">
        <v>6526</v>
      </c>
      <c r="B138">
        <v>10</v>
      </c>
      <c r="E138">
        <v>0</v>
      </c>
      <c r="H138">
        <v>0</v>
      </c>
    </row>
    <row r="139" spans="1:8" ht="13.5" customHeight="1" x14ac:dyDescent="0.25">
      <c r="A139" t="s">
        <v>6526</v>
      </c>
      <c r="B139">
        <v>11</v>
      </c>
      <c r="C139">
        <v>0</v>
      </c>
      <c r="F139">
        <v>0</v>
      </c>
    </row>
    <row r="140" spans="1:8" ht="13.5" customHeight="1" x14ac:dyDescent="0.25">
      <c r="A140" t="s">
        <v>6526</v>
      </c>
      <c r="B140">
        <v>12</v>
      </c>
      <c r="D140">
        <v>0</v>
      </c>
      <c r="G140">
        <v>0</v>
      </c>
    </row>
    <row r="141" spans="1:8" ht="13.5" customHeight="1" x14ac:dyDescent="0.25">
      <c r="A141" t="s">
        <v>6526</v>
      </c>
      <c r="B141">
        <v>13</v>
      </c>
      <c r="E141">
        <v>0</v>
      </c>
      <c r="H141">
        <v>0</v>
      </c>
    </row>
    <row r="142" spans="1:8" ht="13.5" customHeight="1" x14ac:dyDescent="0.25">
      <c r="A142" t="s">
        <v>6526</v>
      </c>
      <c r="B142">
        <v>14</v>
      </c>
      <c r="C142">
        <v>0</v>
      </c>
      <c r="F142">
        <v>0</v>
      </c>
    </row>
    <row r="143" spans="1:8" ht="13.5" customHeight="1" x14ac:dyDescent="0.25">
      <c r="A143" t="s">
        <v>6526</v>
      </c>
      <c r="B143">
        <v>15</v>
      </c>
      <c r="D143">
        <v>0</v>
      </c>
      <c r="G143">
        <v>0</v>
      </c>
    </row>
    <row r="144" spans="1:8" ht="13.5" customHeight="1" x14ac:dyDescent="0.25">
      <c r="A144" t="s">
        <v>6526</v>
      </c>
      <c r="B144">
        <v>16</v>
      </c>
      <c r="E144">
        <v>0</v>
      </c>
      <c r="H144">
        <v>0</v>
      </c>
    </row>
    <row r="145" spans="1:11" ht="13.5" customHeight="1" x14ac:dyDescent="0.25">
      <c r="A145" t="s">
        <v>6526</v>
      </c>
      <c r="B145">
        <v>17</v>
      </c>
      <c r="C145">
        <v>0</v>
      </c>
      <c r="F145">
        <v>0</v>
      </c>
    </row>
    <row r="146" spans="1:11" ht="13.5" customHeight="1" x14ac:dyDescent="0.25">
      <c r="A146" t="s">
        <v>6526</v>
      </c>
      <c r="B146">
        <v>18</v>
      </c>
      <c r="D146">
        <v>0</v>
      </c>
      <c r="G146">
        <v>0</v>
      </c>
    </row>
    <row r="147" spans="1:11" ht="13.5" customHeight="1" x14ac:dyDescent="0.25">
      <c r="A147" t="s">
        <v>6526</v>
      </c>
      <c r="B147">
        <v>19</v>
      </c>
      <c r="E147">
        <v>0</v>
      </c>
      <c r="H147">
        <v>0</v>
      </c>
    </row>
    <row r="148" spans="1:11" ht="13.5" customHeight="1" x14ac:dyDescent="0.25">
      <c r="A148" t="s">
        <v>6526</v>
      </c>
      <c r="B148">
        <v>20</v>
      </c>
      <c r="C148">
        <v>2.59</v>
      </c>
      <c r="F148">
        <v>4.41</v>
      </c>
      <c r="I148">
        <v>3.3377469843580996</v>
      </c>
    </row>
    <row r="149" spans="1:11" ht="13.5" customHeight="1" x14ac:dyDescent="0.25">
      <c r="A149" t="s">
        <v>6526</v>
      </c>
      <c r="B149">
        <v>21</v>
      </c>
      <c r="D149">
        <v>0</v>
      </c>
      <c r="G149">
        <v>2.4500000000000002</v>
      </c>
      <c r="J149">
        <v>1.3726554167858736</v>
      </c>
    </row>
    <row r="150" spans="1:11" ht="13.5" customHeight="1" x14ac:dyDescent="0.25">
      <c r="A150" t="s">
        <v>6526</v>
      </c>
      <c r="B150">
        <v>22</v>
      </c>
      <c r="E150">
        <v>0</v>
      </c>
      <c r="H150">
        <v>0</v>
      </c>
    </row>
    <row r="151" spans="1:11" ht="13.5" customHeight="1" x14ac:dyDescent="0.25">
      <c r="A151" t="s">
        <v>6526</v>
      </c>
      <c r="B151">
        <v>23</v>
      </c>
      <c r="C151">
        <v>2.17</v>
      </c>
      <c r="F151">
        <v>3.38</v>
      </c>
      <c r="I151">
        <v>2.4187484624557674</v>
      </c>
    </row>
    <row r="152" spans="1:11" ht="13.5" customHeight="1" x14ac:dyDescent="0.25">
      <c r="A152" t="s">
        <v>6526</v>
      </c>
      <c r="B152">
        <v>24</v>
      </c>
      <c r="D152">
        <v>0</v>
      </c>
      <c r="G152">
        <v>0</v>
      </c>
    </row>
    <row r="153" spans="1:11" ht="13.5" customHeight="1" x14ac:dyDescent="0.25">
      <c r="A153" t="s">
        <v>6526</v>
      </c>
      <c r="B153">
        <v>25</v>
      </c>
      <c r="E153">
        <v>3.58</v>
      </c>
      <c r="H153">
        <v>4.46</v>
      </c>
      <c r="K153">
        <v>4.0462433783372065</v>
      </c>
    </row>
    <row r="154" spans="1:11" ht="13.5" customHeight="1" x14ac:dyDescent="0.25">
      <c r="A154" t="s">
        <v>6526</v>
      </c>
      <c r="B154">
        <v>26</v>
      </c>
      <c r="C154">
        <v>5.58</v>
      </c>
      <c r="F154">
        <v>6.09</v>
      </c>
      <c r="I154">
        <v>5.699049943791124</v>
      </c>
    </row>
    <row r="155" spans="1:11" ht="13.5" customHeight="1" x14ac:dyDescent="0.25">
      <c r="A155" t="s">
        <v>6526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 x14ac:dyDescent="0.25">
      <c r="A156" t="s">
        <v>6526</v>
      </c>
      <c r="B156">
        <v>56</v>
      </c>
      <c r="C156">
        <v>0</v>
      </c>
      <c r="F156">
        <v>0</v>
      </c>
    </row>
    <row r="157" spans="1:11" ht="13.5" customHeight="1" x14ac:dyDescent="0.25">
      <c r="A157" t="s">
        <v>6526</v>
      </c>
      <c r="B157">
        <v>57</v>
      </c>
      <c r="D157">
        <v>0</v>
      </c>
      <c r="G157">
        <v>0</v>
      </c>
    </row>
    <row r="158" spans="1:11" ht="13.5" customHeight="1" x14ac:dyDescent="0.25">
      <c r="A158" t="s">
        <v>6526</v>
      </c>
      <c r="B158">
        <v>58</v>
      </c>
      <c r="E158">
        <v>0.53</v>
      </c>
      <c r="H158">
        <v>0.73</v>
      </c>
      <c r="K158">
        <v>0.56815099101201449</v>
      </c>
    </row>
    <row r="159" spans="1:11" ht="13.5" customHeight="1" x14ac:dyDescent="0.25">
      <c r="A159" t="s">
        <v>6526</v>
      </c>
      <c r="B159">
        <v>59</v>
      </c>
      <c r="C159">
        <v>1.26</v>
      </c>
      <c r="F159">
        <v>1.78</v>
      </c>
      <c r="I159">
        <v>1.4132966497392698</v>
      </c>
    </row>
    <row r="160" spans="1:11" ht="13.5" customHeight="1" x14ac:dyDescent="0.25">
      <c r="A160" t="s">
        <v>6526</v>
      </c>
      <c r="B160">
        <v>60</v>
      </c>
      <c r="D160">
        <v>2.04</v>
      </c>
      <c r="G160">
        <v>4.6100000000000003</v>
      </c>
      <c r="J160">
        <v>3.5687242681814562</v>
      </c>
    </row>
    <row r="161" spans="1:11" ht="13.5" customHeight="1" x14ac:dyDescent="0.25">
      <c r="A161" t="s">
        <v>6526</v>
      </c>
      <c r="B161">
        <v>61</v>
      </c>
      <c r="E161">
        <v>1.74</v>
      </c>
      <c r="H161">
        <v>2.06</v>
      </c>
      <c r="K161">
        <v>1.7761627061846361</v>
      </c>
    </row>
    <row r="162" spans="1:11" ht="13.5" customHeight="1" x14ac:dyDescent="0.25">
      <c r="A162" t="s">
        <v>6526</v>
      </c>
      <c r="B162">
        <v>62</v>
      </c>
      <c r="C162">
        <v>0.34</v>
      </c>
      <c r="F162">
        <v>2.6</v>
      </c>
      <c r="I162">
        <v>0.35629444439874774</v>
      </c>
    </row>
    <row r="163" spans="1:11" ht="13.5" customHeight="1" x14ac:dyDescent="0.25">
      <c r="A163" t="s">
        <v>6526</v>
      </c>
      <c r="B163">
        <v>63</v>
      </c>
      <c r="D163">
        <v>3.69</v>
      </c>
      <c r="G163">
        <v>4.46</v>
      </c>
      <c r="J163">
        <v>3.8992714795506718</v>
      </c>
    </row>
    <row r="164" spans="1:11" ht="13.5" customHeight="1" x14ac:dyDescent="0.25">
      <c r="A164" t="s">
        <v>6526</v>
      </c>
      <c r="B164">
        <v>64</v>
      </c>
      <c r="E164">
        <v>0.84</v>
      </c>
      <c r="H164">
        <v>5.6899999999999995</v>
      </c>
      <c r="K164">
        <v>4.6474161361434829</v>
      </c>
    </row>
    <row r="165" spans="1:11" ht="13.5" customHeight="1" x14ac:dyDescent="0.25">
      <c r="A165" t="s">
        <v>6526</v>
      </c>
      <c r="B165">
        <v>65</v>
      </c>
      <c r="C165">
        <v>2.2400000000000002</v>
      </c>
      <c r="F165">
        <v>2.96</v>
      </c>
      <c r="I165">
        <v>2.8040721877035906</v>
      </c>
    </row>
    <row r="166" spans="1:11" ht="13.5" customHeight="1" x14ac:dyDescent="0.25">
      <c r="A166" t="s">
        <v>6526</v>
      </c>
      <c r="B166">
        <v>66</v>
      </c>
      <c r="D166">
        <v>2.81</v>
      </c>
      <c r="G166">
        <v>4.3</v>
      </c>
      <c r="J166">
        <v>3.3988581577840096</v>
      </c>
    </row>
    <row r="167" spans="1:11" ht="13.5" customHeight="1" x14ac:dyDescent="0.25">
      <c r="A167" t="s">
        <v>6526</v>
      </c>
      <c r="B167">
        <v>67</v>
      </c>
      <c r="E167">
        <v>0</v>
      </c>
      <c r="H167">
        <v>0</v>
      </c>
    </row>
    <row r="168" spans="1:11" ht="13.5" customHeight="1" x14ac:dyDescent="0.25">
      <c r="A168" t="s">
        <v>6526</v>
      </c>
      <c r="B168">
        <v>68</v>
      </c>
      <c r="C168">
        <v>0</v>
      </c>
      <c r="F168">
        <v>0</v>
      </c>
    </row>
    <row r="169" spans="1:11" ht="13.5" customHeight="1" x14ac:dyDescent="0.25">
      <c r="A169" t="s">
        <v>6526</v>
      </c>
      <c r="B169">
        <v>69</v>
      </c>
      <c r="D169">
        <v>0</v>
      </c>
      <c r="G169">
        <v>0</v>
      </c>
    </row>
    <row r="170" spans="1:11" ht="13.5" customHeight="1" x14ac:dyDescent="0.25">
      <c r="A170" t="s">
        <v>6526</v>
      </c>
      <c r="B170">
        <v>70</v>
      </c>
      <c r="E170">
        <v>0</v>
      </c>
      <c r="H170">
        <v>0</v>
      </c>
    </row>
    <row r="171" spans="1:11" ht="13.5" customHeight="1" x14ac:dyDescent="0.25">
      <c r="A171" t="s">
        <v>6526</v>
      </c>
      <c r="B171">
        <v>71</v>
      </c>
      <c r="C171">
        <v>2.41</v>
      </c>
      <c r="F171">
        <v>2.5499999999999998</v>
      </c>
      <c r="I171">
        <v>2.4898223824973562</v>
      </c>
    </row>
    <row r="172" spans="1:11" ht="13.5" customHeight="1" x14ac:dyDescent="0.25">
      <c r="A172" t="s">
        <v>6526</v>
      </c>
      <c r="B172">
        <v>72</v>
      </c>
      <c r="D172">
        <v>2.14</v>
      </c>
      <c r="G172">
        <v>2.41</v>
      </c>
      <c r="J172">
        <v>2.1696284212916779</v>
      </c>
    </row>
    <row r="173" spans="1:11" ht="13.5" customHeight="1" x14ac:dyDescent="0.25">
      <c r="A173" t="s">
        <v>6526</v>
      </c>
      <c r="B173">
        <v>73</v>
      </c>
      <c r="E173">
        <v>2.16</v>
      </c>
      <c r="H173">
        <v>2.2000000000000002</v>
      </c>
      <c r="K173">
        <v>2.1700023080067807</v>
      </c>
    </row>
    <row r="174" spans="1:11" ht="13.5" customHeight="1" x14ac:dyDescent="0.25">
      <c r="A174" t="s">
        <v>6526</v>
      </c>
      <c r="B174">
        <v>74</v>
      </c>
      <c r="C174">
        <v>2.31</v>
      </c>
      <c r="F174">
        <v>2.5499999999999998</v>
      </c>
      <c r="I174">
        <v>2.4349858424120545</v>
      </c>
    </row>
    <row r="175" spans="1:11" ht="13.5" customHeight="1" x14ac:dyDescent="0.25">
      <c r="A175" t="s">
        <v>6526</v>
      </c>
      <c r="B175">
        <v>75</v>
      </c>
      <c r="D175">
        <v>1.35</v>
      </c>
      <c r="G175">
        <v>1.3900000000000001</v>
      </c>
      <c r="J175">
        <v>1.3682892382983567</v>
      </c>
    </row>
    <row r="176" spans="1:11" ht="13.5" customHeight="1" x14ac:dyDescent="0.25">
      <c r="A176" t="s">
        <v>6526</v>
      </c>
      <c r="B176">
        <v>76</v>
      </c>
      <c r="E176">
        <v>1.77</v>
      </c>
      <c r="H176">
        <v>1.87</v>
      </c>
      <c r="K176">
        <v>1.789243954323277</v>
      </c>
    </row>
    <row r="177" spans="1:11" ht="13.5" customHeight="1" x14ac:dyDescent="0.25">
      <c r="A177" t="s">
        <v>6526</v>
      </c>
      <c r="B177">
        <v>77</v>
      </c>
      <c r="C177">
        <v>2.85</v>
      </c>
      <c r="F177">
        <v>3.37</v>
      </c>
      <c r="I177">
        <v>2.9436225786088239</v>
      </c>
    </row>
    <row r="178" spans="1:11" ht="13.5" customHeight="1" x14ac:dyDescent="0.25">
      <c r="A178" t="s">
        <v>6526</v>
      </c>
      <c r="B178">
        <v>78</v>
      </c>
      <c r="D178">
        <v>2.83</v>
      </c>
      <c r="G178">
        <v>3.15</v>
      </c>
      <c r="J178">
        <v>2.9119698279604025</v>
      </c>
    </row>
    <row r="179" spans="1:11" ht="13.5" customHeight="1" x14ac:dyDescent="0.25">
      <c r="A179" t="s">
        <v>6526</v>
      </c>
      <c r="B179">
        <v>79</v>
      </c>
      <c r="E179">
        <v>3.42</v>
      </c>
      <c r="H179">
        <v>4.07</v>
      </c>
      <c r="K179">
        <v>3.7190885390374828</v>
      </c>
    </row>
    <row r="180" spans="1:11" ht="13.5" customHeight="1" x14ac:dyDescent="0.25">
      <c r="A180" t="s">
        <v>6526</v>
      </c>
      <c r="B180">
        <v>80</v>
      </c>
      <c r="C180">
        <v>3.81</v>
      </c>
      <c r="F180">
        <v>4.62</v>
      </c>
      <c r="I180">
        <v>4.1030681644885076</v>
      </c>
    </row>
    <row r="181" spans="1:11" ht="13.5" customHeight="1" x14ac:dyDescent="0.25">
      <c r="A181" t="s">
        <v>6527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 x14ac:dyDescent="0.25">
      <c r="A182" t="s">
        <v>6527</v>
      </c>
      <c r="B182">
        <v>2</v>
      </c>
      <c r="C182">
        <v>0</v>
      </c>
      <c r="F182">
        <v>0</v>
      </c>
    </row>
    <row r="183" spans="1:11" ht="13.5" customHeight="1" x14ac:dyDescent="0.25">
      <c r="A183" t="s">
        <v>6527</v>
      </c>
      <c r="B183">
        <v>3</v>
      </c>
      <c r="D183">
        <v>0</v>
      </c>
      <c r="G183">
        <v>0</v>
      </c>
    </row>
    <row r="184" spans="1:11" ht="13.5" customHeight="1" x14ac:dyDescent="0.25">
      <c r="A184" t="s">
        <v>6527</v>
      </c>
      <c r="B184">
        <v>4</v>
      </c>
      <c r="E184">
        <v>0</v>
      </c>
      <c r="H184">
        <v>0</v>
      </c>
    </row>
    <row r="185" spans="1:11" ht="13.5" customHeight="1" x14ac:dyDescent="0.25">
      <c r="A185" t="s">
        <v>6527</v>
      </c>
      <c r="B185">
        <v>5</v>
      </c>
      <c r="C185">
        <v>0</v>
      </c>
      <c r="F185">
        <v>0</v>
      </c>
    </row>
    <row r="186" spans="1:11" ht="13.5" customHeight="1" x14ac:dyDescent="0.25">
      <c r="A186" t="s">
        <v>6527</v>
      </c>
      <c r="B186">
        <v>6</v>
      </c>
      <c r="D186">
        <v>0</v>
      </c>
      <c r="G186">
        <v>0</v>
      </c>
    </row>
    <row r="187" spans="1:11" ht="13.5" customHeight="1" x14ac:dyDescent="0.25">
      <c r="A187" t="s">
        <v>6527</v>
      </c>
      <c r="B187">
        <v>7</v>
      </c>
      <c r="E187">
        <v>0</v>
      </c>
      <c r="H187">
        <v>0</v>
      </c>
    </row>
    <row r="188" spans="1:11" ht="13.5" customHeight="1" x14ac:dyDescent="0.25">
      <c r="A188" t="s">
        <v>6527</v>
      </c>
      <c r="B188">
        <v>8</v>
      </c>
      <c r="C188">
        <v>0</v>
      </c>
      <c r="F188">
        <v>0</v>
      </c>
    </row>
    <row r="189" spans="1:11" ht="13.5" customHeight="1" x14ac:dyDescent="0.25">
      <c r="A189" t="s">
        <v>6527</v>
      </c>
      <c r="B189">
        <v>9</v>
      </c>
      <c r="D189">
        <v>0</v>
      </c>
      <c r="G189">
        <v>0</v>
      </c>
    </row>
    <row r="190" spans="1:11" ht="13.5" customHeight="1" x14ac:dyDescent="0.25">
      <c r="A190" t="s">
        <v>6527</v>
      </c>
      <c r="B190">
        <v>10</v>
      </c>
      <c r="E190">
        <v>0</v>
      </c>
      <c r="H190">
        <v>0</v>
      </c>
    </row>
    <row r="191" spans="1:11" ht="13.5" customHeight="1" x14ac:dyDescent="0.25">
      <c r="A191" t="s">
        <v>6527</v>
      </c>
      <c r="B191">
        <v>11</v>
      </c>
      <c r="C191">
        <v>0</v>
      </c>
      <c r="F191">
        <v>0</v>
      </c>
    </row>
    <row r="192" spans="1:11" ht="13.5" customHeight="1" x14ac:dyDescent="0.25">
      <c r="A192" t="s">
        <v>6527</v>
      </c>
      <c r="B192">
        <v>12</v>
      </c>
      <c r="D192">
        <v>0</v>
      </c>
      <c r="G192">
        <v>0</v>
      </c>
    </row>
    <row r="193" spans="1:11" ht="13.5" customHeight="1" x14ac:dyDescent="0.25">
      <c r="A193" t="s">
        <v>6527</v>
      </c>
      <c r="B193">
        <v>13</v>
      </c>
      <c r="E193">
        <v>0</v>
      </c>
      <c r="H193">
        <v>0</v>
      </c>
    </row>
    <row r="194" spans="1:11" ht="13.5" customHeight="1" x14ac:dyDescent="0.25">
      <c r="A194" t="s">
        <v>6527</v>
      </c>
      <c r="B194">
        <v>14</v>
      </c>
      <c r="C194">
        <v>0</v>
      </c>
      <c r="F194">
        <v>0</v>
      </c>
    </row>
    <row r="195" spans="1:11" ht="13.5" customHeight="1" x14ac:dyDescent="0.25">
      <c r="A195" t="s">
        <v>6527</v>
      </c>
      <c r="B195">
        <v>15</v>
      </c>
      <c r="D195">
        <v>0</v>
      </c>
      <c r="G195">
        <v>0</v>
      </c>
    </row>
    <row r="196" spans="1:11" ht="13.5" customHeight="1" x14ac:dyDescent="0.25">
      <c r="A196" t="s">
        <v>6527</v>
      </c>
      <c r="B196">
        <v>16</v>
      </c>
      <c r="E196">
        <v>0</v>
      </c>
      <c r="H196">
        <v>0</v>
      </c>
    </row>
    <row r="197" spans="1:11" ht="13.5" customHeight="1" x14ac:dyDescent="0.25">
      <c r="A197" t="s">
        <v>6527</v>
      </c>
      <c r="B197">
        <v>17</v>
      </c>
      <c r="C197">
        <v>0</v>
      </c>
      <c r="F197">
        <v>0</v>
      </c>
    </row>
    <row r="198" spans="1:11" ht="13.5" customHeight="1" x14ac:dyDescent="0.25">
      <c r="A198" t="s">
        <v>6527</v>
      </c>
      <c r="B198">
        <v>18</v>
      </c>
      <c r="D198">
        <v>0</v>
      </c>
      <c r="G198">
        <v>0</v>
      </c>
    </row>
    <row r="199" spans="1:11" ht="13.5" customHeight="1" x14ac:dyDescent="0.25">
      <c r="A199" t="s">
        <v>6527</v>
      </c>
      <c r="B199">
        <v>19</v>
      </c>
      <c r="E199">
        <v>0</v>
      </c>
      <c r="H199">
        <v>0</v>
      </c>
    </row>
    <row r="200" spans="1:11" ht="13.5" customHeight="1" x14ac:dyDescent="0.25">
      <c r="A200" t="s">
        <v>6527</v>
      </c>
      <c r="B200">
        <v>20</v>
      </c>
      <c r="C200">
        <v>3.22</v>
      </c>
      <c r="F200">
        <v>5.04</v>
      </c>
      <c r="I200">
        <v>3.8600145692115353</v>
      </c>
    </row>
    <row r="201" spans="1:11" ht="13.5" customHeight="1" x14ac:dyDescent="0.25">
      <c r="A201" t="s">
        <v>6527</v>
      </c>
      <c r="B201">
        <v>21</v>
      </c>
      <c r="D201">
        <v>0</v>
      </c>
      <c r="G201">
        <v>2.14</v>
      </c>
      <c r="J201">
        <v>0.91328802025107281</v>
      </c>
    </row>
    <row r="202" spans="1:11" ht="13.5" customHeight="1" x14ac:dyDescent="0.25">
      <c r="A202" t="s">
        <v>6527</v>
      </c>
      <c r="B202">
        <v>22</v>
      </c>
      <c r="E202">
        <v>0</v>
      </c>
      <c r="H202">
        <v>0</v>
      </c>
    </row>
    <row r="203" spans="1:11" ht="13.5" customHeight="1" x14ac:dyDescent="0.25">
      <c r="A203" t="s">
        <v>6527</v>
      </c>
      <c r="B203">
        <v>23</v>
      </c>
      <c r="C203">
        <v>2.2200000000000002</v>
      </c>
      <c r="F203">
        <v>3.41</v>
      </c>
      <c r="I203">
        <v>2.494019109883697</v>
      </c>
    </row>
    <row r="204" spans="1:11" ht="13.5" customHeight="1" x14ac:dyDescent="0.25">
      <c r="A204" t="s">
        <v>6527</v>
      </c>
      <c r="B204">
        <v>24</v>
      </c>
      <c r="D204">
        <v>0</v>
      </c>
      <c r="G204">
        <v>0</v>
      </c>
    </row>
    <row r="205" spans="1:11" ht="13.5" customHeight="1" x14ac:dyDescent="0.25">
      <c r="A205" t="s">
        <v>6527</v>
      </c>
      <c r="B205">
        <v>25</v>
      </c>
      <c r="E205">
        <v>3.94</v>
      </c>
      <c r="H205">
        <v>4.78</v>
      </c>
      <c r="K205">
        <v>4.3953103233470108</v>
      </c>
    </row>
    <row r="206" spans="1:11" ht="13.5" customHeight="1" x14ac:dyDescent="0.25">
      <c r="A206" t="s">
        <v>6527</v>
      </c>
      <c r="B206">
        <v>26</v>
      </c>
      <c r="C206">
        <v>5.3</v>
      </c>
      <c r="F206">
        <v>5.86</v>
      </c>
      <c r="I206">
        <v>5.4286947565920558</v>
      </c>
    </row>
    <row r="207" spans="1:11" ht="13.5" customHeight="1" x14ac:dyDescent="0.25">
      <c r="A207" t="s">
        <v>6527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 x14ac:dyDescent="0.25">
      <c r="A208" t="s">
        <v>6527</v>
      </c>
      <c r="B208">
        <v>56</v>
      </c>
      <c r="C208">
        <v>0</v>
      </c>
      <c r="F208">
        <v>0</v>
      </c>
    </row>
    <row r="209" spans="1:11" ht="13.5" customHeight="1" x14ac:dyDescent="0.25">
      <c r="A209" t="s">
        <v>6527</v>
      </c>
      <c r="B209">
        <v>57</v>
      </c>
      <c r="D209">
        <v>0</v>
      </c>
      <c r="G209">
        <v>0</v>
      </c>
    </row>
    <row r="210" spans="1:11" ht="13.5" customHeight="1" x14ac:dyDescent="0.25">
      <c r="A210" t="s">
        <v>6527</v>
      </c>
      <c r="B210">
        <v>58</v>
      </c>
      <c r="E210">
        <v>0.53</v>
      </c>
      <c r="H210">
        <v>0.73</v>
      </c>
      <c r="K210">
        <v>0.56830651141155797</v>
      </c>
    </row>
    <row r="211" spans="1:11" ht="13.5" customHeight="1" x14ac:dyDescent="0.25">
      <c r="A211" t="s">
        <v>6527</v>
      </c>
      <c r="B211">
        <v>59</v>
      </c>
      <c r="C211">
        <v>1.5699999999999998</v>
      </c>
      <c r="F211">
        <v>2.08</v>
      </c>
      <c r="I211">
        <v>1.7195059115964118</v>
      </c>
    </row>
    <row r="212" spans="1:11" ht="13.5" customHeight="1" x14ac:dyDescent="0.25">
      <c r="A212" t="s">
        <v>6527</v>
      </c>
      <c r="B212">
        <v>60</v>
      </c>
      <c r="D212">
        <v>1.98</v>
      </c>
      <c r="G212">
        <v>4.46</v>
      </c>
      <c r="J212">
        <v>3.5461935433272642</v>
      </c>
    </row>
    <row r="213" spans="1:11" ht="13.5" customHeight="1" x14ac:dyDescent="0.25">
      <c r="A213" t="s">
        <v>6527</v>
      </c>
      <c r="B213">
        <v>61</v>
      </c>
      <c r="E213">
        <v>1.78</v>
      </c>
      <c r="H213">
        <v>2.09</v>
      </c>
      <c r="K213">
        <v>1.8161798629610264</v>
      </c>
    </row>
    <row r="214" spans="1:11" ht="13.5" customHeight="1" x14ac:dyDescent="0.25">
      <c r="A214" t="s">
        <v>6527</v>
      </c>
      <c r="B214">
        <v>62</v>
      </c>
      <c r="C214">
        <v>0.4</v>
      </c>
      <c r="F214">
        <v>3.34</v>
      </c>
      <c r="I214">
        <v>0.64036135216480761</v>
      </c>
    </row>
    <row r="215" spans="1:11" ht="13.5" customHeight="1" x14ac:dyDescent="0.25">
      <c r="A215" t="s">
        <v>6527</v>
      </c>
      <c r="B215">
        <v>63</v>
      </c>
      <c r="D215">
        <v>3.7199999999999998</v>
      </c>
      <c r="G215">
        <v>4.4000000000000004</v>
      </c>
      <c r="J215">
        <v>3.8896422462041707</v>
      </c>
    </row>
    <row r="216" spans="1:11" ht="13.5" customHeight="1" x14ac:dyDescent="0.25">
      <c r="A216" t="s">
        <v>6527</v>
      </c>
      <c r="B216">
        <v>64</v>
      </c>
      <c r="E216">
        <v>0.85</v>
      </c>
      <c r="H216">
        <v>5.5</v>
      </c>
      <c r="K216">
        <v>4.4965565375292158</v>
      </c>
    </row>
    <row r="217" spans="1:11" ht="13.5" customHeight="1" x14ac:dyDescent="0.25">
      <c r="A217" t="s">
        <v>6527</v>
      </c>
      <c r="B217">
        <v>65</v>
      </c>
      <c r="C217">
        <v>1.3599999999999999</v>
      </c>
      <c r="F217">
        <v>1.9</v>
      </c>
      <c r="I217">
        <v>1.8441317197728599</v>
      </c>
    </row>
    <row r="218" spans="1:11" ht="13.5" customHeight="1" x14ac:dyDescent="0.25">
      <c r="A218" t="s">
        <v>6527</v>
      </c>
      <c r="B218">
        <v>66</v>
      </c>
      <c r="D218">
        <v>4.42</v>
      </c>
      <c r="G218">
        <v>5.47</v>
      </c>
      <c r="J218">
        <v>4.7165906482028985</v>
      </c>
    </row>
    <row r="219" spans="1:11" ht="13.5" customHeight="1" x14ac:dyDescent="0.25">
      <c r="A219" t="s">
        <v>6527</v>
      </c>
      <c r="B219">
        <v>67</v>
      </c>
      <c r="E219">
        <v>0</v>
      </c>
      <c r="H219">
        <v>0</v>
      </c>
    </row>
    <row r="220" spans="1:11" ht="13.5" customHeight="1" x14ac:dyDescent="0.25">
      <c r="A220" t="s">
        <v>6527</v>
      </c>
      <c r="B220">
        <v>68</v>
      </c>
      <c r="C220">
        <v>0</v>
      </c>
      <c r="F220">
        <v>0</v>
      </c>
    </row>
    <row r="221" spans="1:11" ht="13.5" customHeight="1" x14ac:dyDescent="0.25">
      <c r="A221" t="s">
        <v>6527</v>
      </c>
      <c r="B221">
        <v>69</v>
      </c>
      <c r="D221">
        <v>0</v>
      </c>
      <c r="G221">
        <v>0</v>
      </c>
    </row>
    <row r="222" spans="1:11" ht="13.5" customHeight="1" x14ac:dyDescent="0.25">
      <c r="A222" t="s">
        <v>6527</v>
      </c>
      <c r="B222">
        <v>70</v>
      </c>
      <c r="E222">
        <v>0</v>
      </c>
      <c r="H222">
        <v>0</v>
      </c>
    </row>
    <row r="223" spans="1:11" ht="13.5" customHeight="1" x14ac:dyDescent="0.25">
      <c r="A223" t="s">
        <v>6527</v>
      </c>
      <c r="B223">
        <v>71</v>
      </c>
      <c r="C223">
        <v>0.26</v>
      </c>
      <c r="F223">
        <v>0.73</v>
      </c>
      <c r="I223">
        <v>0.27074072738988858</v>
      </c>
    </row>
    <row r="224" spans="1:11" ht="13.5" customHeight="1" x14ac:dyDescent="0.25">
      <c r="A224" t="s">
        <v>6527</v>
      </c>
      <c r="B224">
        <v>72</v>
      </c>
      <c r="D224">
        <v>0.28000000000000003</v>
      </c>
      <c r="G224">
        <v>0.28999999999999998</v>
      </c>
      <c r="J224">
        <v>0.28990548612016398</v>
      </c>
    </row>
    <row r="225" spans="1:11" ht="13.5" customHeight="1" x14ac:dyDescent="0.25">
      <c r="A225" t="s">
        <v>6527</v>
      </c>
      <c r="B225">
        <v>73</v>
      </c>
      <c r="E225">
        <v>2.27</v>
      </c>
      <c r="H225">
        <v>2.3199999999999998</v>
      </c>
      <c r="K225">
        <v>2.2938781804023103</v>
      </c>
    </row>
    <row r="226" spans="1:11" ht="13.5" customHeight="1" x14ac:dyDescent="0.25">
      <c r="A226" t="s">
        <v>6527</v>
      </c>
      <c r="B226">
        <v>74</v>
      </c>
      <c r="C226">
        <v>2.4699999999999998</v>
      </c>
      <c r="F226">
        <v>2.73</v>
      </c>
      <c r="I226">
        <v>2.5977847360827813</v>
      </c>
    </row>
    <row r="227" spans="1:11" ht="13.5" customHeight="1" x14ac:dyDescent="0.25">
      <c r="A227" t="s">
        <v>6527</v>
      </c>
      <c r="B227">
        <v>75</v>
      </c>
      <c r="D227">
        <v>1.44</v>
      </c>
      <c r="G227">
        <v>1.48</v>
      </c>
      <c r="J227">
        <v>1.4562298837033556</v>
      </c>
    </row>
    <row r="228" spans="1:11" ht="13.5" customHeight="1" x14ac:dyDescent="0.25">
      <c r="A228" t="s">
        <v>6527</v>
      </c>
      <c r="B228">
        <v>76</v>
      </c>
      <c r="E228">
        <v>1.5699999999999998</v>
      </c>
      <c r="H228">
        <v>1.62</v>
      </c>
      <c r="K228">
        <v>1.5857251799437317</v>
      </c>
    </row>
    <row r="229" spans="1:11" ht="13.5" customHeight="1" x14ac:dyDescent="0.25">
      <c r="A229" t="s">
        <v>6527</v>
      </c>
      <c r="B229">
        <v>77</v>
      </c>
      <c r="C229">
        <v>2.2599999999999998</v>
      </c>
      <c r="F229">
        <v>2.59</v>
      </c>
      <c r="I229">
        <v>2.3214535104764522</v>
      </c>
    </row>
    <row r="230" spans="1:11" ht="13.5" customHeight="1" x14ac:dyDescent="0.25">
      <c r="A230" t="s">
        <v>6527</v>
      </c>
      <c r="B230">
        <v>78</v>
      </c>
      <c r="D230">
        <v>2.29</v>
      </c>
      <c r="G230">
        <v>2.5300000000000002</v>
      </c>
      <c r="J230">
        <v>2.3525020227136992</v>
      </c>
    </row>
    <row r="231" spans="1:11" ht="13.5" customHeight="1" x14ac:dyDescent="0.25">
      <c r="A231" t="s">
        <v>6527</v>
      </c>
      <c r="B231">
        <v>79</v>
      </c>
      <c r="E231">
        <v>2.93</v>
      </c>
      <c r="H231">
        <v>3.54</v>
      </c>
      <c r="K231">
        <v>3.1822759124454292</v>
      </c>
    </row>
    <row r="232" spans="1:11" ht="13.5" customHeight="1" x14ac:dyDescent="0.25">
      <c r="A232" t="s">
        <v>6527</v>
      </c>
      <c r="B232">
        <v>80</v>
      </c>
      <c r="C232">
        <v>3.63</v>
      </c>
      <c r="F232">
        <v>4.43</v>
      </c>
      <c r="I232">
        <v>3.9494071069674357</v>
      </c>
    </row>
    <row r="233" spans="1:11" ht="13.5" customHeight="1" x14ac:dyDescent="0.25">
      <c r="A233" t="s">
        <v>6528</v>
      </c>
      <c r="B233">
        <v>1</v>
      </c>
      <c r="E233">
        <v>0</v>
      </c>
      <c r="H233">
        <v>0</v>
      </c>
    </row>
    <row r="234" spans="1:11" ht="13.5" customHeight="1" x14ac:dyDescent="0.25">
      <c r="A234" t="s">
        <v>6528</v>
      </c>
      <c r="B234">
        <v>2</v>
      </c>
      <c r="E234">
        <v>0</v>
      </c>
      <c r="H234">
        <v>0</v>
      </c>
    </row>
    <row r="235" spans="1:11" ht="13.5" customHeight="1" x14ac:dyDescent="0.25">
      <c r="A235" t="s">
        <v>6528</v>
      </c>
      <c r="B235">
        <v>3</v>
      </c>
      <c r="C235">
        <v>0</v>
      </c>
      <c r="F235">
        <v>0</v>
      </c>
    </row>
    <row r="236" spans="1:11" ht="13.5" customHeight="1" x14ac:dyDescent="0.25">
      <c r="A236" t="s">
        <v>6528</v>
      </c>
      <c r="B236">
        <v>4</v>
      </c>
      <c r="C236">
        <v>0</v>
      </c>
      <c r="F236">
        <v>0</v>
      </c>
    </row>
    <row r="237" spans="1:11" ht="13.5" customHeight="1" x14ac:dyDescent="0.25">
      <c r="A237" t="s">
        <v>6528</v>
      </c>
      <c r="B237">
        <v>5</v>
      </c>
      <c r="D237">
        <v>0</v>
      </c>
      <c r="G237">
        <v>0</v>
      </c>
    </row>
    <row r="238" spans="1:11" ht="13.5" customHeight="1" x14ac:dyDescent="0.25">
      <c r="A238" t="s">
        <v>6528</v>
      </c>
      <c r="B238">
        <v>6</v>
      </c>
      <c r="D238">
        <v>0</v>
      </c>
      <c r="G238">
        <v>0</v>
      </c>
    </row>
    <row r="239" spans="1:11" ht="13.5" customHeight="1" x14ac:dyDescent="0.25">
      <c r="A239" t="s">
        <v>6528</v>
      </c>
      <c r="B239">
        <v>7</v>
      </c>
      <c r="E239">
        <v>0</v>
      </c>
      <c r="H239">
        <v>0</v>
      </c>
    </row>
    <row r="240" spans="1:11" ht="13.5" customHeight="1" x14ac:dyDescent="0.25">
      <c r="A240" t="s">
        <v>6528</v>
      </c>
      <c r="B240">
        <v>8</v>
      </c>
      <c r="E240">
        <v>0</v>
      </c>
      <c r="H240">
        <v>0</v>
      </c>
    </row>
    <row r="241" spans="1:8" ht="13.5" customHeight="1" x14ac:dyDescent="0.25">
      <c r="A241" t="s">
        <v>6528</v>
      </c>
      <c r="B241">
        <v>9</v>
      </c>
      <c r="C241">
        <v>0</v>
      </c>
      <c r="F241">
        <v>0</v>
      </c>
    </row>
    <row r="242" spans="1:8" ht="13.5" customHeight="1" x14ac:dyDescent="0.25">
      <c r="A242" t="s">
        <v>6528</v>
      </c>
      <c r="B242">
        <v>10</v>
      </c>
      <c r="C242">
        <v>0</v>
      </c>
      <c r="F242">
        <v>0</v>
      </c>
    </row>
    <row r="243" spans="1:8" ht="13.5" customHeight="1" x14ac:dyDescent="0.25">
      <c r="A243" t="s">
        <v>6528</v>
      </c>
      <c r="B243">
        <v>11</v>
      </c>
      <c r="D243">
        <v>0</v>
      </c>
      <c r="G243">
        <v>0</v>
      </c>
    </row>
    <row r="244" spans="1:8" ht="13.5" customHeight="1" x14ac:dyDescent="0.25">
      <c r="A244" t="s">
        <v>6528</v>
      </c>
      <c r="B244">
        <v>12</v>
      </c>
      <c r="D244">
        <v>0</v>
      </c>
      <c r="G244">
        <v>0</v>
      </c>
    </row>
    <row r="245" spans="1:8" ht="13.5" customHeight="1" x14ac:dyDescent="0.25">
      <c r="A245" t="s">
        <v>6528</v>
      </c>
      <c r="B245">
        <v>13</v>
      </c>
      <c r="E245">
        <v>0</v>
      </c>
      <c r="H245">
        <v>0</v>
      </c>
    </row>
    <row r="246" spans="1:8" ht="13.5" customHeight="1" x14ac:dyDescent="0.25">
      <c r="A246" t="s">
        <v>6528</v>
      </c>
      <c r="B246">
        <v>14</v>
      </c>
      <c r="E246">
        <v>0</v>
      </c>
      <c r="H246">
        <v>0</v>
      </c>
    </row>
    <row r="247" spans="1:8" ht="13.5" customHeight="1" x14ac:dyDescent="0.25">
      <c r="A247" t="s">
        <v>6528</v>
      </c>
      <c r="B247">
        <v>15</v>
      </c>
      <c r="C247">
        <v>0</v>
      </c>
      <c r="F247">
        <v>0</v>
      </c>
    </row>
    <row r="248" spans="1:8" ht="13.5" customHeight="1" x14ac:dyDescent="0.25">
      <c r="A248" t="s">
        <v>6528</v>
      </c>
      <c r="B248">
        <v>16</v>
      </c>
      <c r="C248">
        <v>0</v>
      </c>
      <c r="F248">
        <v>0</v>
      </c>
    </row>
    <row r="249" spans="1:8" ht="13.5" customHeight="1" x14ac:dyDescent="0.25">
      <c r="A249" t="s">
        <v>6528</v>
      </c>
      <c r="B249">
        <v>17</v>
      </c>
      <c r="D249">
        <v>0</v>
      </c>
      <c r="G249">
        <v>0</v>
      </c>
    </row>
    <row r="250" spans="1:8" ht="13.5" customHeight="1" x14ac:dyDescent="0.25">
      <c r="A250" t="s">
        <v>6528</v>
      </c>
      <c r="B250">
        <v>18</v>
      </c>
      <c r="D250">
        <v>0</v>
      </c>
      <c r="G250">
        <v>0</v>
      </c>
    </row>
    <row r="251" spans="1:8" ht="13.5" customHeight="1" x14ac:dyDescent="0.25">
      <c r="A251" t="s">
        <v>6528</v>
      </c>
      <c r="B251">
        <v>19</v>
      </c>
      <c r="E251">
        <v>0</v>
      </c>
      <c r="H251">
        <v>0</v>
      </c>
    </row>
    <row r="252" spans="1:8" ht="13.5" customHeight="1" x14ac:dyDescent="0.25">
      <c r="A252" t="s">
        <v>6528</v>
      </c>
      <c r="B252">
        <v>20</v>
      </c>
      <c r="E252">
        <v>0</v>
      </c>
      <c r="H252">
        <v>0</v>
      </c>
    </row>
    <row r="253" spans="1:8" ht="13.5" customHeight="1" x14ac:dyDescent="0.25">
      <c r="A253" t="s">
        <v>6528</v>
      </c>
      <c r="B253">
        <v>21</v>
      </c>
      <c r="C253">
        <v>0</v>
      </c>
      <c r="F253">
        <v>0</v>
      </c>
    </row>
    <row r="254" spans="1:8" ht="13.5" customHeight="1" x14ac:dyDescent="0.25">
      <c r="A254" t="s">
        <v>6528</v>
      </c>
      <c r="B254">
        <v>22</v>
      </c>
      <c r="C254">
        <v>0</v>
      </c>
      <c r="F254">
        <v>0</v>
      </c>
    </row>
    <row r="255" spans="1:8" ht="13.5" customHeight="1" x14ac:dyDescent="0.25">
      <c r="A255" t="s">
        <v>6528</v>
      </c>
      <c r="B255">
        <v>23</v>
      </c>
      <c r="D255">
        <v>0</v>
      </c>
      <c r="G255">
        <v>0</v>
      </c>
    </row>
    <row r="256" spans="1:8" ht="13.5" customHeight="1" x14ac:dyDescent="0.25">
      <c r="A256" t="s">
        <v>6528</v>
      </c>
      <c r="B256">
        <v>24</v>
      </c>
      <c r="D256">
        <v>0</v>
      </c>
      <c r="G256">
        <v>0</v>
      </c>
    </row>
    <row r="257" spans="1:8" ht="13.5" customHeight="1" x14ac:dyDescent="0.25">
      <c r="A257" t="s">
        <v>6528</v>
      </c>
      <c r="B257">
        <v>25</v>
      </c>
      <c r="E257">
        <v>0</v>
      </c>
      <c r="H257">
        <v>0</v>
      </c>
    </row>
    <row r="258" spans="1:8" ht="13.5" customHeight="1" x14ac:dyDescent="0.25">
      <c r="A258" t="s">
        <v>6528</v>
      </c>
      <c r="B258">
        <v>26</v>
      </c>
      <c r="E258">
        <v>0</v>
      </c>
      <c r="H258">
        <v>0</v>
      </c>
    </row>
    <row r="259" spans="1:8" ht="13.5" customHeight="1" x14ac:dyDescent="0.25">
      <c r="A259" t="s">
        <v>6528</v>
      </c>
      <c r="B259">
        <v>27</v>
      </c>
      <c r="C259">
        <v>0</v>
      </c>
      <c r="F259">
        <v>0</v>
      </c>
    </row>
    <row r="260" spans="1:8" ht="13.5" customHeight="1" x14ac:dyDescent="0.25">
      <c r="A260" t="s">
        <v>6528</v>
      </c>
      <c r="B260">
        <v>28</v>
      </c>
      <c r="C260">
        <v>0</v>
      </c>
      <c r="F260">
        <v>0</v>
      </c>
    </row>
    <row r="261" spans="1:8" ht="13.5" customHeight="1" x14ac:dyDescent="0.25">
      <c r="A261" t="s">
        <v>6528</v>
      </c>
      <c r="B261">
        <v>29</v>
      </c>
      <c r="D261">
        <v>0</v>
      </c>
      <c r="G261">
        <v>0</v>
      </c>
    </row>
    <row r="262" spans="1:8" ht="13.5" customHeight="1" x14ac:dyDescent="0.25">
      <c r="A262" t="s">
        <v>6528</v>
      </c>
      <c r="B262">
        <v>30</v>
      </c>
      <c r="D262">
        <v>0</v>
      </c>
      <c r="G262">
        <v>0</v>
      </c>
    </row>
    <row r="263" spans="1:8" ht="13.5" customHeight="1" x14ac:dyDescent="0.25">
      <c r="A263" t="s">
        <v>6528</v>
      </c>
      <c r="B263">
        <v>31</v>
      </c>
      <c r="E263">
        <v>0</v>
      </c>
      <c r="H263">
        <v>0</v>
      </c>
    </row>
    <row r="264" spans="1:8" ht="13.5" customHeight="1" x14ac:dyDescent="0.25">
      <c r="A264" t="s">
        <v>6528</v>
      </c>
      <c r="B264">
        <v>32</v>
      </c>
      <c r="E264">
        <v>0</v>
      </c>
      <c r="H264">
        <v>0</v>
      </c>
    </row>
    <row r="265" spans="1:8" ht="13.5" customHeight="1" x14ac:dyDescent="0.25">
      <c r="A265" t="s">
        <v>6528</v>
      </c>
      <c r="B265">
        <v>33</v>
      </c>
      <c r="C265">
        <v>0</v>
      </c>
      <c r="F265">
        <v>0</v>
      </c>
    </row>
    <row r="266" spans="1:8" ht="13.5" customHeight="1" x14ac:dyDescent="0.25">
      <c r="A266" t="s">
        <v>6528</v>
      </c>
      <c r="B266">
        <v>34</v>
      </c>
      <c r="C266">
        <v>0</v>
      </c>
      <c r="F266">
        <v>0</v>
      </c>
    </row>
    <row r="267" spans="1:8" ht="13.5" customHeight="1" x14ac:dyDescent="0.25">
      <c r="A267" t="s">
        <v>6528</v>
      </c>
      <c r="B267">
        <v>35</v>
      </c>
      <c r="D267">
        <v>0</v>
      </c>
      <c r="G267">
        <v>0</v>
      </c>
    </row>
    <row r="268" spans="1:8" ht="13.5" customHeight="1" x14ac:dyDescent="0.25">
      <c r="A268" t="s">
        <v>6528</v>
      </c>
      <c r="B268">
        <v>36</v>
      </c>
      <c r="D268">
        <v>0</v>
      </c>
      <c r="G268">
        <v>0</v>
      </c>
    </row>
    <row r="269" spans="1:8" ht="13.5" customHeight="1" x14ac:dyDescent="0.25">
      <c r="A269" t="s">
        <v>6528</v>
      </c>
      <c r="B269">
        <v>37</v>
      </c>
      <c r="E269">
        <v>0</v>
      </c>
      <c r="H269">
        <v>0</v>
      </c>
    </row>
    <row r="270" spans="1:8" ht="13.5" customHeight="1" x14ac:dyDescent="0.25">
      <c r="A270" t="s">
        <v>6528</v>
      </c>
      <c r="B270">
        <v>38</v>
      </c>
      <c r="E270">
        <v>0</v>
      </c>
      <c r="H270">
        <v>0</v>
      </c>
    </row>
    <row r="271" spans="1:8" ht="13.5" customHeight="1" x14ac:dyDescent="0.25">
      <c r="A271" t="s">
        <v>6528</v>
      </c>
      <c r="B271">
        <v>39</v>
      </c>
      <c r="C271">
        <v>0</v>
      </c>
      <c r="F271">
        <v>0</v>
      </c>
    </row>
    <row r="272" spans="1:8" ht="13.5" customHeight="1" x14ac:dyDescent="0.25">
      <c r="A272" t="s">
        <v>6528</v>
      </c>
      <c r="B272">
        <v>40</v>
      </c>
      <c r="C272">
        <v>0</v>
      </c>
      <c r="F272">
        <v>0</v>
      </c>
    </row>
    <row r="273" spans="1:8" ht="13.5" customHeight="1" x14ac:dyDescent="0.25">
      <c r="A273" t="s">
        <v>6528</v>
      </c>
      <c r="B273">
        <v>41</v>
      </c>
      <c r="D273">
        <v>0</v>
      </c>
      <c r="G273">
        <v>0</v>
      </c>
    </row>
    <row r="274" spans="1:8" ht="13.5" customHeight="1" x14ac:dyDescent="0.25">
      <c r="A274" t="s">
        <v>6528</v>
      </c>
      <c r="B274">
        <v>42</v>
      </c>
      <c r="D274">
        <v>0</v>
      </c>
      <c r="G274">
        <v>0</v>
      </c>
    </row>
    <row r="275" spans="1:8" ht="13.5" customHeight="1" x14ac:dyDescent="0.25">
      <c r="A275" t="s">
        <v>6528</v>
      </c>
      <c r="B275">
        <v>43</v>
      </c>
      <c r="E275">
        <v>0</v>
      </c>
      <c r="H275">
        <v>0</v>
      </c>
    </row>
    <row r="276" spans="1:8" ht="13.5" customHeight="1" x14ac:dyDescent="0.25">
      <c r="A276" t="s">
        <v>6528</v>
      </c>
      <c r="B276">
        <v>44</v>
      </c>
      <c r="E276">
        <v>0</v>
      </c>
      <c r="H276">
        <v>0</v>
      </c>
    </row>
    <row r="277" spans="1:8" ht="13.5" customHeight="1" x14ac:dyDescent="0.25">
      <c r="A277" t="s">
        <v>6528</v>
      </c>
      <c r="B277">
        <v>45</v>
      </c>
      <c r="C277">
        <v>0</v>
      </c>
      <c r="F277">
        <v>0</v>
      </c>
    </row>
    <row r="278" spans="1:8" ht="13.5" customHeight="1" x14ac:dyDescent="0.25">
      <c r="A278" t="s">
        <v>6528</v>
      </c>
      <c r="B278">
        <v>46</v>
      </c>
      <c r="C278">
        <v>0</v>
      </c>
      <c r="F278">
        <v>0</v>
      </c>
    </row>
    <row r="279" spans="1:8" ht="13.5" customHeight="1" x14ac:dyDescent="0.25">
      <c r="A279" t="s">
        <v>6528</v>
      </c>
      <c r="B279">
        <v>47</v>
      </c>
      <c r="D279">
        <v>0</v>
      </c>
      <c r="G279">
        <v>0</v>
      </c>
    </row>
    <row r="280" spans="1:8" ht="13.5" customHeight="1" x14ac:dyDescent="0.25">
      <c r="A280" t="s">
        <v>6528</v>
      </c>
      <c r="B280">
        <v>48</v>
      </c>
      <c r="D280">
        <v>0</v>
      </c>
      <c r="G280">
        <v>0</v>
      </c>
    </row>
    <row r="281" spans="1:8" ht="13.5" customHeight="1" x14ac:dyDescent="0.25">
      <c r="A281" t="s">
        <v>6528</v>
      </c>
      <c r="B281">
        <v>49</v>
      </c>
      <c r="E281">
        <v>0</v>
      </c>
      <c r="H281">
        <v>0</v>
      </c>
    </row>
    <row r="282" spans="1:8" ht="13.5" customHeight="1" x14ac:dyDescent="0.25">
      <c r="A282" t="s">
        <v>6528</v>
      </c>
      <c r="B282">
        <v>50</v>
      </c>
      <c r="E282">
        <v>0</v>
      </c>
      <c r="H282">
        <v>0</v>
      </c>
    </row>
    <row r="283" spans="1:8" ht="13.5" customHeight="1" x14ac:dyDescent="0.25">
      <c r="A283" t="s">
        <v>6528</v>
      </c>
      <c r="B283">
        <v>51</v>
      </c>
      <c r="C283">
        <v>0</v>
      </c>
      <c r="F283">
        <v>0</v>
      </c>
    </row>
    <row r="284" spans="1:8" ht="13.5" customHeight="1" x14ac:dyDescent="0.25">
      <c r="A284" t="s">
        <v>6528</v>
      </c>
      <c r="B284">
        <v>52</v>
      </c>
      <c r="C284">
        <v>0</v>
      </c>
      <c r="F284">
        <v>0</v>
      </c>
    </row>
    <row r="285" spans="1:8" ht="13.5" customHeight="1" x14ac:dyDescent="0.25">
      <c r="A285" t="s">
        <v>6528</v>
      </c>
      <c r="B285">
        <v>53</v>
      </c>
      <c r="D285">
        <v>0</v>
      </c>
      <c r="G285">
        <v>0</v>
      </c>
    </row>
    <row r="286" spans="1:8" ht="13.5" customHeight="1" x14ac:dyDescent="0.25">
      <c r="A286" t="s">
        <v>6528</v>
      </c>
      <c r="B286">
        <v>54</v>
      </c>
      <c r="D286">
        <v>0</v>
      </c>
      <c r="G286">
        <v>0</v>
      </c>
    </row>
    <row r="287" spans="1:8" ht="13.5" customHeight="1" x14ac:dyDescent="0.25">
      <c r="A287" t="s">
        <v>6529</v>
      </c>
      <c r="B287">
        <v>1</v>
      </c>
      <c r="E287">
        <v>0</v>
      </c>
      <c r="H287">
        <v>0</v>
      </c>
    </row>
    <row r="288" spans="1:8" ht="13.5" customHeight="1" x14ac:dyDescent="0.25">
      <c r="A288" t="s">
        <v>6529</v>
      </c>
      <c r="B288">
        <v>2</v>
      </c>
      <c r="E288">
        <v>0</v>
      </c>
      <c r="H288">
        <v>0</v>
      </c>
    </row>
    <row r="289" spans="1:8" ht="13.5" customHeight="1" x14ac:dyDescent="0.25">
      <c r="A289" t="s">
        <v>6529</v>
      </c>
      <c r="B289">
        <v>3</v>
      </c>
      <c r="C289">
        <v>0</v>
      </c>
      <c r="F289">
        <v>0</v>
      </c>
    </row>
    <row r="290" spans="1:8" ht="13.5" customHeight="1" x14ac:dyDescent="0.25">
      <c r="A290" t="s">
        <v>6529</v>
      </c>
      <c r="B290">
        <v>4</v>
      </c>
      <c r="C290">
        <v>0</v>
      </c>
      <c r="F290">
        <v>0</v>
      </c>
    </row>
    <row r="291" spans="1:8" ht="13.5" customHeight="1" x14ac:dyDescent="0.25">
      <c r="A291" t="s">
        <v>6529</v>
      </c>
      <c r="B291">
        <v>5</v>
      </c>
      <c r="D291">
        <v>0</v>
      </c>
      <c r="G291">
        <v>0</v>
      </c>
    </row>
    <row r="292" spans="1:8" ht="13.5" customHeight="1" x14ac:dyDescent="0.25">
      <c r="A292" t="s">
        <v>6529</v>
      </c>
      <c r="B292">
        <v>6</v>
      </c>
      <c r="D292">
        <v>0</v>
      </c>
      <c r="G292">
        <v>0</v>
      </c>
    </row>
    <row r="293" spans="1:8" ht="13.5" customHeight="1" x14ac:dyDescent="0.25">
      <c r="A293" t="s">
        <v>6529</v>
      </c>
      <c r="B293">
        <v>7</v>
      </c>
      <c r="E293">
        <v>0</v>
      </c>
      <c r="H293">
        <v>0</v>
      </c>
    </row>
    <row r="294" spans="1:8" ht="13.5" customHeight="1" x14ac:dyDescent="0.25">
      <c r="A294" t="s">
        <v>6529</v>
      </c>
      <c r="B294">
        <v>8</v>
      </c>
      <c r="E294">
        <v>0</v>
      </c>
      <c r="H294">
        <v>0</v>
      </c>
    </row>
    <row r="295" spans="1:8" ht="13.5" customHeight="1" x14ac:dyDescent="0.25">
      <c r="A295" t="s">
        <v>6529</v>
      </c>
      <c r="B295">
        <v>9</v>
      </c>
      <c r="C295">
        <v>0</v>
      </c>
      <c r="F295">
        <v>0</v>
      </c>
    </row>
    <row r="296" spans="1:8" ht="13.5" customHeight="1" x14ac:dyDescent="0.25">
      <c r="A296" t="s">
        <v>6529</v>
      </c>
      <c r="B296">
        <v>10</v>
      </c>
      <c r="C296">
        <v>0</v>
      </c>
      <c r="F296">
        <v>0</v>
      </c>
    </row>
    <row r="297" spans="1:8" ht="13.5" customHeight="1" x14ac:dyDescent="0.25">
      <c r="A297" t="s">
        <v>6529</v>
      </c>
      <c r="B297">
        <v>11</v>
      </c>
      <c r="D297">
        <v>0</v>
      </c>
      <c r="G297">
        <v>0</v>
      </c>
    </row>
    <row r="298" spans="1:8" ht="13.5" customHeight="1" x14ac:dyDescent="0.25">
      <c r="A298" t="s">
        <v>6529</v>
      </c>
      <c r="B298">
        <v>12</v>
      </c>
      <c r="D298">
        <v>0</v>
      </c>
      <c r="G298">
        <v>0</v>
      </c>
    </row>
    <row r="299" spans="1:8" ht="13.5" customHeight="1" x14ac:dyDescent="0.25">
      <c r="A299" t="s">
        <v>6529</v>
      </c>
      <c r="B299">
        <v>13</v>
      </c>
      <c r="E299">
        <v>0</v>
      </c>
      <c r="H299">
        <v>0</v>
      </c>
    </row>
    <row r="300" spans="1:8" ht="13.5" customHeight="1" x14ac:dyDescent="0.25">
      <c r="A300" t="s">
        <v>6529</v>
      </c>
      <c r="B300">
        <v>14</v>
      </c>
      <c r="E300">
        <v>0</v>
      </c>
      <c r="H300">
        <v>0</v>
      </c>
    </row>
    <row r="301" spans="1:8" ht="13.5" customHeight="1" x14ac:dyDescent="0.25">
      <c r="A301" t="s">
        <v>6529</v>
      </c>
      <c r="B301">
        <v>15</v>
      </c>
      <c r="C301">
        <v>0</v>
      </c>
      <c r="F301">
        <v>0</v>
      </c>
    </row>
    <row r="302" spans="1:8" ht="13.5" customHeight="1" x14ac:dyDescent="0.25">
      <c r="A302" t="s">
        <v>6529</v>
      </c>
      <c r="B302">
        <v>16</v>
      </c>
      <c r="C302">
        <v>0</v>
      </c>
      <c r="F302">
        <v>0</v>
      </c>
    </row>
    <row r="303" spans="1:8" ht="13.5" customHeight="1" x14ac:dyDescent="0.25">
      <c r="A303" t="s">
        <v>6529</v>
      </c>
      <c r="B303">
        <v>17</v>
      </c>
      <c r="D303">
        <v>0</v>
      </c>
      <c r="G303">
        <v>0</v>
      </c>
    </row>
    <row r="304" spans="1:8" ht="13.5" customHeight="1" x14ac:dyDescent="0.25">
      <c r="A304" t="s">
        <v>6529</v>
      </c>
      <c r="B304">
        <v>18</v>
      </c>
      <c r="D304">
        <v>0</v>
      </c>
      <c r="G304">
        <v>0</v>
      </c>
    </row>
    <row r="305" spans="1:11" ht="13.5" customHeight="1" x14ac:dyDescent="0.25">
      <c r="A305" t="s">
        <v>6529</v>
      </c>
      <c r="B305">
        <v>19</v>
      </c>
      <c r="E305">
        <v>0</v>
      </c>
      <c r="H305">
        <v>0</v>
      </c>
    </row>
    <row r="306" spans="1:11" ht="13.5" customHeight="1" x14ac:dyDescent="0.25">
      <c r="A306" t="s">
        <v>6529</v>
      </c>
      <c r="B306">
        <v>20</v>
      </c>
      <c r="E306">
        <v>0</v>
      </c>
      <c r="H306">
        <v>0</v>
      </c>
    </row>
    <row r="307" spans="1:11" ht="13.5" customHeight="1" x14ac:dyDescent="0.25">
      <c r="A307" t="s">
        <v>6529</v>
      </c>
      <c r="B307">
        <v>21</v>
      </c>
      <c r="C307">
        <v>0</v>
      </c>
      <c r="F307">
        <v>0</v>
      </c>
    </row>
    <row r="308" spans="1:11" ht="13.5" customHeight="1" x14ac:dyDescent="0.25">
      <c r="A308" t="s">
        <v>6529</v>
      </c>
      <c r="B308">
        <v>22</v>
      </c>
      <c r="C308">
        <v>0</v>
      </c>
      <c r="F308">
        <v>0</v>
      </c>
    </row>
    <row r="309" spans="1:11" ht="13.5" customHeight="1" x14ac:dyDescent="0.25">
      <c r="A309" t="s">
        <v>6529</v>
      </c>
      <c r="B309">
        <v>23</v>
      </c>
      <c r="D309">
        <v>0</v>
      </c>
      <c r="G309">
        <v>0</v>
      </c>
    </row>
    <row r="310" spans="1:11" ht="13.5" customHeight="1" x14ac:dyDescent="0.25">
      <c r="A310" t="s">
        <v>6529</v>
      </c>
      <c r="B310">
        <v>24</v>
      </c>
      <c r="D310">
        <v>0</v>
      </c>
      <c r="G310">
        <v>0</v>
      </c>
    </row>
    <row r="311" spans="1:11" ht="13.5" customHeight="1" x14ac:dyDescent="0.25">
      <c r="A311" t="s">
        <v>6529</v>
      </c>
      <c r="B311">
        <v>25</v>
      </c>
      <c r="E311">
        <v>0</v>
      </c>
      <c r="H311">
        <v>0</v>
      </c>
    </row>
    <row r="312" spans="1:11" ht="13.5" customHeight="1" x14ac:dyDescent="0.25">
      <c r="A312" t="s">
        <v>6529</v>
      </c>
      <c r="B312">
        <v>26</v>
      </c>
      <c r="E312">
        <v>0</v>
      </c>
      <c r="H312">
        <v>0</v>
      </c>
    </row>
    <row r="313" spans="1:11" ht="13.5" customHeight="1" x14ac:dyDescent="0.25">
      <c r="A313" t="s">
        <v>6529</v>
      </c>
      <c r="B313">
        <v>27</v>
      </c>
      <c r="C313">
        <v>0</v>
      </c>
      <c r="F313">
        <v>0</v>
      </c>
    </row>
    <row r="314" spans="1:11" ht="13.5" customHeight="1" x14ac:dyDescent="0.25">
      <c r="A314" t="s">
        <v>6529</v>
      </c>
      <c r="B314">
        <v>28</v>
      </c>
      <c r="C314">
        <v>0</v>
      </c>
      <c r="F314">
        <v>0</v>
      </c>
    </row>
    <row r="315" spans="1:11" ht="13.5" customHeight="1" x14ac:dyDescent="0.25">
      <c r="A315" t="s">
        <v>6529</v>
      </c>
      <c r="B315">
        <v>29</v>
      </c>
      <c r="D315">
        <v>0</v>
      </c>
      <c r="G315">
        <v>0</v>
      </c>
    </row>
    <row r="316" spans="1:11" ht="13.5" customHeight="1" x14ac:dyDescent="0.25">
      <c r="A316" t="s">
        <v>6529</v>
      </c>
      <c r="B316">
        <v>30</v>
      </c>
      <c r="D316">
        <v>0</v>
      </c>
      <c r="G316">
        <v>0</v>
      </c>
    </row>
    <row r="317" spans="1:11" ht="13.5" customHeight="1" x14ac:dyDescent="0.25">
      <c r="A317" t="s">
        <v>6529</v>
      </c>
      <c r="B317">
        <v>31</v>
      </c>
      <c r="E317">
        <v>0</v>
      </c>
      <c r="H317">
        <v>0</v>
      </c>
    </row>
    <row r="318" spans="1:11" ht="13.5" customHeight="1" x14ac:dyDescent="0.25">
      <c r="A318" t="s">
        <v>6529</v>
      </c>
      <c r="B318">
        <v>32</v>
      </c>
      <c r="E318">
        <v>0</v>
      </c>
      <c r="H318">
        <v>3.59</v>
      </c>
      <c r="K318">
        <v>8.2145753678600382E-4</v>
      </c>
    </row>
    <row r="319" spans="1:11" ht="13.5" customHeight="1" x14ac:dyDescent="0.25">
      <c r="A319" t="s">
        <v>6529</v>
      </c>
      <c r="B319">
        <v>33</v>
      </c>
      <c r="C319">
        <v>0</v>
      </c>
      <c r="F319">
        <v>0</v>
      </c>
    </row>
    <row r="320" spans="1:11" ht="13.5" customHeight="1" x14ac:dyDescent="0.25">
      <c r="A320" t="s">
        <v>6529</v>
      </c>
      <c r="B320">
        <v>34</v>
      </c>
      <c r="C320">
        <v>0</v>
      </c>
      <c r="F320">
        <v>3.61</v>
      </c>
      <c r="I320">
        <v>8.2609199397520557E-4</v>
      </c>
    </row>
    <row r="321" spans="1:11" ht="13.5" customHeight="1" x14ac:dyDescent="0.25">
      <c r="A321" t="s">
        <v>6529</v>
      </c>
      <c r="B321">
        <v>35</v>
      </c>
      <c r="D321">
        <v>0</v>
      </c>
      <c r="G321">
        <v>0</v>
      </c>
    </row>
    <row r="322" spans="1:11" ht="13.5" customHeight="1" x14ac:dyDescent="0.25">
      <c r="A322" t="s">
        <v>6529</v>
      </c>
      <c r="B322">
        <v>36</v>
      </c>
      <c r="D322">
        <v>0</v>
      </c>
      <c r="G322">
        <v>3.46</v>
      </c>
      <c r="J322">
        <v>4.008805468659483E-4</v>
      </c>
    </row>
    <row r="323" spans="1:11" ht="13.5" customHeight="1" x14ac:dyDescent="0.25">
      <c r="A323" t="s">
        <v>6529</v>
      </c>
      <c r="B323">
        <v>37</v>
      </c>
      <c r="E323">
        <v>0</v>
      </c>
      <c r="H323">
        <v>0.22</v>
      </c>
      <c r="K323">
        <v>4.982618771726535E-5</v>
      </c>
    </row>
    <row r="324" spans="1:11" ht="13.5" customHeight="1" x14ac:dyDescent="0.25">
      <c r="A324" t="s">
        <v>6529</v>
      </c>
      <c r="B324">
        <v>38</v>
      </c>
      <c r="E324">
        <v>0</v>
      </c>
      <c r="H324">
        <v>5.37</v>
      </c>
      <c r="K324">
        <v>6.2210379981464316E-4</v>
      </c>
    </row>
    <row r="325" spans="1:11" ht="13.5" customHeight="1" x14ac:dyDescent="0.25">
      <c r="A325" t="s">
        <v>6529</v>
      </c>
      <c r="B325">
        <v>39</v>
      </c>
      <c r="C325">
        <v>0</v>
      </c>
      <c r="F325">
        <v>0</v>
      </c>
    </row>
    <row r="326" spans="1:11" ht="13.5" customHeight="1" x14ac:dyDescent="0.25">
      <c r="A326" t="s">
        <v>6529</v>
      </c>
      <c r="B326">
        <v>40</v>
      </c>
      <c r="C326">
        <v>0</v>
      </c>
      <c r="F326">
        <v>5.22</v>
      </c>
      <c r="I326">
        <v>6.0472659870250227E-4</v>
      </c>
    </row>
    <row r="327" spans="1:11" ht="13.5" customHeight="1" x14ac:dyDescent="0.25">
      <c r="A327" t="s">
        <v>6529</v>
      </c>
      <c r="B327">
        <v>41</v>
      </c>
      <c r="D327">
        <v>0</v>
      </c>
      <c r="G327">
        <v>0.21</v>
      </c>
      <c r="J327">
        <v>2.4333719582850516E-5</v>
      </c>
    </row>
    <row r="328" spans="1:11" ht="13.5" customHeight="1" x14ac:dyDescent="0.25">
      <c r="A328" t="s">
        <v>6529</v>
      </c>
      <c r="B328">
        <v>42</v>
      </c>
      <c r="D328">
        <v>0</v>
      </c>
      <c r="G328">
        <v>5.68</v>
      </c>
      <c r="J328">
        <v>6.5816917728852827E-4</v>
      </c>
    </row>
    <row r="329" spans="1:11" ht="13.5" customHeight="1" x14ac:dyDescent="0.25">
      <c r="A329" t="s">
        <v>6529</v>
      </c>
      <c r="B329">
        <v>43</v>
      </c>
      <c r="E329">
        <v>0</v>
      </c>
      <c r="H329">
        <v>0.3</v>
      </c>
      <c r="K329">
        <v>3.4758428919012857E-5</v>
      </c>
    </row>
    <row r="330" spans="1:11" ht="13.5" customHeight="1" x14ac:dyDescent="0.25">
      <c r="A330" t="s">
        <v>6529</v>
      </c>
      <c r="B330">
        <v>44</v>
      </c>
      <c r="E330">
        <v>0</v>
      </c>
      <c r="H330">
        <v>7.91</v>
      </c>
      <c r="K330">
        <v>9.7439462402966058E-4</v>
      </c>
    </row>
    <row r="331" spans="1:11" ht="13.5" customHeight="1" x14ac:dyDescent="0.25">
      <c r="A331" t="s">
        <v>6529</v>
      </c>
      <c r="B331">
        <v>45</v>
      </c>
      <c r="C331">
        <v>0</v>
      </c>
      <c r="F331">
        <v>0.3</v>
      </c>
      <c r="I331">
        <v>3.4758428919012857E-5</v>
      </c>
    </row>
    <row r="332" spans="1:11" ht="13.5" customHeight="1" x14ac:dyDescent="0.25">
      <c r="A332" t="s">
        <v>6529</v>
      </c>
      <c r="B332">
        <v>46</v>
      </c>
      <c r="C332">
        <v>0</v>
      </c>
      <c r="F332">
        <v>0.5</v>
      </c>
      <c r="I332">
        <v>1.123855868381416E-4</v>
      </c>
    </row>
    <row r="333" spans="1:11" ht="13.5" customHeight="1" x14ac:dyDescent="0.25">
      <c r="A333" t="s">
        <v>6529</v>
      </c>
      <c r="B333">
        <v>47</v>
      </c>
      <c r="D333">
        <v>0</v>
      </c>
      <c r="G333">
        <v>0</v>
      </c>
    </row>
    <row r="334" spans="1:11" ht="13.5" customHeight="1" x14ac:dyDescent="0.25">
      <c r="A334" t="s">
        <v>6529</v>
      </c>
      <c r="B334">
        <v>48</v>
      </c>
      <c r="D334">
        <v>0</v>
      </c>
      <c r="G334">
        <v>0.54</v>
      </c>
      <c r="J334">
        <v>1.2165450121654502E-4</v>
      </c>
    </row>
    <row r="335" spans="1:11" ht="13.5" customHeight="1" x14ac:dyDescent="0.25">
      <c r="A335" t="s">
        <v>6529</v>
      </c>
      <c r="B335">
        <v>49</v>
      </c>
      <c r="E335">
        <v>0</v>
      </c>
      <c r="H335">
        <v>0</v>
      </c>
    </row>
    <row r="336" spans="1:11" ht="13.5" customHeight="1" x14ac:dyDescent="0.25">
      <c r="A336" t="s">
        <v>6529</v>
      </c>
      <c r="B336">
        <v>50</v>
      </c>
      <c r="E336">
        <v>0</v>
      </c>
      <c r="H336">
        <v>0.84</v>
      </c>
      <c r="K336">
        <v>1.9232997335187114E-4</v>
      </c>
    </row>
    <row r="337" spans="1:11" ht="13.5" customHeight="1" x14ac:dyDescent="0.25">
      <c r="A337" t="s">
        <v>6529</v>
      </c>
      <c r="B337">
        <v>51</v>
      </c>
      <c r="C337">
        <v>0</v>
      </c>
      <c r="F337">
        <v>0</v>
      </c>
    </row>
    <row r="338" spans="1:11" ht="13.5" customHeight="1" x14ac:dyDescent="0.25">
      <c r="A338" t="s">
        <v>6529</v>
      </c>
      <c r="B338">
        <v>52</v>
      </c>
      <c r="C338">
        <v>0</v>
      </c>
      <c r="F338">
        <v>0.74</v>
      </c>
      <c r="I338">
        <v>8.573745800023173E-5</v>
      </c>
    </row>
    <row r="339" spans="1:11" ht="13.5" customHeight="1" x14ac:dyDescent="0.25">
      <c r="A339" t="s">
        <v>6529</v>
      </c>
      <c r="B339">
        <v>53</v>
      </c>
      <c r="D339">
        <v>0</v>
      </c>
      <c r="G339">
        <v>0</v>
      </c>
    </row>
    <row r="340" spans="1:11" ht="13.5" customHeight="1" x14ac:dyDescent="0.25">
      <c r="A340" t="s">
        <v>6529</v>
      </c>
      <c r="B340">
        <v>54</v>
      </c>
      <c r="D340">
        <v>0</v>
      </c>
      <c r="G340">
        <v>0.75</v>
      </c>
      <c r="J340">
        <v>8.6896072297532181E-5</v>
      </c>
    </row>
    <row r="341" spans="1:11" ht="13.5" customHeight="1" x14ac:dyDescent="0.25">
      <c r="A341" t="s">
        <v>6530</v>
      </c>
      <c r="B341">
        <v>1</v>
      </c>
      <c r="C341">
        <v>7.05</v>
      </c>
      <c r="F341">
        <v>7.93</v>
      </c>
      <c r="I341">
        <v>7.7743273114788369</v>
      </c>
    </row>
    <row r="342" spans="1:11" ht="13.5" customHeight="1" x14ac:dyDescent="0.25">
      <c r="A342" t="s">
        <v>6530</v>
      </c>
      <c r="B342">
        <v>2</v>
      </c>
      <c r="C342">
        <v>0.99</v>
      </c>
      <c r="F342">
        <v>1.32</v>
      </c>
      <c r="I342">
        <v>1.0427498619452777</v>
      </c>
    </row>
    <row r="343" spans="1:11" ht="13.5" customHeight="1" x14ac:dyDescent="0.25">
      <c r="A343" t="s">
        <v>6530</v>
      </c>
      <c r="B343">
        <v>3</v>
      </c>
      <c r="D343">
        <v>0.4</v>
      </c>
      <c r="G343">
        <v>1.44</v>
      </c>
      <c r="J343">
        <v>1.0895728840439027</v>
      </c>
    </row>
    <row r="344" spans="1:11" ht="13.5" customHeight="1" x14ac:dyDescent="0.25">
      <c r="A344" t="s">
        <v>6530</v>
      </c>
      <c r="B344">
        <v>4</v>
      </c>
      <c r="D344">
        <v>0</v>
      </c>
      <c r="G344">
        <v>0</v>
      </c>
    </row>
    <row r="345" spans="1:11" ht="13.5" customHeight="1" x14ac:dyDescent="0.25">
      <c r="A345" t="s">
        <v>6530</v>
      </c>
      <c r="B345">
        <v>5</v>
      </c>
      <c r="E345">
        <v>0</v>
      </c>
      <c r="H345">
        <v>0.4</v>
      </c>
      <c r="K345">
        <v>0.39038097446002878</v>
      </c>
    </row>
    <row r="346" spans="1:11" ht="13.5" customHeight="1" x14ac:dyDescent="0.25">
      <c r="A346" t="s">
        <v>6530</v>
      </c>
      <c r="B346">
        <v>6</v>
      </c>
      <c r="E346">
        <v>0</v>
      </c>
      <c r="H346">
        <v>0.4</v>
      </c>
      <c r="K346">
        <v>0.37879955054417858</v>
      </c>
    </row>
    <row r="347" spans="1:11" ht="13.5" customHeight="1" x14ac:dyDescent="0.25">
      <c r="A347" t="s">
        <v>6530</v>
      </c>
      <c r="B347">
        <v>7</v>
      </c>
      <c r="C347">
        <v>0</v>
      </c>
      <c r="F347">
        <v>0</v>
      </c>
    </row>
    <row r="348" spans="1:11" ht="13.5" customHeight="1" x14ac:dyDescent="0.25">
      <c r="A348" t="s">
        <v>6530</v>
      </c>
      <c r="B348">
        <v>8</v>
      </c>
      <c r="C348">
        <v>0</v>
      </c>
      <c r="F348">
        <v>0</v>
      </c>
    </row>
    <row r="349" spans="1:11" ht="13.5" customHeight="1" x14ac:dyDescent="0.25">
      <c r="A349" t="s">
        <v>6530</v>
      </c>
      <c r="B349">
        <v>9</v>
      </c>
      <c r="D349">
        <v>0</v>
      </c>
      <c r="G349">
        <v>0</v>
      </c>
    </row>
    <row r="350" spans="1:11" ht="13.5" customHeight="1" x14ac:dyDescent="0.25">
      <c r="A350" t="s">
        <v>6530</v>
      </c>
      <c r="B350">
        <v>10</v>
      </c>
      <c r="D350">
        <v>0</v>
      </c>
      <c r="G350">
        <v>0</v>
      </c>
    </row>
    <row r="351" spans="1:11" ht="13.5" customHeight="1" x14ac:dyDescent="0.25">
      <c r="A351" t="s">
        <v>6530</v>
      </c>
      <c r="B351">
        <v>11</v>
      </c>
      <c r="E351">
        <v>0</v>
      </c>
      <c r="H351">
        <v>0</v>
      </c>
    </row>
    <row r="352" spans="1:11" ht="13.5" customHeight="1" x14ac:dyDescent="0.25">
      <c r="A352" t="s">
        <v>6530</v>
      </c>
      <c r="B352">
        <v>12</v>
      </c>
      <c r="E352">
        <v>0</v>
      </c>
      <c r="H352">
        <v>0</v>
      </c>
    </row>
    <row r="353" spans="1:10" ht="13.5" customHeight="1" x14ac:dyDescent="0.25">
      <c r="A353" t="s">
        <v>6530</v>
      </c>
      <c r="B353">
        <v>13</v>
      </c>
      <c r="C353">
        <v>0</v>
      </c>
      <c r="F353">
        <v>0</v>
      </c>
    </row>
    <row r="354" spans="1:10" ht="13.5" customHeight="1" x14ac:dyDescent="0.25">
      <c r="A354" t="s">
        <v>6530</v>
      </c>
      <c r="B354">
        <v>14</v>
      </c>
      <c r="C354">
        <v>0</v>
      </c>
      <c r="F354">
        <v>0</v>
      </c>
    </row>
    <row r="355" spans="1:10" ht="13.5" customHeight="1" x14ac:dyDescent="0.25">
      <c r="A355" t="s">
        <v>6530</v>
      </c>
      <c r="B355">
        <v>15</v>
      </c>
      <c r="D355">
        <v>0</v>
      </c>
      <c r="G355">
        <v>0</v>
      </c>
    </row>
    <row r="356" spans="1:10" ht="13.5" customHeight="1" x14ac:dyDescent="0.25">
      <c r="A356" t="s">
        <v>6530</v>
      </c>
      <c r="B356">
        <v>16</v>
      </c>
      <c r="D356">
        <v>0</v>
      </c>
      <c r="G356">
        <v>0</v>
      </c>
    </row>
    <row r="357" spans="1:10" ht="13.5" customHeight="1" x14ac:dyDescent="0.25">
      <c r="A357" t="s">
        <v>6530</v>
      </c>
      <c r="B357">
        <v>17</v>
      </c>
      <c r="E357">
        <v>0</v>
      </c>
      <c r="H357">
        <v>0</v>
      </c>
    </row>
    <row r="358" spans="1:10" ht="13.5" customHeight="1" x14ac:dyDescent="0.25">
      <c r="A358" t="s">
        <v>6530</v>
      </c>
      <c r="B358">
        <v>18</v>
      </c>
      <c r="E358">
        <v>0</v>
      </c>
      <c r="H358">
        <v>0</v>
      </c>
    </row>
    <row r="359" spans="1:10" ht="13.5" customHeight="1" x14ac:dyDescent="0.25">
      <c r="A359" t="s">
        <v>6530</v>
      </c>
      <c r="B359">
        <v>19</v>
      </c>
      <c r="C359">
        <v>0</v>
      </c>
      <c r="F359">
        <v>1.07</v>
      </c>
      <c r="I359">
        <v>0.94027624248888519</v>
      </c>
    </row>
    <row r="360" spans="1:10" ht="13.5" customHeight="1" x14ac:dyDescent="0.25">
      <c r="A360" t="s">
        <v>6530</v>
      </c>
      <c r="B360">
        <v>20</v>
      </c>
      <c r="C360">
        <v>0</v>
      </c>
      <c r="F360">
        <v>0</v>
      </c>
    </row>
    <row r="361" spans="1:10" ht="13.5" customHeight="1" x14ac:dyDescent="0.25">
      <c r="A361" t="s">
        <v>6530</v>
      </c>
      <c r="B361">
        <v>21</v>
      </c>
      <c r="D361">
        <v>0</v>
      </c>
      <c r="G361">
        <v>0.44</v>
      </c>
      <c r="J361">
        <v>0.36240837860090497</v>
      </c>
    </row>
    <row r="362" spans="1:10" ht="13.5" customHeight="1" x14ac:dyDescent="0.25">
      <c r="A362" t="s">
        <v>6530</v>
      </c>
      <c r="B362">
        <v>22</v>
      </c>
      <c r="D362">
        <v>0</v>
      </c>
      <c r="G362">
        <v>0</v>
      </c>
    </row>
    <row r="363" spans="1:10" ht="13.5" customHeight="1" x14ac:dyDescent="0.25">
      <c r="A363" t="s">
        <v>6530</v>
      </c>
      <c r="B363">
        <v>23</v>
      </c>
      <c r="E363">
        <v>0</v>
      </c>
      <c r="H363">
        <v>0</v>
      </c>
    </row>
    <row r="364" spans="1:10" ht="13.5" customHeight="1" x14ac:dyDescent="0.25">
      <c r="A364" t="s">
        <v>6530</v>
      </c>
      <c r="B364">
        <v>24</v>
      </c>
      <c r="E364">
        <v>0</v>
      </c>
      <c r="H364">
        <v>0</v>
      </c>
    </row>
    <row r="365" spans="1:10" ht="13.5" customHeight="1" x14ac:dyDescent="0.25">
      <c r="A365" t="s">
        <v>6530</v>
      </c>
      <c r="B365">
        <v>25</v>
      </c>
      <c r="C365">
        <v>0</v>
      </c>
      <c r="F365">
        <v>0</v>
      </c>
    </row>
    <row r="366" spans="1:10" ht="13.5" customHeight="1" x14ac:dyDescent="0.25">
      <c r="A366" t="s">
        <v>6530</v>
      </c>
      <c r="B366">
        <v>26</v>
      </c>
      <c r="C366">
        <v>0</v>
      </c>
      <c r="F366">
        <v>0</v>
      </c>
    </row>
    <row r="367" spans="1:10" ht="13.5" customHeight="1" x14ac:dyDescent="0.25">
      <c r="A367" t="s">
        <v>6530</v>
      </c>
      <c r="B367">
        <v>27</v>
      </c>
      <c r="D367">
        <v>0</v>
      </c>
      <c r="G367">
        <v>0</v>
      </c>
    </row>
    <row r="368" spans="1:10" ht="13.5" customHeight="1" x14ac:dyDescent="0.25">
      <c r="A368" t="s">
        <v>6530</v>
      </c>
      <c r="B368">
        <v>28</v>
      </c>
      <c r="D368">
        <v>0</v>
      </c>
      <c r="G368">
        <v>0</v>
      </c>
    </row>
    <row r="369" spans="1:8" ht="13.5" customHeight="1" x14ac:dyDescent="0.25">
      <c r="A369" t="s">
        <v>6530</v>
      </c>
      <c r="B369">
        <v>29</v>
      </c>
      <c r="E369">
        <v>0</v>
      </c>
      <c r="H369">
        <v>0</v>
      </c>
    </row>
    <row r="370" spans="1:8" ht="13.5" customHeight="1" x14ac:dyDescent="0.25">
      <c r="A370" t="s">
        <v>6530</v>
      </c>
      <c r="B370">
        <v>30</v>
      </c>
      <c r="E370">
        <v>0</v>
      </c>
      <c r="H370">
        <v>0</v>
      </c>
    </row>
    <row r="371" spans="1:8" ht="13.5" customHeight="1" x14ac:dyDescent="0.25">
      <c r="A371" t="s">
        <v>6530</v>
      </c>
      <c r="B371">
        <v>31</v>
      </c>
      <c r="C371">
        <v>0</v>
      </c>
      <c r="F371">
        <v>0</v>
      </c>
    </row>
    <row r="372" spans="1:8" ht="13.5" customHeight="1" x14ac:dyDescent="0.25">
      <c r="A372" t="s">
        <v>6530</v>
      </c>
      <c r="B372">
        <v>32</v>
      </c>
      <c r="C372">
        <v>0</v>
      </c>
      <c r="F372">
        <v>0</v>
      </c>
    </row>
    <row r="373" spans="1:8" ht="13.5" customHeight="1" x14ac:dyDescent="0.25">
      <c r="A373" t="s">
        <v>6530</v>
      </c>
      <c r="B373">
        <v>33</v>
      </c>
      <c r="D373">
        <v>0</v>
      </c>
      <c r="G373">
        <v>0</v>
      </c>
    </row>
    <row r="374" spans="1:8" ht="13.5" customHeight="1" x14ac:dyDescent="0.25">
      <c r="A374" t="s">
        <v>6530</v>
      </c>
      <c r="B374">
        <v>34</v>
      </c>
      <c r="D374">
        <v>0</v>
      </c>
      <c r="G374">
        <v>0</v>
      </c>
    </row>
    <row r="375" spans="1:8" ht="13.5" customHeight="1" x14ac:dyDescent="0.25">
      <c r="A375" t="s">
        <v>6530</v>
      </c>
      <c r="B375">
        <v>35</v>
      </c>
      <c r="E375">
        <v>0</v>
      </c>
      <c r="H375">
        <v>0</v>
      </c>
    </row>
    <row r="376" spans="1:8" ht="13.5" customHeight="1" x14ac:dyDescent="0.25">
      <c r="A376" t="s">
        <v>6530</v>
      </c>
      <c r="B376">
        <v>36</v>
      </c>
      <c r="E376">
        <v>0</v>
      </c>
      <c r="H376">
        <v>0</v>
      </c>
    </row>
    <row r="377" spans="1:8" ht="13.5" customHeight="1" x14ac:dyDescent="0.25">
      <c r="A377" t="s">
        <v>6531</v>
      </c>
      <c r="B377">
        <v>1</v>
      </c>
    </row>
    <row r="378" spans="1:8" ht="13.5" customHeight="1" x14ac:dyDescent="0.25">
      <c r="A378" t="s">
        <v>6531</v>
      </c>
      <c r="B378">
        <v>2</v>
      </c>
    </row>
    <row r="379" spans="1:8" ht="13.5" customHeight="1" x14ac:dyDescent="0.25">
      <c r="A379" t="s">
        <v>6531</v>
      </c>
      <c r="B379">
        <v>3</v>
      </c>
    </row>
    <row r="380" spans="1:8" ht="13.5" customHeight="1" x14ac:dyDescent="0.25">
      <c r="A380" t="s">
        <v>6531</v>
      </c>
      <c r="B380">
        <v>4</v>
      </c>
    </row>
    <row r="381" spans="1:8" ht="13.5" customHeight="1" x14ac:dyDescent="0.25">
      <c r="A381" t="s">
        <v>6531</v>
      </c>
      <c r="B381">
        <v>5</v>
      </c>
    </row>
    <row r="382" spans="1:8" ht="13.5" customHeight="1" x14ac:dyDescent="0.25">
      <c r="A382" t="s">
        <v>6531</v>
      </c>
      <c r="B382">
        <v>6</v>
      </c>
    </row>
    <row r="383" spans="1:8" ht="13.5" customHeight="1" x14ac:dyDescent="0.25">
      <c r="A383" t="s">
        <v>6531</v>
      </c>
      <c r="B383">
        <v>7</v>
      </c>
    </row>
    <row r="384" spans="1:8" ht="13.5" customHeight="1" x14ac:dyDescent="0.25">
      <c r="A384" t="s">
        <v>6531</v>
      </c>
      <c r="B384">
        <v>8</v>
      </c>
    </row>
    <row r="385" spans="1:2" ht="13.5" customHeight="1" x14ac:dyDescent="0.25">
      <c r="A385" t="s">
        <v>6531</v>
      </c>
      <c r="B385">
        <v>9</v>
      </c>
    </row>
    <row r="386" spans="1:2" ht="13.5" customHeight="1" x14ac:dyDescent="0.25">
      <c r="A386" t="s">
        <v>6531</v>
      </c>
      <c r="B386">
        <v>10</v>
      </c>
    </row>
    <row r="387" spans="1:2" ht="13.5" customHeight="1" x14ac:dyDescent="0.25">
      <c r="A387" t="s">
        <v>6531</v>
      </c>
      <c r="B387">
        <v>11</v>
      </c>
    </row>
    <row r="388" spans="1:2" ht="13.5" customHeight="1" x14ac:dyDescent="0.25">
      <c r="A388" t="s">
        <v>6531</v>
      </c>
      <c r="B388">
        <v>12</v>
      </c>
    </row>
    <row r="389" spans="1:2" ht="13.5" customHeight="1" x14ac:dyDescent="0.25">
      <c r="A389" t="s">
        <v>6531</v>
      </c>
      <c r="B389">
        <v>13</v>
      </c>
    </row>
    <row r="390" spans="1:2" ht="13.5" customHeight="1" x14ac:dyDescent="0.25">
      <c r="A390" t="s">
        <v>6531</v>
      </c>
      <c r="B390">
        <v>14</v>
      </c>
    </row>
    <row r="391" spans="1:2" ht="13.5" customHeight="1" x14ac:dyDescent="0.25">
      <c r="A391" t="s">
        <v>6531</v>
      </c>
      <c r="B391">
        <v>15</v>
      </c>
    </row>
    <row r="392" spans="1:2" ht="13.5" customHeight="1" x14ac:dyDescent="0.25">
      <c r="A392" t="s">
        <v>6531</v>
      </c>
      <c r="B392">
        <v>16</v>
      </c>
    </row>
    <row r="393" spans="1:2" ht="13.5" customHeight="1" x14ac:dyDescent="0.25">
      <c r="A393" t="s">
        <v>6531</v>
      </c>
      <c r="B393">
        <v>17</v>
      </c>
    </row>
    <row r="394" spans="1:2" ht="13.5" customHeight="1" x14ac:dyDescent="0.25">
      <c r="A394" t="s">
        <v>6531</v>
      </c>
      <c r="B394">
        <v>18</v>
      </c>
    </row>
    <row r="395" spans="1:2" ht="13.5" customHeight="1" x14ac:dyDescent="0.25">
      <c r="A395" t="s">
        <v>6531</v>
      </c>
      <c r="B395">
        <v>19</v>
      </c>
    </row>
    <row r="396" spans="1:2" ht="13.5" customHeight="1" x14ac:dyDescent="0.25">
      <c r="A396" t="s">
        <v>6531</v>
      </c>
      <c r="B396">
        <v>20</v>
      </c>
    </row>
    <row r="397" spans="1:2" ht="13.5" customHeight="1" x14ac:dyDescent="0.25">
      <c r="A397" t="s">
        <v>6531</v>
      </c>
      <c r="B397">
        <v>21</v>
      </c>
    </row>
    <row r="398" spans="1:2" ht="13.5" customHeight="1" x14ac:dyDescent="0.25">
      <c r="A398" t="s">
        <v>6531</v>
      </c>
      <c r="B398">
        <v>22</v>
      </c>
    </row>
    <row r="399" spans="1:2" ht="13.5" customHeight="1" x14ac:dyDescent="0.25">
      <c r="A399" t="s">
        <v>6531</v>
      </c>
      <c r="B399">
        <v>23</v>
      </c>
    </row>
    <row r="400" spans="1:2" ht="13.5" customHeight="1" x14ac:dyDescent="0.25">
      <c r="A400" t="s">
        <v>6531</v>
      </c>
      <c r="B400">
        <v>24</v>
      </c>
    </row>
    <row r="401" spans="1:9" ht="13.5" customHeight="1" x14ac:dyDescent="0.25">
      <c r="A401" t="s">
        <v>6531</v>
      </c>
      <c r="B401">
        <v>25</v>
      </c>
    </row>
    <row r="402" spans="1:9" ht="13.5" customHeight="1" x14ac:dyDescent="0.25">
      <c r="A402" t="s">
        <v>6531</v>
      </c>
      <c r="B402">
        <v>26</v>
      </c>
    </row>
    <row r="403" spans="1:9" ht="13.5" customHeight="1" x14ac:dyDescent="0.25">
      <c r="A403" t="s">
        <v>6531</v>
      </c>
      <c r="B403">
        <v>27</v>
      </c>
    </row>
    <row r="404" spans="1:9" ht="13.5" customHeight="1" x14ac:dyDescent="0.25">
      <c r="A404" t="s">
        <v>6531</v>
      </c>
      <c r="B404">
        <v>28</v>
      </c>
    </row>
    <row r="405" spans="1:9" ht="13.5" customHeight="1" x14ac:dyDescent="0.25">
      <c r="A405" t="s">
        <v>6531</v>
      </c>
      <c r="B405">
        <v>29</v>
      </c>
    </row>
    <row r="406" spans="1:9" ht="13.5" customHeight="1" x14ac:dyDescent="0.25">
      <c r="A406" t="s">
        <v>6531</v>
      </c>
      <c r="B406">
        <v>30</v>
      </c>
    </row>
    <row r="407" spans="1:9" ht="13.5" customHeight="1" x14ac:dyDescent="0.25">
      <c r="A407" t="s">
        <v>6531</v>
      </c>
      <c r="B407">
        <v>31</v>
      </c>
    </row>
    <row r="408" spans="1:9" ht="13.5" customHeight="1" x14ac:dyDescent="0.25">
      <c r="A408" t="s">
        <v>6531</v>
      </c>
      <c r="B408">
        <v>32</v>
      </c>
    </row>
    <row r="409" spans="1:9" ht="13.5" customHeight="1" x14ac:dyDescent="0.25">
      <c r="A409" t="s">
        <v>6531</v>
      </c>
      <c r="B409">
        <v>33</v>
      </c>
    </row>
    <row r="410" spans="1:9" ht="13.5" customHeight="1" x14ac:dyDescent="0.25">
      <c r="A410" t="s">
        <v>6531</v>
      </c>
      <c r="B410">
        <v>34</v>
      </c>
    </row>
    <row r="411" spans="1:9" ht="13.5" customHeight="1" x14ac:dyDescent="0.25">
      <c r="A411" t="s">
        <v>6531</v>
      </c>
      <c r="B411">
        <v>35</v>
      </c>
    </row>
    <row r="412" spans="1:9" ht="13.5" customHeight="1" x14ac:dyDescent="0.25">
      <c r="A412" t="s">
        <v>6531</v>
      </c>
      <c r="B412">
        <v>36</v>
      </c>
    </row>
    <row r="413" spans="1:9" ht="13.5" customHeight="1" x14ac:dyDescent="0.25">
      <c r="A413" t="s">
        <v>6531</v>
      </c>
      <c r="B413">
        <v>37</v>
      </c>
    </row>
    <row r="414" spans="1:9" ht="13.5" customHeight="1" x14ac:dyDescent="0.25">
      <c r="A414" t="s">
        <v>6531</v>
      </c>
      <c r="B414">
        <v>38</v>
      </c>
    </row>
    <row r="415" spans="1:9" ht="13.5" customHeight="1" x14ac:dyDescent="0.25">
      <c r="A415" t="s">
        <v>6532</v>
      </c>
      <c r="B415">
        <v>1</v>
      </c>
      <c r="C415">
        <v>0</v>
      </c>
      <c r="F415">
        <v>0</v>
      </c>
    </row>
    <row r="416" spans="1:9" ht="13.5" customHeight="1" x14ac:dyDescent="0.25">
      <c r="A416" t="s">
        <v>6532</v>
      </c>
      <c r="B416">
        <v>2</v>
      </c>
      <c r="C416">
        <v>1.1599999999999999</v>
      </c>
      <c r="F416">
        <v>1.54</v>
      </c>
      <c r="I416">
        <v>1.244752671364336</v>
      </c>
    </row>
    <row r="417" spans="1:11" ht="13.5" customHeight="1" x14ac:dyDescent="0.25">
      <c r="A417" t="s">
        <v>6532</v>
      </c>
      <c r="B417">
        <v>3</v>
      </c>
      <c r="D417">
        <v>0</v>
      </c>
      <c r="G417">
        <v>1.55</v>
      </c>
      <c r="J417">
        <v>1.3680977581037836</v>
      </c>
    </row>
    <row r="418" spans="1:11" ht="13.5" customHeight="1" x14ac:dyDescent="0.25">
      <c r="A418" t="s">
        <v>6532</v>
      </c>
      <c r="B418">
        <v>4</v>
      </c>
      <c r="D418">
        <v>0</v>
      </c>
      <c r="G418">
        <v>5.49</v>
      </c>
      <c r="J418">
        <v>5.2088128385530572</v>
      </c>
    </row>
    <row r="419" spans="1:11" ht="13.5" customHeight="1" x14ac:dyDescent="0.25">
      <c r="A419" t="s">
        <v>6532</v>
      </c>
      <c r="B419">
        <v>5</v>
      </c>
      <c r="E419">
        <v>0</v>
      </c>
      <c r="H419">
        <v>0</v>
      </c>
    </row>
    <row r="420" spans="1:11" ht="13.5" customHeight="1" x14ac:dyDescent="0.25">
      <c r="A420" t="s">
        <v>6532</v>
      </c>
      <c r="B420">
        <v>6</v>
      </c>
      <c r="E420">
        <v>0</v>
      </c>
      <c r="H420">
        <v>1.3900000000000001</v>
      </c>
      <c r="K420">
        <v>1.3279569611502828</v>
      </c>
    </row>
    <row r="421" spans="1:11" ht="13.5" customHeight="1" x14ac:dyDescent="0.25">
      <c r="A421" t="s">
        <v>6532</v>
      </c>
      <c r="B421">
        <v>7</v>
      </c>
      <c r="C421">
        <v>0</v>
      </c>
      <c r="F421">
        <v>5.49</v>
      </c>
      <c r="I421">
        <v>5.2714145237634762</v>
      </c>
    </row>
    <row r="422" spans="1:11" ht="13.5" customHeight="1" x14ac:dyDescent="0.25">
      <c r="A422" t="s">
        <v>6532</v>
      </c>
      <c r="B422">
        <v>8</v>
      </c>
      <c r="C422">
        <v>0</v>
      </c>
      <c r="F422">
        <v>0</v>
      </c>
    </row>
    <row r="423" spans="1:11" ht="13.5" customHeight="1" x14ac:dyDescent="0.25">
      <c r="A423" t="s">
        <v>6532</v>
      </c>
      <c r="B423">
        <v>9</v>
      </c>
      <c r="D423">
        <v>0</v>
      </c>
      <c r="G423">
        <v>0</v>
      </c>
    </row>
    <row r="424" spans="1:11" ht="13.5" customHeight="1" x14ac:dyDescent="0.25">
      <c r="A424" t="s">
        <v>6532</v>
      </c>
      <c r="B424">
        <v>10</v>
      </c>
      <c r="D424">
        <v>0</v>
      </c>
      <c r="G424">
        <v>0</v>
      </c>
    </row>
    <row r="425" spans="1:11" ht="13.5" customHeight="1" x14ac:dyDescent="0.25">
      <c r="A425" t="s">
        <v>6532</v>
      </c>
      <c r="B425">
        <v>11</v>
      </c>
      <c r="E425">
        <v>0</v>
      </c>
      <c r="H425">
        <v>0</v>
      </c>
    </row>
    <row r="426" spans="1:11" ht="13.5" customHeight="1" x14ac:dyDescent="0.25">
      <c r="A426" t="s">
        <v>6532</v>
      </c>
      <c r="B426">
        <v>12</v>
      </c>
      <c r="E426">
        <v>0</v>
      </c>
      <c r="H426">
        <v>0</v>
      </c>
    </row>
    <row r="427" spans="1:11" ht="13.5" customHeight="1" x14ac:dyDescent="0.25">
      <c r="A427" t="s">
        <v>6532</v>
      </c>
      <c r="B427">
        <v>13</v>
      </c>
      <c r="C427">
        <v>0</v>
      </c>
      <c r="F427">
        <v>0</v>
      </c>
    </row>
    <row r="428" spans="1:11" ht="13.5" customHeight="1" x14ac:dyDescent="0.25">
      <c r="A428" t="s">
        <v>6532</v>
      </c>
      <c r="B428">
        <v>14</v>
      </c>
      <c r="C428">
        <v>0</v>
      </c>
      <c r="F428">
        <v>0</v>
      </c>
    </row>
    <row r="429" spans="1:11" ht="13.5" customHeight="1" x14ac:dyDescent="0.25">
      <c r="A429" t="s">
        <v>6532</v>
      </c>
      <c r="B429">
        <v>15</v>
      </c>
      <c r="D429">
        <v>0</v>
      </c>
      <c r="G429">
        <v>0</v>
      </c>
    </row>
    <row r="430" spans="1:11" ht="13.5" customHeight="1" x14ac:dyDescent="0.25">
      <c r="A430" t="s">
        <v>6532</v>
      </c>
      <c r="B430">
        <v>16</v>
      </c>
      <c r="D430">
        <v>0</v>
      </c>
      <c r="G430">
        <v>0</v>
      </c>
    </row>
    <row r="431" spans="1:11" ht="13.5" customHeight="1" x14ac:dyDescent="0.25">
      <c r="A431" t="s">
        <v>6532</v>
      </c>
      <c r="B431">
        <v>17</v>
      </c>
      <c r="E431">
        <v>0</v>
      </c>
      <c r="H431">
        <v>0</v>
      </c>
    </row>
    <row r="432" spans="1:11" ht="13.5" customHeight="1" x14ac:dyDescent="0.25">
      <c r="A432" t="s">
        <v>6532</v>
      </c>
      <c r="B432">
        <v>18</v>
      </c>
      <c r="E432">
        <v>0</v>
      </c>
      <c r="H432">
        <v>0</v>
      </c>
    </row>
    <row r="433" spans="1:10" ht="13.5" customHeight="1" x14ac:dyDescent="0.25">
      <c r="A433" t="s">
        <v>6532</v>
      </c>
      <c r="B433">
        <v>19</v>
      </c>
      <c r="C433">
        <v>0</v>
      </c>
      <c r="F433">
        <v>1.25</v>
      </c>
      <c r="I433">
        <v>1.1225587408051227</v>
      </c>
    </row>
    <row r="434" spans="1:10" ht="13.5" customHeight="1" x14ac:dyDescent="0.25">
      <c r="A434" t="s">
        <v>6532</v>
      </c>
      <c r="B434">
        <v>20</v>
      </c>
      <c r="C434">
        <v>0</v>
      </c>
      <c r="F434">
        <v>0</v>
      </c>
    </row>
    <row r="435" spans="1:10" ht="13.5" customHeight="1" x14ac:dyDescent="0.25">
      <c r="A435" t="s">
        <v>6532</v>
      </c>
      <c r="B435">
        <v>21</v>
      </c>
      <c r="D435">
        <v>0</v>
      </c>
      <c r="G435">
        <v>1.3900000000000001</v>
      </c>
      <c r="J435">
        <v>1.3098009367967489</v>
      </c>
    </row>
    <row r="436" spans="1:10" ht="13.5" customHeight="1" x14ac:dyDescent="0.25">
      <c r="A436" t="s">
        <v>6532</v>
      </c>
      <c r="B436">
        <v>22</v>
      </c>
      <c r="D436">
        <v>0</v>
      </c>
      <c r="G436">
        <v>0</v>
      </c>
    </row>
    <row r="437" spans="1:10" ht="13.5" customHeight="1" x14ac:dyDescent="0.25">
      <c r="A437" t="s">
        <v>6532</v>
      </c>
      <c r="B437">
        <v>23</v>
      </c>
      <c r="E437">
        <v>0</v>
      </c>
      <c r="H437">
        <v>0</v>
      </c>
    </row>
    <row r="438" spans="1:10" ht="13.5" customHeight="1" x14ac:dyDescent="0.25">
      <c r="A438" t="s">
        <v>6532</v>
      </c>
      <c r="B438">
        <v>24</v>
      </c>
      <c r="E438">
        <v>0</v>
      </c>
      <c r="H438">
        <v>0</v>
      </c>
    </row>
    <row r="439" spans="1:10" ht="13.5" customHeight="1" x14ac:dyDescent="0.25">
      <c r="A439" t="s">
        <v>6532</v>
      </c>
      <c r="B439">
        <v>25</v>
      </c>
      <c r="C439">
        <v>0</v>
      </c>
      <c r="F439">
        <v>0</v>
      </c>
    </row>
    <row r="440" spans="1:10" ht="13.5" customHeight="1" x14ac:dyDescent="0.25">
      <c r="A440" t="s">
        <v>6532</v>
      </c>
      <c r="B440">
        <v>26</v>
      </c>
      <c r="C440">
        <v>0</v>
      </c>
      <c r="F440">
        <v>0</v>
      </c>
    </row>
    <row r="441" spans="1:10" ht="13.5" customHeight="1" x14ac:dyDescent="0.25">
      <c r="A441" t="s">
        <v>6532</v>
      </c>
      <c r="B441">
        <v>27</v>
      </c>
      <c r="D441">
        <v>0</v>
      </c>
      <c r="G441">
        <v>0</v>
      </c>
    </row>
    <row r="442" spans="1:10" ht="13.5" customHeight="1" x14ac:dyDescent="0.25">
      <c r="A442" t="s">
        <v>6532</v>
      </c>
      <c r="B442">
        <v>28</v>
      </c>
      <c r="D442">
        <v>0</v>
      </c>
      <c r="G442">
        <v>0</v>
      </c>
    </row>
    <row r="443" spans="1:10" ht="13.5" customHeight="1" x14ac:dyDescent="0.25">
      <c r="A443" t="s">
        <v>6532</v>
      </c>
      <c r="B443">
        <v>29</v>
      </c>
      <c r="E443">
        <v>0</v>
      </c>
      <c r="H443">
        <v>0</v>
      </c>
    </row>
    <row r="444" spans="1:10" ht="13.5" customHeight="1" x14ac:dyDescent="0.25">
      <c r="A444" t="s">
        <v>6532</v>
      </c>
      <c r="B444">
        <v>30</v>
      </c>
      <c r="E444">
        <v>0</v>
      </c>
      <c r="H444">
        <v>0</v>
      </c>
    </row>
    <row r="445" spans="1:10" ht="13.5" customHeight="1" x14ac:dyDescent="0.25">
      <c r="A445" t="s">
        <v>6532</v>
      </c>
      <c r="B445">
        <v>31</v>
      </c>
      <c r="C445">
        <v>0</v>
      </c>
      <c r="F445">
        <v>0</v>
      </c>
    </row>
    <row r="446" spans="1:10" ht="13.5" customHeight="1" x14ac:dyDescent="0.25">
      <c r="A446" t="s">
        <v>6532</v>
      </c>
      <c r="B446">
        <v>32</v>
      </c>
      <c r="C446">
        <v>0</v>
      </c>
      <c r="F446">
        <v>0</v>
      </c>
    </row>
    <row r="447" spans="1:10" ht="13.5" customHeight="1" x14ac:dyDescent="0.25">
      <c r="A447" t="s">
        <v>6532</v>
      </c>
      <c r="B447">
        <v>33</v>
      </c>
      <c r="D447">
        <v>0</v>
      </c>
      <c r="G447">
        <v>0</v>
      </c>
    </row>
    <row r="448" spans="1:10" ht="13.5" customHeight="1" x14ac:dyDescent="0.25">
      <c r="A448" t="s">
        <v>6532</v>
      </c>
      <c r="B448">
        <v>34</v>
      </c>
      <c r="D448">
        <v>0</v>
      </c>
      <c r="G448">
        <v>0</v>
      </c>
    </row>
    <row r="449" spans="1:8" ht="13.5" customHeight="1" x14ac:dyDescent="0.25">
      <c r="A449" t="s">
        <v>6532</v>
      </c>
      <c r="B449">
        <v>35</v>
      </c>
      <c r="E449">
        <v>0</v>
      </c>
      <c r="H449">
        <v>0</v>
      </c>
    </row>
    <row r="450" spans="1:8" ht="13.5" customHeight="1" x14ac:dyDescent="0.25">
      <c r="A450" t="s">
        <v>6532</v>
      </c>
      <c r="B450">
        <v>36</v>
      </c>
      <c r="E450">
        <v>0</v>
      </c>
      <c r="H450">
        <v>0</v>
      </c>
    </row>
    <row r="451" spans="1:8" ht="13.5" customHeight="1" x14ac:dyDescent="0.25">
      <c r="A451" t="s">
        <v>6533</v>
      </c>
      <c r="B451">
        <v>1</v>
      </c>
    </row>
    <row r="452" spans="1:8" ht="13.5" customHeight="1" x14ac:dyDescent="0.25">
      <c r="A452" t="s">
        <v>6533</v>
      </c>
      <c r="B452">
        <v>2</v>
      </c>
    </row>
    <row r="453" spans="1:8" ht="13.5" customHeight="1" x14ac:dyDescent="0.25">
      <c r="A453" t="s">
        <v>6533</v>
      </c>
      <c r="B453">
        <v>3</v>
      </c>
    </row>
    <row r="454" spans="1:8" ht="13.5" customHeight="1" x14ac:dyDescent="0.25">
      <c r="A454" t="s">
        <v>6533</v>
      </c>
      <c r="B454">
        <v>4</v>
      </c>
    </row>
    <row r="455" spans="1:8" ht="13.5" customHeight="1" x14ac:dyDescent="0.25">
      <c r="A455" t="s">
        <v>6533</v>
      </c>
      <c r="B455">
        <v>5</v>
      </c>
    </row>
    <row r="456" spans="1:8" ht="13.5" customHeight="1" x14ac:dyDescent="0.25">
      <c r="A456" t="s">
        <v>6533</v>
      </c>
      <c r="B456">
        <v>6</v>
      </c>
    </row>
    <row r="457" spans="1:8" ht="13.5" customHeight="1" x14ac:dyDescent="0.25">
      <c r="A457" t="s">
        <v>6533</v>
      </c>
      <c r="B457">
        <v>7</v>
      </c>
    </row>
    <row r="458" spans="1:8" ht="13.5" customHeight="1" x14ac:dyDescent="0.25">
      <c r="A458" t="s">
        <v>6533</v>
      </c>
      <c r="B458">
        <v>8</v>
      </c>
    </row>
    <row r="459" spans="1:8" ht="13.5" customHeight="1" x14ac:dyDescent="0.25">
      <c r="A459" t="s">
        <v>6533</v>
      </c>
      <c r="B459">
        <v>9</v>
      </c>
    </row>
    <row r="460" spans="1:8" ht="13.5" customHeight="1" x14ac:dyDescent="0.25">
      <c r="A460" t="s">
        <v>6533</v>
      </c>
      <c r="B460">
        <v>10</v>
      </c>
    </row>
    <row r="461" spans="1:8" ht="13.5" customHeight="1" x14ac:dyDescent="0.25">
      <c r="A461" t="s">
        <v>6533</v>
      </c>
      <c r="B461">
        <v>11</v>
      </c>
    </row>
    <row r="462" spans="1:8" ht="13.5" customHeight="1" x14ac:dyDescent="0.25">
      <c r="A462" t="s">
        <v>6533</v>
      </c>
      <c r="B462">
        <v>12</v>
      </c>
    </row>
    <row r="463" spans="1:8" ht="13.5" customHeight="1" x14ac:dyDescent="0.25">
      <c r="A463" t="s">
        <v>6533</v>
      </c>
      <c r="B463">
        <v>13</v>
      </c>
    </row>
    <row r="464" spans="1:8" ht="13.5" customHeight="1" x14ac:dyDescent="0.25">
      <c r="A464" t="s">
        <v>6533</v>
      </c>
      <c r="B464">
        <v>14</v>
      </c>
    </row>
    <row r="465" spans="1:2" ht="13.5" customHeight="1" x14ac:dyDescent="0.25">
      <c r="A465" t="s">
        <v>6533</v>
      </c>
      <c r="B465">
        <v>15</v>
      </c>
    </row>
    <row r="466" spans="1:2" ht="13.5" customHeight="1" x14ac:dyDescent="0.25">
      <c r="A466" t="s">
        <v>6533</v>
      </c>
      <c r="B466">
        <v>16</v>
      </c>
    </row>
    <row r="467" spans="1:2" ht="13.5" customHeight="1" x14ac:dyDescent="0.25">
      <c r="A467" t="s">
        <v>6533</v>
      </c>
      <c r="B467">
        <v>17</v>
      </c>
    </row>
    <row r="468" spans="1:2" ht="13.5" customHeight="1" x14ac:dyDescent="0.25">
      <c r="A468" t="s">
        <v>6533</v>
      </c>
      <c r="B468">
        <v>18</v>
      </c>
    </row>
    <row r="469" spans="1:2" ht="13.5" customHeight="1" x14ac:dyDescent="0.25">
      <c r="A469" t="s">
        <v>6533</v>
      </c>
      <c r="B469">
        <v>19</v>
      </c>
    </row>
    <row r="470" spans="1:2" ht="13.5" customHeight="1" x14ac:dyDescent="0.25">
      <c r="A470" t="s">
        <v>6533</v>
      </c>
      <c r="B470">
        <v>20</v>
      </c>
    </row>
    <row r="471" spans="1:2" ht="13.5" customHeight="1" x14ac:dyDescent="0.25">
      <c r="A471" t="s">
        <v>6533</v>
      </c>
      <c r="B471">
        <v>21</v>
      </c>
    </row>
    <row r="472" spans="1:2" ht="13.5" customHeight="1" x14ac:dyDescent="0.25">
      <c r="A472" t="s">
        <v>6533</v>
      </c>
      <c r="B472">
        <v>22</v>
      </c>
    </row>
    <row r="473" spans="1:2" ht="13.5" customHeight="1" x14ac:dyDescent="0.25">
      <c r="A473" t="s">
        <v>6533</v>
      </c>
      <c r="B473">
        <v>23</v>
      </c>
    </row>
    <row r="474" spans="1:2" ht="13.5" customHeight="1" x14ac:dyDescent="0.25">
      <c r="A474" t="s">
        <v>6533</v>
      </c>
      <c r="B474">
        <v>24</v>
      </c>
    </row>
    <row r="475" spans="1:2" ht="13.5" customHeight="1" x14ac:dyDescent="0.25">
      <c r="A475" t="s">
        <v>6533</v>
      </c>
      <c r="B475">
        <v>25</v>
      </c>
    </row>
    <row r="476" spans="1:2" ht="13.5" customHeight="1" x14ac:dyDescent="0.25">
      <c r="A476" t="s">
        <v>6533</v>
      </c>
      <c r="B476">
        <v>26</v>
      </c>
    </row>
    <row r="477" spans="1:2" ht="13.5" customHeight="1" x14ac:dyDescent="0.25">
      <c r="A477" t="s">
        <v>6533</v>
      </c>
      <c r="B477">
        <v>27</v>
      </c>
    </row>
    <row r="478" spans="1:2" ht="13.5" customHeight="1" x14ac:dyDescent="0.25">
      <c r="A478" t="s">
        <v>6533</v>
      </c>
      <c r="B478">
        <v>28</v>
      </c>
    </row>
    <row r="479" spans="1:2" ht="13.5" customHeight="1" x14ac:dyDescent="0.25">
      <c r="A479" t="s">
        <v>6533</v>
      </c>
      <c r="B479">
        <v>29</v>
      </c>
    </row>
    <row r="480" spans="1:2" ht="13.5" customHeight="1" x14ac:dyDescent="0.25">
      <c r="A480" t="s">
        <v>6533</v>
      </c>
      <c r="B480">
        <v>30</v>
      </c>
    </row>
    <row r="481" spans="1:11" ht="13.5" customHeight="1" x14ac:dyDescent="0.25">
      <c r="A481" t="s">
        <v>6533</v>
      </c>
      <c r="B481">
        <v>31</v>
      </c>
    </row>
    <row r="482" spans="1:11" ht="13.5" customHeight="1" x14ac:dyDescent="0.25">
      <c r="A482" t="s">
        <v>6533</v>
      </c>
      <c r="B482">
        <v>32</v>
      </c>
    </row>
    <row r="483" spans="1:11" ht="13.5" customHeight="1" x14ac:dyDescent="0.25">
      <c r="A483" t="s">
        <v>6533</v>
      </c>
      <c r="B483">
        <v>33</v>
      </c>
    </row>
    <row r="484" spans="1:11" ht="13.5" customHeight="1" x14ac:dyDescent="0.25">
      <c r="A484" t="s">
        <v>6533</v>
      </c>
      <c r="B484">
        <v>34</v>
      </c>
    </row>
    <row r="485" spans="1:11" ht="13.5" customHeight="1" x14ac:dyDescent="0.25">
      <c r="A485" t="s">
        <v>6533</v>
      </c>
      <c r="B485">
        <v>35</v>
      </c>
    </row>
    <row r="486" spans="1:11" ht="13.5" customHeight="1" x14ac:dyDescent="0.25">
      <c r="A486" t="s">
        <v>6533</v>
      </c>
      <c r="B486">
        <v>36</v>
      </c>
    </row>
    <row r="487" spans="1:11" ht="13.5" customHeight="1" x14ac:dyDescent="0.25">
      <c r="A487" t="s">
        <v>6533</v>
      </c>
      <c r="B487">
        <v>37</v>
      </c>
    </row>
    <row r="488" spans="1:11" ht="13.5" customHeight="1" x14ac:dyDescent="0.25">
      <c r="A488" t="s">
        <v>6533</v>
      </c>
      <c r="B488">
        <v>38</v>
      </c>
    </row>
    <row r="489" spans="1:11" ht="13.5" customHeight="1" x14ac:dyDescent="0.25">
      <c r="A489" t="s">
        <v>6534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1" ht="13.5" customHeight="1" x14ac:dyDescent="0.25">
      <c r="A490" t="s">
        <v>6534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1" ht="13.5" customHeight="1" x14ac:dyDescent="0.25">
      <c r="A491" t="s">
        <v>6534</v>
      </c>
      <c r="B491">
        <v>3</v>
      </c>
      <c r="C491">
        <v>0</v>
      </c>
      <c r="F491">
        <v>0</v>
      </c>
    </row>
    <row r="492" spans="1:11" ht="13.5" customHeight="1" x14ac:dyDescent="0.25">
      <c r="A492" t="s">
        <v>6534</v>
      </c>
      <c r="B492">
        <v>4</v>
      </c>
      <c r="C492">
        <v>0</v>
      </c>
      <c r="F492">
        <v>0</v>
      </c>
    </row>
    <row r="493" spans="1:11" ht="13.5" customHeight="1" x14ac:dyDescent="0.25">
      <c r="A493" t="s">
        <v>6534</v>
      </c>
      <c r="B493">
        <v>5</v>
      </c>
      <c r="D493">
        <v>0</v>
      </c>
      <c r="G493">
        <v>5.31</v>
      </c>
      <c r="J493">
        <v>4.9924401204648445</v>
      </c>
    </row>
    <row r="494" spans="1:11" ht="13.5" customHeight="1" x14ac:dyDescent="0.25">
      <c r="A494" t="s">
        <v>6534</v>
      </c>
      <c r="B494">
        <v>6</v>
      </c>
      <c r="D494">
        <v>0</v>
      </c>
      <c r="G494">
        <v>2.0099999999999998</v>
      </c>
      <c r="J494">
        <v>1.9353548638277827</v>
      </c>
    </row>
    <row r="495" spans="1:11" ht="13.5" customHeight="1" x14ac:dyDescent="0.25">
      <c r="A495" t="s">
        <v>6534</v>
      </c>
      <c r="B495">
        <v>7</v>
      </c>
      <c r="E495">
        <v>0</v>
      </c>
      <c r="H495">
        <v>2</v>
      </c>
      <c r="K495">
        <v>1.8655435965045901</v>
      </c>
    </row>
    <row r="496" spans="1:11" ht="13.5" customHeight="1" x14ac:dyDescent="0.25">
      <c r="A496" t="s">
        <v>6534</v>
      </c>
      <c r="B496">
        <v>8</v>
      </c>
      <c r="E496">
        <v>0</v>
      </c>
      <c r="H496">
        <v>0</v>
      </c>
    </row>
    <row r="497" spans="1:11" ht="13.5" customHeight="1" x14ac:dyDescent="0.25">
      <c r="A497" t="s">
        <v>6534</v>
      </c>
      <c r="B497">
        <v>9</v>
      </c>
      <c r="C497">
        <v>0</v>
      </c>
      <c r="F497">
        <v>5.29</v>
      </c>
      <c r="I497">
        <v>5.0853502061996734</v>
      </c>
    </row>
    <row r="498" spans="1:11" ht="13.5" customHeight="1" x14ac:dyDescent="0.25">
      <c r="A498" t="s">
        <v>6534</v>
      </c>
      <c r="B498">
        <v>10</v>
      </c>
      <c r="C498">
        <v>0</v>
      </c>
      <c r="F498">
        <v>0</v>
      </c>
    </row>
    <row r="499" spans="1:11" ht="13.5" customHeight="1" x14ac:dyDescent="0.25">
      <c r="A499" t="s">
        <v>6534</v>
      </c>
      <c r="B499">
        <v>11</v>
      </c>
      <c r="D499">
        <v>0</v>
      </c>
      <c r="G499">
        <v>2.69</v>
      </c>
      <c r="J499">
        <v>2.4235004967175358</v>
      </c>
    </row>
    <row r="500" spans="1:11" ht="13.5" customHeight="1" x14ac:dyDescent="0.25">
      <c r="A500" t="s">
        <v>6534</v>
      </c>
      <c r="B500">
        <v>12</v>
      </c>
      <c r="D500">
        <v>0</v>
      </c>
      <c r="G500">
        <v>5.7</v>
      </c>
      <c r="J500">
        <v>4.7449124484762901</v>
      </c>
    </row>
    <row r="501" spans="1:11" ht="13.5" customHeight="1" x14ac:dyDescent="0.25">
      <c r="A501" t="s">
        <v>6534</v>
      </c>
      <c r="B501">
        <v>13</v>
      </c>
      <c r="E501">
        <v>0</v>
      </c>
      <c r="H501">
        <v>1.99</v>
      </c>
      <c r="K501">
        <v>1.8986408671650949</v>
      </c>
    </row>
    <row r="502" spans="1:11" ht="13.5" customHeight="1" x14ac:dyDescent="0.25">
      <c r="A502" t="s">
        <v>6534</v>
      </c>
      <c r="B502">
        <v>14</v>
      </c>
      <c r="E502">
        <v>0</v>
      </c>
      <c r="H502">
        <v>2.76</v>
      </c>
      <c r="K502">
        <v>2.4231462492961904</v>
      </c>
    </row>
    <row r="503" spans="1:11" ht="13.5" customHeight="1" x14ac:dyDescent="0.25">
      <c r="A503" t="s">
        <v>6534</v>
      </c>
      <c r="B503">
        <v>15</v>
      </c>
      <c r="C503">
        <v>0</v>
      </c>
      <c r="F503">
        <v>0</v>
      </c>
    </row>
    <row r="504" spans="1:11" ht="13.5" customHeight="1" x14ac:dyDescent="0.25">
      <c r="A504" t="s">
        <v>6534</v>
      </c>
      <c r="B504">
        <v>16</v>
      </c>
      <c r="C504">
        <v>0</v>
      </c>
      <c r="F504">
        <v>0</v>
      </c>
    </row>
    <row r="505" spans="1:11" ht="13.5" customHeight="1" x14ac:dyDescent="0.25">
      <c r="A505" t="s">
        <v>6534</v>
      </c>
      <c r="B505">
        <v>17</v>
      </c>
      <c r="D505">
        <v>0</v>
      </c>
      <c r="G505">
        <v>0</v>
      </c>
    </row>
    <row r="506" spans="1:11" ht="13.5" customHeight="1" x14ac:dyDescent="0.25">
      <c r="A506" t="s">
        <v>6534</v>
      </c>
      <c r="B506">
        <v>18</v>
      </c>
      <c r="D506">
        <v>0</v>
      </c>
      <c r="G506">
        <v>3.54</v>
      </c>
      <c r="J506">
        <v>3.0066113881293215</v>
      </c>
    </row>
    <row r="507" spans="1:11" ht="13.5" customHeight="1" x14ac:dyDescent="0.25">
      <c r="A507" t="s">
        <v>6534</v>
      </c>
      <c r="B507">
        <v>19</v>
      </c>
      <c r="E507">
        <v>0</v>
      </c>
      <c r="H507">
        <v>2.02</v>
      </c>
      <c r="K507">
        <v>1.9028308179699334</v>
      </c>
    </row>
    <row r="508" spans="1:11" ht="13.5" customHeight="1" x14ac:dyDescent="0.25">
      <c r="A508" t="s">
        <v>6534</v>
      </c>
      <c r="B508">
        <v>20</v>
      </c>
      <c r="E508">
        <v>0</v>
      </c>
      <c r="H508">
        <v>3.36</v>
      </c>
      <c r="K508">
        <v>2.9667135678817016</v>
      </c>
    </row>
    <row r="509" spans="1:11" ht="13.5" customHeight="1" x14ac:dyDescent="0.25">
      <c r="A509" t="s">
        <v>6534</v>
      </c>
      <c r="B509">
        <v>21</v>
      </c>
      <c r="C509">
        <v>0</v>
      </c>
      <c r="F509">
        <v>2.68</v>
      </c>
      <c r="I509">
        <v>2.4820585913674083</v>
      </c>
    </row>
    <row r="510" spans="1:11" ht="13.5" customHeight="1" x14ac:dyDescent="0.25">
      <c r="A510" t="s">
        <v>6534</v>
      </c>
      <c r="B510">
        <v>22</v>
      </c>
      <c r="C510">
        <v>0</v>
      </c>
      <c r="F510">
        <v>0</v>
      </c>
    </row>
    <row r="511" spans="1:11" ht="13.5" customHeight="1" x14ac:dyDescent="0.25">
      <c r="A511" t="s">
        <v>6534</v>
      </c>
      <c r="B511">
        <v>23</v>
      </c>
      <c r="D511">
        <v>0</v>
      </c>
      <c r="G511">
        <v>5.71</v>
      </c>
      <c r="J511">
        <v>4.7745083940042896</v>
      </c>
    </row>
    <row r="512" spans="1:11" ht="13.5" customHeight="1" x14ac:dyDescent="0.25">
      <c r="A512" t="s">
        <v>6534</v>
      </c>
      <c r="B512">
        <v>24</v>
      </c>
      <c r="D512">
        <v>0</v>
      </c>
      <c r="G512">
        <v>0</v>
      </c>
    </row>
    <row r="513" spans="1:11" ht="13.5" customHeight="1" x14ac:dyDescent="0.25">
      <c r="A513" t="s">
        <v>6534</v>
      </c>
      <c r="B513">
        <v>25</v>
      </c>
      <c r="E513">
        <v>0</v>
      </c>
      <c r="H513">
        <v>3.61</v>
      </c>
      <c r="K513">
        <v>2.8546039730668751</v>
      </c>
    </row>
    <row r="514" spans="1:11" ht="13.5" customHeight="1" x14ac:dyDescent="0.25">
      <c r="A514" t="s">
        <v>6534</v>
      </c>
      <c r="B514">
        <v>26</v>
      </c>
      <c r="E514">
        <v>3.03</v>
      </c>
      <c r="H514">
        <v>5.53</v>
      </c>
      <c r="K514">
        <v>4.9259202539429046</v>
      </c>
    </row>
    <row r="515" spans="1:11" ht="13.5" customHeight="1" x14ac:dyDescent="0.25">
      <c r="A515" t="s">
        <v>6534</v>
      </c>
      <c r="B515">
        <v>27</v>
      </c>
      <c r="C515">
        <v>0</v>
      </c>
      <c r="F515">
        <v>2.69</v>
      </c>
      <c r="I515">
        <v>2.4186952954577028</v>
      </c>
    </row>
    <row r="516" spans="1:11" ht="13.5" customHeight="1" x14ac:dyDescent="0.25">
      <c r="A516" t="s">
        <v>6534</v>
      </c>
      <c r="B516">
        <v>28</v>
      </c>
      <c r="C516">
        <v>0</v>
      </c>
      <c r="F516">
        <v>5.62</v>
      </c>
      <c r="I516">
        <v>5.2789648651851886</v>
      </c>
    </row>
    <row r="517" spans="1:11" ht="13.5" customHeight="1" x14ac:dyDescent="0.25">
      <c r="A517" t="s">
        <v>6534</v>
      </c>
      <c r="B517">
        <v>29</v>
      </c>
      <c r="D517">
        <v>0</v>
      </c>
      <c r="G517">
        <v>5.55</v>
      </c>
      <c r="J517">
        <v>5.2037149400976039</v>
      </c>
    </row>
    <row r="518" spans="1:11" ht="13.5" customHeight="1" x14ac:dyDescent="0.25">
      <c r="A518" t="s">
        <v>6534</v>
      </c>
      <c r="B518">
        <v>30</v>
      </c>
      <c r="D518">
        <v>0</v>
      </c>
      <c r="G518">
        <v>5.73</v>
      </c>
      <c r="J518">
        <v>5.2393615700725586</v>
      </c>
    </row>
    <row r="519" spans="1:11" ht="13.5" customHeight="1" x14ac:dyDescent="0.25">
      <c r="A519" t="s">
        <v>6534</v>
      </c>
      <c r="B519">
        <v>31</v>
      </c>
      <c r="E519">
        <v>0</v>
      </c>
      <c r="H519">
        <v>0</v>
      </c>
    </row>
    <row r="520" spans="1:11" ht="13.5" customHeight="1" x14ac:dyDescent="0.25">
      <c r="A520" t="s">
        <v>6534</v>
      </c>
      <c r="B520">
        <v>32</v>
      </c>
      <c r="E520">
        <v>0</v>
      </c>
      <c r="H520">
        <v>0</v>
      </c>
    </row>
    <row r="521" spans="1:11" ht="13.5" customHeight="1" x14ac:dyDescent="0.25">
      <c r="A521" t="s">
        <v>6535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 x14ac:dyDescent="0.25">
      <c r="A522" t="s">
        <v>6535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 x14ac:dyDescent="0.25">
      <c r="A523" t="s">
        <v>6535</v>
      </c>
      <c r="B523">
        <v>3</v>
      </c>
      <c r="C523">
        <v>3.91</v>
      </c>
      <c r="F523">
        <v>6.43</v>
      </c>
      <c r="I523">
        <v>5.2809176351490921</v>
      </c>
    </row>
    <row r="524" spans="1:11" ht="13.5" customHeight="1" x14ac:dyDescent="0.25">
      <c r="A524" t="s">
        <v>6535</v>
      </c>
      <c r="B524">
        <v>4</v>
      </c>
      <c r="C524">
        <v>0</v>
      </c>
      <c r="F524">
        <v>0</v>
      </c>
    </row>
    <row r="525" spans="1:11" ht="13.5" customHeight="1" x14ac:dyDescent="0.25">
      <c r="A525" t="s">
        <v>6535</v>
      </c>
      <c r="B525">
        <v>5</v>
      </c>
      <c r="D525">
        <v>0</v>
      </c>
      <c r="G525">
        <v>3.98</v>
      </c>
      <c r="J525">
        <v>3.8314901147064435</v>
      </c>
    </row>
    <row r="526" spans="1:11" ht="13.5" customHeight="1" x14ac:dyDescent="0.25">
      <c r="A526" t="s">
        <v>6535</v>
      </c>
      <c r="B526">
        <v>6</v>
      </c>
      <c r="D526">
        <v>0</v>
      </c>
      <c r="G526">
        <v>6.32</v>
      </c>
      <c r="J526">
        <v>5.7185788115502865</v>
      </c>
    </row>
    <row r="527" spans="1:11" ht="13.5" customHeight="1" x14ac:dyDescent="0.25">
      <c r="A527" t="s">
        <v>6535</v>
      </c>
      <c r="B527">
        <v>7</v>
      </c>
      <c r="E527">
        <v>0</v>
      </c>
      <c r="H527">
        <v>0.73</v>
      </c>
      <c r="K527">
        <v>0.68093439760922936</v>
      </c>
    </row>
    <row r="528" spans="1:11" ht="13.5" customHeight="1" x14ac:dyDescent="0.25">
      <c r="A528" t="s">
        <v>6535</v>
      </c>
      <c r="B528">
        <v>8</v>
      </c>
      <c r="E528">
        <v>0</v>
      </c>
      <c r="H528">
        <v>4.67</v>
      </c>
      <c r="K528">
        <v>4.1143214364564891</v>
      </c>
    </row>
    <row r="529" spans="1:11" ht="13.5" customHeight="1" x14ac:dyDescent="0.25">
      <c r="A529" t="s">
        <v>6535</v>
      </c>
      <c r="B529">
        <v>9</v>
      </c>
      <c r="C529">
        <v>0</v>
      </c>
      <c r="F529">
        <v>0</v>
      </c>
    </row>
    <row r="530" spans="1:11" ht="13.5" customHeight="1" x14ac:dyDescent="0.25">
      <c r="A530" t="s">
        <v>6535</v>
      </c>
      <c r="B530">
        <v>10</v>
      </c>
      <c r="C530">
        <v>0</v>
      </c>
      <c r="F530">
        <v>5.99</v>
      </c>
      <c r="I530">
        <v>5.4350655217169948</v>
      </c>
    </row>
    <row r="531" spans="1:11" ht="13.5" customHeight="1" x14ac:dyDescent="0.25">
      <c r="A531" t="s">
        <v>6535</v>
      </c>
      <c r="B531">
        <v>11</v>
      </c>
      <c r="D531">
        <v>0</v>
      </c>
      <c r="G531">
        <v>3.32</v>
      </c>
      <c r="J531">
        <v>3.0406381773839328</v>
      </c>
    </row>
    <row r="532" spans="1:11" ht="13.5" customHeight="1" x14ac:dyDescent="0.25">
      <c r="A532" t="s">
        <v>6535</v>
      </c>
      <c r="B532">
        <v>12</v>
      </c>
      <c r="D532">
        <v>0</v>
      </c>
      <c r="G532">
        <v>10.08</v>
      </c>
      <c r="J532">
        <v>8.8343880048585</v>
      </c>
    </row>
    <row r="533" spans="1:11" ht="13.5" customHeight="1" x14ac:dyDescent="0.25">
      <c r="A533" t="s">
        <v>6535</v>
      </c>
      <c r="B533">
        <v>13</v>
      </c>
      <c r="E533">
        <v>0.7</v>
      </c>
      <c r="H533">
        <v>2.6</v>
      </c>
      <c r="K533">
        <v>1.1149490974259733</v>
      </c>
    </row>
    <row r="534" spans="1:11" ht="13.5" customHeight="1" x14ac:dyDescent="0.25">
      <c r="A534" t="s">
        <v>6535</v>
      </c>
      <c r="B534">
        <v>14</v>
      </c>
      <c r="E534">
        <v>0</v>
      </c>
      <c r="H534">
        <v>0</v>
      </c>
    </row>
    <row r="535" spans="1:11" ht="13.5" customHeight="1" x14ac:dyDescent="0.25">
      <c r="A535" t="s">
        <v>6535</v>
      </c>
      <c r="B535">
        <v>15</v>
      </c>
      <c r="C535">
        <v>0</v>
      </c>
      <c r="F535">
        <v>0</v>
      </c>
    </row>
    <row r="536" spans="1:11" ht="13.5" customHeight="1" x14ac:dyDescent="0.25">
      <c r="A536" t="s">
        <v>6535</v>
      </c>
      <c r="B536">
        <v>16</v>
      </c>
      <c r="C536">
        <v>0</v>
      </c>
      <c r="F536">
        <v>3.95</v>
      </c>
      <c r="I536">
        <v>3.7659118466590278</v>
      </c>
    </row>
    <row r="537" spans="1:11" ht="13.5" customHeight="1" x14ac:dyDescent="0.25">
      <c r="A537" t="s">
        <v>6535</v>
      </c>
      <c r="B537">
        <v>17</v>
      </c>
      <c r="D537">
        <v>0</v>
      </c>
      <c r="G537">
        <v>0</v>
      </c>
    </row>
    <row r="538" spans="1:11" ht="13.5" customHeight="1" x14ac:dyDescent="0.25">
      <c r="A538" t="s">
        <v>6535</v>
      </c>
      <c r="B538">
        <v>18</v>
      </c>
      <c r="D538">
        <v>0</v>
      </c>
      <c r="G538">
        <v>0</v>
      </c>
    </row>
    <row r="539" spans="1:11" ht="13.5" customHeight="1" x14ac:dyDescent="0.25">
      <c r="A539" t="s">
        <v>6535</v>
      </c>
      <c r="B539">
        <v>19</v>
      </c>
      <c r="E539">
        <v>5.14</v>
      </c>
      <c r="H539">
        <v>6.36</v>
      </c>
      <c r="K539">
        <v>5.5746801273728899</v>
      </c>
    </row>
    <row r="540" spans="1:11" ht="13.5" customHeight="1" x14ac:dyDescent="0.25">
      <c r="A540" t="s">
        <v>6535</v>
      </c>
      <c r="B540">
        <v>20</v>
      </c>
      <c r="E540">
        <v>0</v>
      </c>
      <c r="H540">
        <v>4.4000000000000004</v>
      </c>
      <c r="K540">
        <v>4.0439557822577923</v>
      </c>
    </row>
    <row r="541" spans="1:11" ht="13.5" customHeight="1" x14ac:dyDescent="0.25">
      <c r="A541" t="s">
        <v>6535</v>
      </c>
      <c r="B541">
        <v>21</v>
      </c>
      <c r="C541">
        <v>0</v>
      </c>
      <c r="F541">
        <v>3.33</v>
      </c>
      <c r="I541">
        <v>3.098823425315421</v>
      </c>
    </row>
    <row r="542" spans="1:11" ht="13.5" customHeight="1" x14ac:dyDescent="0.25">
      <c r="A542" t="s">
        <v>6535</v>
      </c>
      <c r="B542">
        <v>22</v>
      </c>
      <c r="C542">
        <v>0</v>
      </c>
      <c r="F542">
        <v>0</v>
      </c>
    </row>
    <row r="543" spans="1:11" ht="13.5" customHeight="1" x14ac:dyDescent="0.25">
      <c r="A543" t="s">
        <v>6535</v>
      </c>
      <c r="B543">
        <v>23</v>
      </c>
      <c r="D543">
        <v>0</v>
      </c>
      <c r="G543">
        <v>10.11</v>
      </c>
      <c r="J543">
        <v>8.9499598980558108</v>
      </c>
    </row>
    <row r="544" spans="1:11" ht="13.5" customHeight="1" x14ac:dyDescent="0.25">
      <c r="A544" t="s">
        <v>6535</v>
      </c>
      <c r="B544">
        <v>24</v>
      </c>
      <c r="D544">
        <v>0</v>
      </c>
      <c r="G544">
        <v>3.96</v>
      </c>
      <c r="J544">
        <v>3.7088030962760472</v>
      </c>
    </row>
    <row r="545" spans="1:11" ht="13.5" customHeight="1" x14ac:dyDescent="0.25">
      <c r="A545" t="s">
        <v>6535</v>
      </c>
      <c r="B545">
        <v>25</v>
      </c>
      <c r="E545">
        <v>0</v>
      </c>
      <c r="H545">
        <v>2.57</v>
      </c>
      <c r="K545">
        <v>2.4386809822603417</v>
      </c>
    </row>
    <row r="546" spans="1:11" ht="13.5" customHeight="1" x14ac:dyDescent="0.25">
      <c r="A546" t="s">
        <v>6535</v>
      </c>
      <c r="B546">
        <v>26</v>
      </c>
      <c r="E546">
        <v>0</v>
      </c>
      <c r="H546">
        <v>2.1</v>
      </c>
      <c r="K546">
        <v>1.831355360381447</v>
      </c>
    </row>
    <row r="547" spans="1:11" ht="13.5" customHeight="1" x14ac:dyDescent="0.25">
      <c r="A547" t="s">
        <v>6535</v>
      </c>
      <c r="B547">
        <v>27</v>
      </c>
      <c r="C547">
        <v>0</v>
      </c>
      <c r="F547">
        <v>0</v>
      </c>
    </row>
    <row r="548" spans="1:11" ht="13.5" customHeight="1" x14ac:dyDescent="0.25">
      <c r="A548" t="s">
        <v>6535</v>
      </c>
      <c r="B548">
        <v>28</v>
      </c>
      <c r="C548">
        <v>0</v>
      </c>
      <c r="F548">
        <v>0</v>
      </c>
    </row>
    <row r="549" spans="1:11" ht="13.5" customHeight="1" x14ac:dyDescent="0.25">
      <c r="A549" t="s">
        <v>6535</v>
      </c>
      <c r="B549">
        <v>29</v>
      </c>
      <c r="D549">
        <v>0</v>
      </c>
      <c r="G549">
        <v>2.0499999999999998</v>
      </c>
      <c r="J549">
        <v>1.8120711232380269</v>
      </c>
    </row>
    <row r="550" spans="1:11" ht="13.5" customHeight="1" x14ac:dyDescent="0.25">
      <c r="A550" t="s">
        <v>6535</v>
      </c>
      <c r="B550">
        <v>30</v>
      </c>
      <c r="D550">
        <v>0</v>
      </c>
      <c r="G550">
        <v>0</v>
      </c>
    </row>
    <row r="551" spans="1:11" ht="13.5" customHeight="1" x14ac:dyDescent="0.25">
      <c r="A551" t="s">
        <v>6535</v>
      </c>
      <c r="B551">
        <v>31</v>
      </c>
      <c r="E551">
        <v>0</v>
      </c>
      <c r="H551">
        <v>0</v>
      </c>
    </row>
    <row r="552" spans="1:11" ht="13.5" customHeight="1" x14ac:dyDescent="0.25">
      <c r="A552" t="s">
        <v>6535</v>
      </c>
      <c r="B552">
        <v>32</v>
      </c>
      <c r="E552">
        <v>0</v>
      </c>
      <c r="H552">
        <v>0</v>
      </c>
    </row>
    <row r="553" spans="1:11" ht="13.5" customHeight="1" x14ac:dyDescent="0.25">
      <c r="A553" t="s">
        <v>6536</v>
      </c>
      <c r="B553">
        <v>1</v>
      </c>
      <c r="C553">
        <v>5.97</v>
      </c>
      <c r="D553">
        <v>1.25</v>
      </c>
      <c r="E553">
        <v>7.85</v>
      </c>
      <c r="F553">
        <v>6.1</v>
      </c>
      <c r="G553">
        <v>1.29</v>
      </c>
      <c r="H553">
        <v>8.2799999999999994</v>
      </c>
      <c r="I553">
        <v>6.0279209510746625</v>
      </c>
      <c r="J553">
        <v>1.2529926146537091</v>
      </c>
      <c r="K553">
        <v>7.972806767204351</v>
      </c>
    </row>
    <row r="554" spans="1:11" ht="13.5" customHeight="1" x14ac:dyDescent="0.25">
      <c r="A554" t="s">
        <v>6536</v>
      </c>
      <c r="B554">
        <v>2</v>
      </c>
      <c r="C554">
        <v>0</v>
      </c>
      <c r="D554">
        <v>0</v>
      </c>
      <c r="E554">
        <v>0</v>
      </c>
      <c r="F554">
        <v>3.43</v>
      </c>
      <c r="G554">
        <v>2.84</v>
      </c>
      <c r="H554">
        <v>6.34</v>
      </c>
      <c r="I554">
        <v>3.2897207263847617</v>
      </c>
      <c r="J554">
        <v>2.7182362914803235</v>
      </c>
      <c r="K554">
        <v>1.9969684553161644</v>
      </c>
    </row>
    <row r="555" spans="1:11" ht="13.5" customHeight="1" x14ac:dyDescent="0.25">
      <c r="A555" t="s">
        <v>6536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 x14ac:dyDescent="0.25">
      <c r="A556" t="s">
        <v>6536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 x14ac:dyDescent="0.25">
      <c r="A557" t="s">
        <v>6536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 x14ac:dyDescent="0.25">
      <c r="A558" t="s">
        <v>6536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 x14ac:dyDescent="0.25">
      <c r="A559" t="s">
        <v>6536</v>
      </c>
      <c r="B559">
        <v>7</v>
      </c>
      <c r="C559">
        <v>0.65</v>
      </c>
      <c r="F559">
        <v>3.98</v>
      </c>
      <c r="I559">
        <v>3.1076844050464838</v>
      </c>
    </row>
    <row r="560" spans="1:11" ht="13.5" customHeight="1" x14ac:dyDescent="0.25">
      <c r="A560" t="s">
        <v>6536</v>
      </c>
      <c r="B560">
        <v>8</v>
      </c>
      <c r="C560">
        <v>0</v>
      </c>
      <c r="F560">
        <v>4.3600000000000003</v>
      </c>
      <c r="I560">
        <v>4.1937200664834613</v>
      </c>
    </row>
    <row r="561" spans="1:11" ht="13.5" customHeight="1" x14ac:dyDescent="0.25">
      <c r="A561" t="s">
        <v>6536</v>
      </c>
      <c r="B561">
        <v>9</v>
      </c>
      <c r="D561">
        <v>0</v>
      </c>
      <c r="G561">
        <v>1.77</v>
      </c>
      <c r="J561">
        <v>1.7053245081788502</v>
      </c>
    </row>
    <row r="562" spans="1:11" ht="13.5" customHeight="1" x14ac:dyDescent="0.25">
      <c r="A562" t="s">
        <v>6536</v>
      </c>
      <c r="B562">
        <v>10</v>
      </c>
      <c r="D562">
        <v>0</v>
      </c>
      <c r="G562">
        <v>9.0500000000000007</v>
      </c>
      <c r="J562">
        <v>6.5942172877768677</v>
      </c>
    </row>
    <row r="563" spans="1:11" ht="13.5" customHeight="1" x14ac:dyDescent="0.25">
      <c r="A563" t="s">
        <v>6536</v>
      </c>
      <c r="B563">
        <v>11</v>
      </c>
      <c r="E563">
        <v>0</v>
      </c>
      <c r="H563">
        <v>0.22</v>
      </c>
      <c r="K563">
        <v>3.1944444444444442E-3</v>
      </c>
    </row>
    <row r="564" spans="1:11" ht="13.5" customHeight="1" x14ac:dyDescent="0.25">
      <c r="A564" t="s">
        <v>6536</v>
      </c>
      <c r="B564">
        <v>12</v>
      </c>
      <c r="E564">
        <v>2.31</v>
      </c>
      <c r="H564">
        <v>2.37</v>
      </c>
      <c r="K564">
        <v>2.3146426388682881</v>
      </c>
    </row>
    <row r="565" spans="1:11" ht="13.5" customHeight="1" x14ac:dyDescent="0.25">
      <c r="A565" t="s">
        <v>6536</v>
      </c>
      <c r="B565">
        <v>13</v>
      </c>
      <c r="C565">
        <v>0</v>
      </c>
      <c r="F565">
        <v>0.78</v>
      </c>
      <c r="I565">
        <v>0.65397757027265924</v>
      </c>
    </row>
    <row r="566" spans="1:11" ht="13.5" customHeight="1" x14ac:dyDescent="0.25">
      <c r="A566" t="s">
        <v>6536</v>
      </c>
      <c r="B566">
        <v>14</v>
      </c>
      <c r="C566">
        <v>0</v>
      </c>
      <c r="F566">
        <v>1.6</v>
      </c>
      <c r="I566">
        <v>1.5308937205046724</v>
      </c>
    </row>
    <row r="567" spans="1:11" ht="13.5" customHeight="1" x14ac:dyDescent="0.25">
      <c r="A567" t="s">
        <v>6536</v>
      </c>
      <c r="B567">
        <v>15</v>
      </c>
      <c r="D567">
        <v>0</v>
      </c>
      <c r="G567">
        <v>0.37</v>
      </c>
      <c r="J567">
        <v>0.34588469074871536</v>
      </c>
    </row>
    <row r="568" spans="1:11" ht="13.5" customHeight="1" x14ac:dyDescent="0.25">
      <c r="A568" t="s">
        <v>6536</v>
      </c>
      <c r="B568">
        <v>16</v>
      </c>
      <c r="D568">
        <v>0</v>
      </c>
      <c r="G568">
        <v>8.3800000000000008</v>
      </c>
      <c r="J568">
        <v>7.8789176823333733</v>
      </c>
    </row>
    <row r="569" spans="1:11" ht="13.5" customHeight="1" x14ac:dyDescent="0.25">
      <c r="A569" t="s">
        <v>6536</v>
      </c>
      <c r="B569">
        <v>17</v>
      </c>
      <c r="E569">
        <v>0</v>
      </c>
      <c r="H569">
        <v>0</v>
      </c>
    </row>
    <row r="570" spans="1:11" ht="13.5" customHeight="1" x14ac:dyDescent="0.25">
      <c r="A570" t="s">
        <v>6536</v>
      </c>
      <c r="B570">
        <v>18</v>
      </c>
      <c r="E570">
        <v>0</v>
      </c>
      <c r="H570">
        <v>0</v>
      </c>
    </row>
    <row r="571" spans="1:11" ht="13.5" customHeight="1" x14ac:dyDescent="0.25">
      <c r="A571" t="s">
        <v>6536</v>
      </c>
      <c r="B571">
        <v>19</v>
      </c>
      <c r="C571">
        <v>0</v>
      </c>
      <c r="F571">
        <v>4.37</v>
      </c>
      <c r="I571">
        <v>4.1394272269338854</v>
      </c>
    </row>
    <row r="572" spans="1:11" ht="13.5" customHeight="1" x14ac:dyDescent="0.25">
      <c r="A572" t="s">
        <v>6536</v>
      </c>
      <c r="B572">
        <v>20</v>
      </c>
      <c r="C572">
        <v>0</v>
      </c>
      <c r="F572">
        <v>7.49</v>
      </c>
      <c r="I572">
        <v>6.6275476897733663</v>
      </c>
    </row>
    <row r="573" spans="1:11" ht="13.5" customHeight="1" x14ac:dyDescent="0.25">
      <c r="A573" t="s">
        <v>6536</v>
      </c>
      <c r="B573">
        <v>21</v>
      </c>
      <c r="D573">
        <v>0</v>
      </c>
      <c r="G573">
        <v>2.34</v>
      </c>
      <c r="J573">
        <v>2.2085773209010511</v>
      </c>
    </row>
    <row r="574" spans="1:11" ht="13.5" customHeight="1" x14ac:dyDescent="0.25">
      <c r="A574" t="s">
        <v>6536</v>
      </c>
      <c r="B574">
        <v>22</v>
      </c>
      <c r="D574">
        <v>0</v>
      </c>
      <c r="G574">
        <v>1.5899999999999999</v>
      </c>
      <c r="J574">
        <v>1.5007659282015002</v>
      </c>
    </row>
    <row r="575" spans="1:11" ht="13.5" customHeight="1" x14ac:dyDescent="0.25">
      <c r="A575" t="s">
        <v>6536</v>
      </c>
      <c r="B575">
        <v>23</v>
      </c>
      <c r="E575">
        <v>0</v>
      </c>
      <c r="H575">
        <v>2.34</v>
      </c>
      <c r="K575">
        <v>2.2460133023568316</v>
      </c>
    </row>
    <row r="576" spans="1:11" ht="13.5" customHeight="1" x14ac:dyDescent="0.25">
      <c r="A576" t="s">
        <v>6536</v>
      </c>
      <c r="B576">
        <v>24</v>
      </c>
      <c r="E576">
        <v>0</v>
      </c>
      <c r="H576">
        <v>0</v>
      </c>
    </row>
    <row r="577" spans="1:11" ht="13.5" customHeight="1" x14ac:dyDescent="0.25">
      <c r="A577" t="s">
        <v>6536</v>
      </c>
      <c r="B577">
        <v>25</v>
      </c>
      <c r="C577">
        <v>0</v>
      </c>
      <c r="F577">
        <v>0</v>
      </c>
    </row>
    <row r="578" spans="1:11" ht="13.5" customHeight="1" x14ac:dyDescent="0.25">
      <c r="A578" t="s">
        <v>6536</v>
      </c>
      <c r="B578">
        <v>26</v>
      </c>
      <c r="C578">
        <v>0</v>
      </c>
      <c r="F578">
        <v>0</v>
      </c>
    </row>
    <row r="579" spans="1:11" ht="13.5" customHeight="1" x14ac:dyDescent="0.25">
      <c r="A579" t="s">
        <v>6536</v>
      </c>
      <c r="B579">
        <v>27</v>
      </c>
      <c r="D579">
        <v>0</v>
      </c>
      <c r="G579">
        <v>0</v>
      </c>
    </row>
    <row r="580" spans="1:11" ht="13.5" customHeight="1" x14ac:dyDescent="0.25">
      <c r="A580" t="s">
        <v>6536</v>
      </c>
      <c r="B580">
        <v>28</v>
      </c>
      <c r="D580">
        <v>0</v>
      </c>
      <c r="G580">
        <v>0.72</v>
      </c>
      <c r="J580">
        <v>0.69019019899123013</v>
      </c>
    </row>
    <row r="581" spans="1:11" ht="13.5" customHeight="1" x14ac:dyDescent="0.25">
      <c r="A581" t="s">
        <v>6536</v>
      </c>
      <c r="B581">
        <v>29</v>
      </c>
      <c r="E581">
        <v>0.36</v>
      </c>
      <c r="H581">
        <v>0.72</v>
      </c>
      <c r="K581">
        <v>0.4429375537556649</v>
      </c>
    </row>
    <row r="582" spans="1:11" ht="13.5" customHeight="1" x14ac:dyDescent="0.25">
      <c r="A582" t="s">
        <v>6536</v>
      </c>
      <c r="B582">
        <v>30</v>
      </c>
      <c r="E582">
        <v>0</v>
      </c>
      <c r="H582">
        <v>0</v>
      </c>
    </row>
    <row r="583" spans="1:11" ht="13.5" customHeight="1" x14ac:dyDescent="0.25">
      <c r="A583" t="s">
        <v>6537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 x14ac:dyDescent="0.25">
      <c r="A584" t="s">
        <v>6537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 x14ac:dyDescent="0.25">
      <c r="A585" t="s">
        <v>6537</v>
      </c>
      <c r="B585">
        <v>3</v>
      </c>
      <c r="C585">
        <v>0</v>
      </c>
      <c r="F585">
        <v>0</v>
      </c>
    </row>
    <row r="586" spans="1:11" ht="13.5" customHeight="1" x14ac:dyDescent="0.25">
      <c r="A586" t="s">
        <v>6537</v>
      </c>
      <c r="B586">
        <v>4</v>
      </c>
      <c r="C586">
        <v>0</v>
      </c>
      <c r="F586">
        <v>1.92</v>
      </c>
      <c r="I586">
        <v>1.8520367029004519</v>
      </c>
    </row>
    <row r="587" spans="1:11" ht="13.5" customHeight="1" x14ac:dyDescent="0.25">
      <c r="A587" t="s">
        <v>6537</v>
      </c>
      <c r="B587">
        <v>5</v>
      </c>
      <c r="D587">
        <v>0</v>
      </c>
      <c r="G587">
        <v>2.98</v>
      </c>
      <c r="J587">
        <v>2.799854626215434</v>
      </c>
    </row>
    <row r="588" spans="1:11" ht="13.5" customHeight="1" x14ac:dyDescent="0.25">
      <c r="A588" t="s">
        <v>6537</v>
      </c>
      <c r="B588">
        <v>6</v>
      </c>
      <c r="D588">
        <v>0</v>
      </c>
      <c r="G588">
        <v>0</v>
      </c>
    </row>
    <row r="589" spans="1:11" ht="13.5" customHeight="1" x14ac:dyDescent="0.25">
      <c r="A589" t="s">
        <v>6537</v>
      </c>
      <c r="B589">
        <v>7</v>
      </c>
      <c r="E589">
        <v>0</v>
      </c>
      <c r="H589">
        <v>0</v>
      </c>
    </row>
    <row r="590" spans="1:11" ht="13.5" customHeight="1" x14ac:dyDescent="0.25">
      <c r="A590" t="s">
        <v>6537</v>
      </c>
      <c r="B590">
        <v>8</v>
      </c>
      <c r="E590">
        <v>0</v>
      </c>
      <c r="H590">
        <v>0</v>
      </c>
    </row>
    <row r="591" spans="1:11" ht="13.5" customHeight="1" x14ac:dyDescent="0.25">
      <c r="A591" t="s">
        <v>6537</v>
      </c>
      <c r="B591">
        <v>9</v>
      </c>
      <c r="C591">
        <v>0</v>
      </c>
      <c r="F591">
        <v>2.96</v>
      </c>
      <c r="I591">
        <v>2.8494497411514725</v>
      </c>
    </row>
    <row r="592" spans="1:11" ht="13.5" customHeight="1" x14ac:dyDescent="0.25">
      <c r="A592" t="s">
        <v>6537</v>
      </c>
      <c r="B592">
        <v>10</v>
      </c>
      <c r="C592">
        <v>0</v>
      </c>
      <c r="F592">
        <v>3.15</v>
      </c>
      <c r="I592">
        <v>2.8239506118030278</v>
      </c>
    </row>
    <row r="593" spans="1:11" ht="13.5" customHeight="1" x14ac:dyDescent="0.25">
      <c r="A593" t="s">
        <v>6537</v>
      </c>
      <c r="B593">
        <v>11</v>
      </c>
      <c r="D593">
        <v>0</v>
      </c>
      <c r="G593">
        <v>5.49</v>
      </c>
      <c r="J593">
        <v>4.401119021130584</v>
      </c>
    </row>
    <row r="594" spans="1:11" ht="13.5" customHeight="1" x14ac:dyDescent="0.25">
      <c r="A594" t="s">
        <v>6537</v>
      </c>
      <c r="B594">
        <v>12</v>
      </c>
      <c r="D594">
        <v>0</v>
      </c>
      <c r="G594">
        <v>0</v>
      </c>
    </row>
    <row r="595" spans="1:11" ht="13.5" customHeight="1" x14ac:dyDescent="0.25">
      <c r="A595" t="s">
        <v>6537</v>
      </c>
      <c r="B595">
        <v>13</v>
      </c>
      <c r="E595">
        <v>0</v>
      </c>
      <c r="H595">
        <v>3.64</v>
      </c>
      <c r="K595">
        <v>3.1179033257768176</v>
      </c>
    </row>
    <row r="596" spans="1:11" ht="13.5" customHeight="1" x14ac:dyDescent="0.25">
      <c r="A596" t="s">
        <v>6537</v>
      </c>
      <c r="B596">
        <v>14</v>
      </c>
      <c r="E596">
        <v>0</v>
      </c>
      <c r="H596">
        <v>0</v>
      </c>
    </row>
    <row r="597" spans="1:11" ht="13.5" customHeight="1" x14ac:dyDescent="0.25">
      <c r="A597" t="s">
        <v>6537</v>
      </c>
      <c r="B597">
        <v>15</v>
      </c>
      <c r="C597">
        <v>0</v>
      </c>
      <c r="F597">
        <v>0</v>
      </c>
    </row>
    <row r="598" spans="1:11" ht="13.5" customHeight="1" x14ac:dyDescent="0.25">
      <c r="A598" t="s">
        <v>6537</v>
      </c>
      <c r="B598">
        <v>16</v>
      </c>
      <c r="C598">
        <v>0</v>
      </c>
      <c r="F598">
        <v>6.66</v>
      </c>
      <c r="I598">
        <v>5.9408942860152543</v>
      </c>
    </row>
    <row r="599" spans="1:11" ht="13.5" customHeight="1" x14ac:dyDescent="0.25">
      <c r="A599" t="s">
        <v>6537</v>
      </c>
      <c r="B599">
        <v>17</v>
      </c>
      <c r="D599">
        <v>0</v>
      </c>
      <c r="G599">
        <v>0</v>
      </c>
    </row>
    <row r="600" spans="1:11" ht="13.5" customHeight="1" x14ac:dyDescent="0.25">
      <c r="A600" t="s">
        <v>6537</v>
      </c>
      <c r="B600">
        <v>18</v>
      </c>
      <c r="D600">
        <v>1.8900000000000001</v>
      </c>
      <c r="G600">
        <v>3.55</v>
      </c>
      <c r="J600">
        <v>3.1234368501224776</v>
      </c>
    </row>
    <row r="601" spans="1:11" ht="13.5" customHeight="1" x14ac:dyDescent="0.25">
      <c r="A601" t="s">
        <v>6537</v>
      </c>
      <c r="B601">
        <v>19</v>
      </c>
      <c r="E601">
        <v>0</v>
      </c>
      <c r="H601">
        <v>3.07</v>
      </c>
      <c r="K601">
        <v>2.8562816788433039</v>
      </c>
    </row>
    <row r="602" spans="1:11" ht="13.5" customHeight="1" x14ac:dyDescent="0.25">
      <c r="A602" t="s">
        <v>6537</v>
      </c>
      <c r="B602">
        <v>20</v>
      </c>
      <c r="E602">
        <v>0</v>
      </c>
      <c r="H602">
        <v>0</v>
      </c>
    </row>
    <row r="603" spans="1:11" ht="13.5" customHeight="1" x14ac:dyDescent="0.25">
      <c r="A603" t="s">
        <v>6537</v>
      </c>
      <c r="B603">
        <v>21</v>
      </c>
      <c r="C603">
        <v>0</v>
      </c>
      <c r="F603">
        <v>5.36</v>
      </c>
      <c r="I603">
        <v>4.4337709337043654</v>
      </c>
    </row>
    <row r="604" spans="1:11" ht="13.5" customHeight="1" x14ac:dyDescent="0.25">
      <c r="A604" t="s">
        <v>6537</v>
      </c>
      <c r="B604">
        <v>22</v>
      </c>
      <c r="C604">
        <v>0</v>
      </c>
      <c r="F604">
        <v>0</v>
      </c>
    </row>
    <row r="605" spans="1:11" ht="13.5" customHeight="1" x14ac:dyDescent="0.25">
      <c r="A605" t="s">
        <v>6537</v>
      </c>
      <c r="B605">
        <v>23</v>
      </c>
      <c r="D605">
        <v>0</v>
      </c>
      <c r="G605">
        <v>0</v>
      </c>
    </row>
    <row r="606" spans="1:11" ht="13.5" customHeight="1" x14ac:dyDescent="0.25">
      <c r="A606" t="s">
        <v>6537</v>
      </c>
      <c r="B606">
        <v>24</v>
      </c>
      <c r="D606">
        <v>3.4699999999999998</v>
      </c>
      <c r="G606">
        <v>6.74</v>
      </c>
      <c r="J606">
        <v>4.1130015954631061</v>
      </c>
    </row>
    <row r="607" spans="1:11" ht="13.5" customHeight="1" x14ac:dyDescent="0.25">
      <c r="A607" t="s">
        <v>6537</v>
      </c>
      <c r="B607">
        <v>25</v>
      </c>
      <c r="E607">
        <v>3.11</v>
      </c>
      <c r="H607">
        <v>3.54</v>
      </c>
      <c r="K607">
        <v>3.2839097963817783</v>
      </c>
    </row>
    <row r="608" spans="1:11" ht="13.5" customHeight="1" x14ac:dyDescent="0.25">
      <c r="A608" t="s">
        <v>6537</v>
      </c>
      <c r="B608">
        <v>26</v>
      </c>
      <c r="E608">
        <v>0</v>
      </c>
      <c r="H608">
        <v>5.03</v>
      </c>
      <c r="K608">
        <v>4.8527476483333292</v>
      </c>
    </row>
    <row r="609" spans="1:11" ht="13.5" customHeight="1" x14ac:dyDescent="0.25">
      <c r="A609" t="s">
        <v>6537</v>
      </c>
      <c r="B609">
        <v>27</v>
      </c>
      <c r="C609">
        <v>0</v>
      </c>
      <c r="F609">
        <v>0</v>
      </c>
    </row>
    <row r="610" spans="1:11" ht="13.5" customHeight="1" x14ac:dyDescent="0.25">
      <c r="A610" t="s">
        <v>6537</v>
      </c>
      <c r="B610">
        <v>28</v>
      </c>
      <c r="C610">
        <v>3.48</v>
      </c>
      <c r="F610">
        <v>6</v>
      </c>
      <c r="I610">
        <v>5.2756703345685985</v>
      </c>
    </row>
    <row r="611" spans="1:11" ht="13.5" customHeight="1" x14ac:dyDescent="0.25">
      <c r="A611" t="s">
        <v>6537</v>
      </c>
      <c r="B611">
        <v>29</v>
      </c>
      <c r="D611">
        <v>0</v>
      </c>
      <c r="G611">
        <v>5.05</v>
      </c>
      <c r="J611">
        <v>4.7545323531136123</v>
      </c>
    </row>
    <row r="612" spans="1:11" ht="13.5" customHeight="1" x14ac:dyDescent="0.25">
      <c r="A612" t="s">
        <v>6537</v>
      </c>
      <c r="B612">
        <v>30</v>
      </c>
      <c r="D612">
        <v>5.67</v>
      </c>
      <c r="G612">
        <v>6.54</v>
      </c>
      <c r="J612">
        <v>6.3530998863937738</v>
      </c>
    </row>
    <row r="613" spans="1:11" ht="13.5" customHeight="1" x14ac:dyDescent="0.25">
      <c r="A613" t="s">
        <v>6537</v>
      </c>
      <c r="B613">
        <v>31</v>
      </c>
      <c r="E613">
        <v>0</v>
      </c>
      <c r="H613">
        <v>6.57</v>
      </c>
      <c r="K613">
        <v>6.2081414554250802</v>
      </c>
    </row>
    <row r="614" spans="1:11" ht="13.5" customHeight="1" x14ac:dyDescent="0.25">
      <c r="A614" t="s">
        <v>6537</v>
      </c>
      <c r="B614">
        <v>32</v>
      </c>
      <c r="E614">
        <v>3.05</v>
      </c>
      <c r="H614">
        <v>3.48</v>
      </c>
      <c r="K614">
        <v>3.2036046203471673</v>
      </c>
    </row>
    <row r="615" spans="1:11" ht="13.5" customHeight="1" x14ac:dyDescent="0.25">
      <c r="A615" t="s">
        <v>6538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 x14ac:dyDescent="0.25">
      <c r="A616" t="s">
        <v>6538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 x14ac:dyDescent="0.25">
      <c r="A617" t="s">
        <v>6538</v>
      </c>
      <c r="B617">
        <v>3</v>
      </c>
      <c r="C617">
        <v>0</v>
      </c>
      <c r="F617">
        <v>3.2800000000000002</v>
      </c>
      <c r="I617">
        <v>3.170225310395804</v>
      </c>
    </row>
    <row r="618" spans="1:11" ht="13.5" customHeight="1" x14ac:dyDescent="0.25">
      <c r="A618" t="s">
        <v>6538</v>
      </c>
      <c r="B618">
        <v>4</v>
      </c>
      <c r="C618">
        <v>0</v>
      </c>
      <c r="F618">
        <v>7.85</v>
      </c>
      <c r="I618">
        <v>6.7840163853196094</v>
      </c>
    </row>
    <row r="619" spans="1:11" ht="13.5" customHeight="1" x14ac:dyDescent="0.25">
      <c r="A619" t="s">
        <v>6538</v>
      </c>
      <c r="B619">
        <v>5</v>
      </c>
      <c r="D619">
        <v>0</v>
      </c>
      <c r="G619">
        <v>0</v>
      </c>
    </row>
    <row r="620" spans="1:11" ht="13.5" customHeight="1" x14ac:dyDescent="0.25">
      <c r="A620" t="s">
        <v>6538</v>
      </c>
      <c r="B620">
        <v>6</v>
      </c>
      <c r="D620">
        <v>0</v>
      </c>
      <c r="G620">
        <v>3.16</v>
      </c>
      <c r="J620">
        <v>2.7566654891002638</v>
      </c>
    </row>
    <row r="621" spans="1:11" ht="13.5" customHeight="1" x14ac:dyDescent="0.25">
      <c r="A621" t="s">
        <v>6538</v>
      </c>
      <c r="B621">
        <v>7</v>
      </c>
      <c r="E621">
        <v>0</v>
      </c>
      <c r="H621">
        <v>1.83</v>
      </c>
      <c r="K621">
        <v>1.6506824248545711</v>
      </c>
    </row>
    <row r="622" spans="1:11" ht="13.5" customHeight="1" x14ac:dyDescent="0.25">
      <c r="A622" t="s">
        <v>6538</v>
      </c>
      <c r="B622">
        <v>8</v>
      </c>
      <c r="E622">
        <v>0</v>
      </c>
      <c r="H622">
        <v>0</v>
      </c>
    </row>
    <row r="623" spans="1:11" ht="13.5" customHeight="1" x14ac:dyDescent="0.25">
      <c r="A623" t="s">
        <v>6538</v>
      </c>
      <c r="B623">
        <v>9</v>
      </c>
      <c r="C623">
        <v>0</v>
      </c>
      <c r="F623">
        <v>1.07</v>
      </c>
      <c r="I623">
        <v>0.91896343680743497</v>
      </c>
    </row>
    <row r="624" spans="1:11" ht="13.5" customHeight="1" x14ac:dyDescent="0.25">
      <c r="A624" t="s">
        <v>6538</v>
      </c>
      <c r="B624">
        <v>10</v>
      </c>
      <c r="C624">
        <v>0</v>
      </c>
      <c r="F624">
        <v>2.69</v>
      </c>
      <c r="I624">
        <v>2.4611611892786516</v>
      </c>
    </row>
    <row r="625" spans="1:11" ht="13.5" customHeight="1" x14ac:dyDescent="0.25">
      <c r="A625" t="s">
        <v>6538</v>
      </c>
      <c r="B625">
        <v>11</v>
      </c>
      <c r="D625">
        <v>0</v>
      </c>
      <c r="G625">
        <v>3.6</v>
      </c>
      <c r="J625">
        <v>3.2292035954637641</v>
      </c>
    </row>
    <row r="626" spans="1:11" ht="13.5" customHeight="1" x14ac:dyDescent="0.25">
      <c r="A626" t="s">
        <v>6538</v>
      </c>
      <c r="B626">
        <v>12</v>
      </c>
      <c r="D626">
        <v>0</v>
      </c>
      <c r="G626">
        <v>2.67</v>
      </c>
      <c r="J626">
        <v>2.4455214362427471</v>
      </c>
    </row>
    <row r="627" spans="1:11" ht="13.5" customHeight="1" x14ac:dyDescent="0.25">
      <c r="A627" t="s">
        <v>6538</v>
      </c>
      <c r="B627">
        <v>13</v>
      </c>
      <c r="E627">
        <v>0</v>
      </c>
      <c r="H627">
        <v>1.83</v>
      </c>
      <c r="K627">
        <v>1.6830662080244077</v>
      </c>
    </row>
    <row r="628" spans="1:11" ht="13.5" customHeight="1" x14ac:dyDescent="0.25">
      <c r="A628" t="s">
        <v>6538</v>
      </c>
      <c r="B628">
        <v>14</v>
      </c>
      <c r="E628">
        <v>0</v>
      </c>
      <c r="H628">
        <v>3.24</v>
      </c>
      <c r="K628">
        <v>3.112584148287278</v>
      </c>
    </row>
    <row r="629" spans="1:11" ht="13.5" customHeight="1" x14ac:dyDescent="0.25">
      <c r="A629" t="s">
        <v>6538</v>
      </c>
      <c r="B629">
        <v>15</v>
      </c>
      <c r="C629">
        <v>0</v>
      </c>
      <c r="F629">
        <v>0</v>
      </c>
    </row>
    <row r="630" spans="1:11" ht="13.5" customHeight="1" x14ac:dyDescent="0.25">
      <c r="A630" t="s">
        <v>6538</v>
      </c>
      <c r="B630">
        <v>16</v>
      </c>
      <c r="C630">
        <v>0</v>
      </c>
      <c r="F630">
        <v>0</v>
      </c>
    </row>
    <row r="631" spans="1:11" ht="13.5" customHeight="1" x14ac:dyDescent="0.25">
      <c r="A631" t="s">
        <v>6538</v>
      </c>
      <c r="B631">
        <v>17</v>
      </c>
      <c r="D631">
        <v>0</v>
      </c>
      <c r="G631">
        <v>1.07</v>
      </c>
      <c r="J631">
        <v>0.93687139751388804</v>
      </c>
    </row>
    <row r="632" spans="1:11" ht="13.5" customHeight="1" x14ac:dyDescent="0.25">
      <c r="A632" t="s">
        <v>6538</v>
      </c>
      <c r="B632">
        <v>18</v>
      </c>
      <c r="D632">
        <v>0</v>
      </c>
      <c r="G632">
        <v>7.93</v>
      </c>
      <c r="J632">
        <v>6.8537332761384784</v>
      </c>
    </row>
    <row r="633" spans="1:11" ht="13.5" customHeight="1" x14ac:dyDescent="0.25">
      <c r="A633" t="s">
        <v>6538</v>
      </c>
      <c r="B633">
        <v>19</v>
      </c>
      <c r="E633">
        <v>2.4500000000000002</v>
      </c>
      <c r="H633">
        <v>3.15</v>
      </c>
      <c r="K633">
        <v>2.6305357997015895</v>
      </c>
    </row>
    <row r="634" spans="1:11" ht="13.5" customHeight="1" x14ac:dyDescent="0.25">
      <c r="A634" t="s">
        <v>6538</v>
      </c>
      <c r="B634">
        <v>20</v>
      </c>
      <c r="E634">
        <v>0</v>
      </c>
      <c r="H634">
        <v>0</v>
      </c>
    </row>
    <row r="635" spans="1:11" ht="13.5" customHeight="1" x14ac:dyDescent="0.25">
      <c r="A635" t="s">
        <v>6538</v>
      </c>
      <c r="B635">
        <v>21</v>
      </c>
      <c r="C635">
        <v>0</v>
      </c>
      <c r="F635">
        <v>3.58</v>
      </c>
      <c r="I635">
        <v>3.2902154579425247</v>
      </c>
    </row>
    <row r="636" spans="1:11" ht="13.5" customHeight="1" x14ac:dyDescent="0.25">
      <c r="A636" t="s">
        <v>6538</v>
      </c>
      <c r="B636">
        <v>22</v>
      </c>
      <c r="C636">
        <v>0</v>
      </c>
      <c r="F636">
        <v>0</v>
      </c>
    </row>
    <row r="637" spans="1:11" ht="13.5" customHeight="1" x14ac:dyDescent="0.25">
      <c r="A637" t="s">
        <v>6538</v>
      </c>
      <c r="B637">
        <v>23</v>
      </c>
      <c r="D637">
        <v>0</v>
      </c>
      <c r="G637">
        <v>3.25</v>
      </c>
      <c r="J637">
        <v>2.7027708662877274</v>
      </c>
    </row>
    <row r="638" spans="1:11" ht="13.5" customHeight="1" x14ac:dyDescent="0.25">
      <c r="A638" t="s">
        <v>6538</v>
      </c>
      <c r="B638">
        <v>24</v>
      </c>
      <c r="D638">
        <v>0</v>
      </c>
      <c r="G638">
        <v>5.7</v>
      </c>
      <c r="J638">
        <v>5.2254309839362358</v>
      </c>
    </row>
    <row r="639" spans="1:11" ht="13.5" customHeight="1" x14ac:dyDescent="0.25">
      <c r="A639" t="s">
        <v>6538</v>
      </c>
      <c r="B639">
        <v>25</v>
      </c>
      <c r="E639">
        <v>0</v>
      </c>
      <c r="H639">
        <v>0</v>
      </c>
    </row>
    <row r="640" spans="1:11" ht="13.5" customHeight="1" x14ac:dyDescent="0.25">
      <c r="A640" t="s">
        <v>6538</v>
      </c>
      <c r="B640">
        <v>26</v>
      </c>
      <c r="E640">
        <v>0</v>
      </c>
      <c r="H640">
        <v>0</v>
      </c>
    </row>
    <row r="641" spans="1:11" ht="13.5" customHeight="1" x14ac:dyDescent="0.25">
      <c r="A641" t="s">
        <v>6538</v>
      </c>
      <c r="B641">
        <v>27</v>
      </c>
      <c r="C641">
        <v>0</v>
      </c>
      <c r="F641">
        <v>0</v>
      </c>
    </row>
    <row r="642" spans="1:11" ht="13.5" customHeight="1" x14ac:dyDescent="0.25">
      <c r="A642" t="s">
        <v>6538</v>
      </c>
      <c r="B642">
        <v>28</v>
      </c>
      <c r="C642">
        <v>0</v>
      </c>
      <c r="F642">
        <v>5.5600000000000005</v>
      </c>
      <c r="I642">
        <v>5.1565635115263015</v>
      </c>
    </row>
    <row r="643" spans="1:11" ht="13.5" customHeight="1" x14ac:dyDescent="0.25">
      <c r="A643" t="s">
        <v>6538</v>
      </c>
      <c r="B643">
        <v>29</v>
      </c>
      <c r="D643">
        <v>0</v>
      </c>
      <c r="G643">
        <v>0</v>
      </c>
    </row>
    <row r="644" spans="1:11" ht="13.5" customHeight="1" x14ac:dyDescent="0.25">
      <c r="A644" t="s">
        <v>6538</v>
      </c>
      <c r="B644">
        <v>30</v>
      </c>
      <c r="D644">
        <v>0</v>
      </c>
      <c r="G644">
        <v>1.21</v>
      </c>
      <c r="J644">
        <v>2.0325886107844783E-4</v>
      </c>
    </row>
    <row r="645" spans="1:11" ht="13.5" customHeight="1" x14ac:dyDescent="0.25">
      <c r="A645" t="s">
        <v>6538</v>
      </c>
      <c r="B645">
        <v>31</v>
      </c>
      <c r="E645">
        <v>0</v>
      </c>
      <c r="H645">
        <v>0</v>
      </c>
    </row>
    <row r="646" spans="1:11" ht="13.5" customHeight="1" x14ac:dyDescent="0.25">
      <c r="A646" t="s">
        <v>6538</v>
      </c>
      <c r="B646">
        <v>32</v>
      </c>
      <c r="E646">
        <v>0</v>
      </c>
      <c r="H646">
        <v>1.25</v>
      </c>
      <c r="K646">
        <v>2.0997816227112385E-4</v>
      </c>
    </row>
    <row r="647" spans="1:11" ht="13.5" customHeight="1" x14ac:dyDescent="0.25">
      <c r="A647" t="s">
        <v>6539</v>
      </c>
      <c r="B647">
        <v>1</v>
      </c>
      <c r="C647">
        <v>4.66</v>
      </c>
      <c r="D647">
        <v>1.33</v>
      </c>
      <c r="E647">
        <v>6.05</v>
      </c>
      <c r="F647">
        <v>4.7699999999999996</v>
      </c>
      <c r="G647">
        <v>1.37</v>
      </c>
      <c r="H647">
        <v>6.16</v>
      </c>
      <c r="I647">
        <v>4.7036255959589015</v>
      </c>
      <c r="J647">
        <v>1.3449409429717432</v>
      </c>
      <c r="K647">
        <v>6.1002493501772816</v>
      </c>
    </row>
    <row r="648" spans="1:11" ht="13.5" customHeight="1" x14ac:dyDescent="0.25">
      <c r="A648" t="s">
        <v>6539</v>
      </c>
      <c r="B648">
        <v>2</v>
      </c>
      <c r="C648">
        <v>0</v>
      </c>
      <c r="D648">
        <v>0</v>
      </c>
      <c r="E648">
        <v>0</v>
      </c>
      <c r="F648">
        <v>3.19</v>
      </c>
      <c r="G648">
        <v>3.18</v>
      </c>
      <c r="H648">
        <v>2.06</v>
      </c>
      <c r="I648">
        <v>3.0580467825520401</v>
      </c>
      <c r="J648">
        <v>3.0547950211478097</v>
      </c>
      <c r="K648">
        <v>1.8160903350407438</v>
      </c>
    </row>
    <row r="649" spans="1:11" ht="13.5" customHeight="1" x14ac:dyDescent="0.25">
      <c r="A649" t="s">
        <v>6539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 x14ac:dyDescent="0.25">
      <c r="A650" t="s">
        <v>6539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 x14ac:dyDescent="0.25">
      <c r="A651" t="s">
        <v>6539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 x14ac:dyDescent="0.25">
      <c r="A652" t="s">
        <v>6539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 x14ac:dyDescent="0.25">
      <c r="A653" t="s">
        <v>6539</v>
      </c>
      <c r="B653">
        <v>7</v>
      </c>
      <c r="C653">
        <v>1.51</v>
      </c>
      <c r="F653">
        <v>4.18</v>
      </c>
      <c r="I653">
        <v>3.471522773847191</v>
      </c>
    </row>
    <row r="654" spans="1:11" ht="13.5" customHeight="1" x14ac:dyDescent="0.25">
      <c r="A654" t="s">
        <v>6539</v>
      </c>
      <c r="B654">
        <v>8</v>
      </c>
      <c r="C654">
        <v>0.41</v>
      </c>
      <c r="F654">
        <v>5.18</v>
      </c>
      <c r="I654">
        <v>4.336232715816819</v>
      </c>
    </row>
    <row r="655" spans="1:11" ht="13.5" customHeight="1" x14ac:dyDescent="0.25">
      <c r="A655" t="s">
        <v>6539</v>
      </c>
      <c r="B655">
        <v>9</v>
      </c>
      <c r="D655">
        <v>0.39</v>
      </c>
      <c r="G655">
        <v>3.73</v>
      </c>
      <c r="J655">
        <v>1.7549165813928873</v>
      </c>
    </row>
    <row r="656" spans="1:11" ht="13.5" customHeight="1" x14ac:dyDescent="0.25">
      <c r="A656" t="s">
        <v>6539</v>
      </c>
      <c r="B656">
        <v>10</v>
      </c>
      <c r="D656">
        <v>0</v>
      </c>
      <c r="G656">
        <v>1.02</v>
      </c>
      <c r="J656">
        <v>0.97120450565408956</v>
      </c>
    </row>
    <row r="657" spans="1:11" ht="13.5" customHeight="1" x14ac:dyDescent="0.25">
      <c r="A657" t="s">
        <v>6539</v>
      </c>
      <c r="B657">
        <v>11</v>
      </c>
      <c r="E657">
        <v>0</v>
      </c>
      <c r="H657">
        <v>0.73</v>
      </c>
      <c r="K657">
        <v>0.4029629562589287</v>
      </c>
    </row>
    <row r="658" spans="1:11" ht="13.5" customHeight="1" x14ac:dyDescent="0.25">
      <c r="A658" t="s">
        <v>6539</v>
      </c>
      <c r="B658">
        <v>12</v>
      </c>
      <c r="E658">
        <v>0</v>
      </c>
      <c r="H658">
        <v>2.63</v>
      </c>
      <c r="K658">
        <v>2.4929178899954585</v>
      </c>
    </row>
    <row r="659" spans="1:11" ht="13.5" customHeight="1" x14ac:dyDescent="0.25">
      <c r="A659" t="s">
        <v>6539</v>
      </c>
      <c r="B659">
        <v>13</v>
      </c>
      <c r="C659">
        <v>0.42</v>
      </c>
      <c r="F659">
        <v>1.63</v>
      </c>
      <c r="I659">
        <v>1.340443327773376</v>
      </c>
    </row>
    <row r="660" spans="1:11" ht="13.5" customHeight="1" x14ac:dyDescent="0.25">
      <c r="A660" t="s">
        <v>6539</v>
      </c>
      <c r="B660">
        <v>14</v>
      </c>
      <c r="C660">
        <v>1.48</v>
      </c>
      <c r="F660">
        <v>1.74</v>
      </c>
      <c r="I660">
        <v>1.6694999010492249</v>
      </c>
    </row>
    <row r="661" spans="1:11" ht="13.5" customHeight="1" x14ac:dyDescent="0.25">
      <c r="A661" t="s">
        <v>6539</v>
      </c>
      <c r="B661">
        <v>15</v>
      </c>
      <c r="D661">
        <v>2.1800000000000002</v>
      </c>
      <c r="G661">
        <v>2.46</v>
      </c>
      <c r="J661">
        <v>2.3944737967553915</v>
      </c>
    </row>
    <row r="662" spans="1:11" ht="13.5" customHeight="1" x14ac:dyDescent="0.25">
      <c r="A662" t="s">
        <v>6539</v>
      </c>
      <c r="B662">
        <v>16</v>
      </c>
      <c r="D662">
        <v>0</v>
      </c>
      <c r="G662">
        <v>8.25</v>
      </c>
      <c r="J662">
        <v>7.8338470863336349</v>
      </c>
    </row>
    <row r="663" spans="1:11" ht="13.5" customHeight="1" x14ac:dyDescent="0.25">
      <c r="A663" t="s">
        <v>6539</v>
      </c>
      <c r="B663">
        <v>17</v>
      </c>
      <c r="E663">
        <v>0</v>
      </c>
      <c r="H663">
        <v>1.6</v>
      </c>
      <c r="K663">
        <v>1.5462103163456886</v>
      </c>
    </row>
    <row r="664" spans="1:11" ht="13.5" customHeight="1" x14ac:dyDescent="0.25">
      <c r="A664" t="s">
        <v>6539</v>
      </c>
      <c r="B664">
        <v>18</v>
      </c>
      <c r="E664">
        <v>0</v>
      </c>
      <c r="H664">
        <v>0</v>
      </c>
    </row>
    <row r="665" spans="1:11" ht="13.5" customHeight="1" x14ac:dyDescent="0.25">
      <c r="A665" t="s">
        <v>6539</v>
      </c>
      <c r="B665">
        <v>19</v>
      </c>
      <c r="C665">
        <v>0</v>
      </c>
      <c r="F665">
        <v>4.91</v>
      </c>
      <c r="I665">
        <v>4.5200099681170567</v>
      </c>
    </row>
    <row r="666" spans="1:11" ht="13.5" customHeight="1" x14ac:dyDescent="0.25">
      <c r="A666" t="s">
        <v>6539</v>
      </c>
      <c r="B666">
        <v>20</v>
      </c>
      <c r="C666">
        <v>0.59</v>
      </c>
      <c r="F666">
        <v>1.03</v>
      </c>
      <c r="I666">
        <v>0.68925076049250122</v>
      </c>
    </row>
    <row r="667" spans="1:11" ht="13.5" customHeight="1" x14ac:dyDescent="0.25">
      <c r="A667" t="s">
        <v>6539</v>
      </c>
      <c r="B667">
        <v>21</v>
      </c>
      <c r="D667">
        <v>0.33</v>
      </c>
      <c r="G667">
        <v>2.6</v>
      </c>
      <c r="J667">
        <v>0.96691294974135156</v>
      </c>
    </row>
    <row r="668" spans="1:11" ht="13.5" customHeight="1" x14ac:dyDescent="0.25">
      <c r="A668" t="s">
        <v>6539</v>
      </c>
      <c r="B668">
        <v>22</v>
      </c>
      <c r="D668">
        <v>0.59</v>
      </c>
      <c r="G668">
        <v>1.73</v>
      </c>
      <c r="J668">
        <v>0.84193485656770439</v>
      </c>
    </row>
    <row r="669" spans="1:11" ht="13.5" customHeight="1" x14ac:dyDescent="0.25">
      <c r="A669" t="s">
        <v>6539</v>
      </c>
      <c r="B669">
        <v>23</v>
      </c>
      <c r="E669">
        <v>0</v>
      </c>
      <c r="H669">
        <v>0</v>
      </c>
    </row>
    <row r="670" spans="1:11" ht="13.5" customHeight="1" x14ac:dyDescent="0.25">
      <c r="A670" t="s">
        <v>6539</v>
      </c>
      <c r="B670">
        <v>24</v>
      </c>
      <c r="E670">
        <v>0</v>
      </c>
      <c r="H670">
        <v>1.54</v>
      </c>
      <c r="K670">
        <v>1.4455054348998286</v>
      </c>
    </row>
    <row r="671" spans="1:11" ht="13.5" customHeight="1" x14ac:dyDescent="0.25">
      <c r="A671" t="s">
        <v>6539</v>
      </c>
      <c r="B671">
        <v>25</v>
      </c>
      <c r="C671">
        <v>0.42</v>
      </c>
      <c r="F671">
        <v>0.61</v>
      </c>
      <c r="I671">
        <v>0.46350840168055463</v>
      </c>
    </row>
    <row r="672" spans="1:11" ht="13.5" customHeight="1" x14ac:dyDescent="0.25">
      <c r="A672" t="s">
        <v>6539</v>
      </c>
      <c r="B672">
        <v>26</v>
      </c>
      <c r="C672">
        <v>0</v>
      </c>
      <c r="F672">
        <v>0.61</v>
      </c>
      <c r="I672">
        <v>0.5722704150287925</v>
      </c>
    </row>
    <row r="673" spans="1:11" ht="13.5" customHeight="1" x14ac:dyDescent="0.25">
      <c r="A673" t="s">
        <v>6539</v>
      </c>
      <c r="B673">
        <v>27</v>
      </c>
      <c r="D673">
        <v>0.56999999999999995</v>
      </c>
      <c r="G673">
        <v>3.69</v>
      </c>
      <c r="J673">
        <v>1.4892922341349681</v>
      </c>
    </row>
    <row r="674" spans="1:11" ht="13.5" customHeight="1" x14ac:dyDescent="0.25">
      <c r="A674" t="s">
        <v>6539</v>
      </c>
      <c r="B674">
        <v>28</v>
      </c>
      <c r="D674">
        <v>0</v>
      </c>
      <c r="G674">
        <v>0.31</v>
      </c>
      <c r="J674">
        <v>0.2902376946195207</v>
      </c>
    </row>
    <row r="675" spans="1:11" ht="13.5" customHeight="1" x14ac:dyDescent="0.25">
      <c r="A675" t="s">
        <v>6539</v>
      </c>
      <c r="B675">
        <v>29</v>
      </c>
      <c r="E675">
        <v>0.28999999999999998</v>
      </c>
      <c r="H675">
        <v>2.23</v>
      </c>
      <c r="K675">
        <v>1.7926571483400484</v>
      </c>
    </row>
    <row r="676" spans="1:11" ht="13.5" customHeight="1" x14ac:dyDescent="0.25">
      <c r="A676" t="s">
        <v>6539</v>
      </c>
      <c r="B676">
        <v>30</v>
      </c>
      <c r="E676">
        <v>0.48</v>
      </c>
      <c r="H676">
        <v>0.53</v>
      </c>
      <c r="K676">
        <v>0.49895223638757213</v>
      </c>
    </row>
    <row r="677" spans="1:11" ht="13.5" customHeight="1" x14ac:dyDescent="0.25">
      <c r="A677" t="s">
        <v>6540</v>
      </c>
      <c r="B677">
        <v>1</v>
      </c>
      <c r="C677">
        <v>0.6</v>
      </c>
      <c r="F677">
        <v>0.76</v>
      </c>
      <c r="I677">
        <v>0.72241880643849943</v>
      </c>
    </row>
    <row r="678" spans="1:11" ht="13.5" customHeight="1" x14ac:dyDescent="0.25">
      <c r="A678" t="s">
        <v>6540</v>
      </c>
      <c r="B678">
        <v>2</v>
      </c>
      <c r="C678">
        <v>0</v>
      </c>
      <c r="F678">
        <v>0.85</v>
      </c>
      <c r="I678">
        <v>0.8174420454845146</v>
      </c>
    </row>
    <row r="679" spans="1:11" ht="13.5" customHeight="1" x14ac:dyDescent="0.25">
      <c r="A679" t="s">
        <v>6540</v>
      </c>
      <c r="B679">
        <v>3</v>
      </c>
      <c r="D679">
        <v>0</v>
      </c>
      <c r="G679">
        <v>0</v>
      </c>
    </row>
    <row r="680" spans="1:11" ht="13.5" customHeight="1" x14ac:dyDescent="0.25">
      <c r="A680" t="s">
        <v>6540</v>
      </c>
      <c r="B680">
        <v>4</v>
      </c>
      <c r="D680">
        <v>0</v>
      </c>
      <c r="G680">
        <v>0</v>
      </c>
    </row>
    <row r="681" spans="1:11" ht="13.5" customHeight="1" x14ac:dyDescent="0.25">
      <c r="A681" t="s">
        <v>6540</v>
      </c>
      <c r="B681">
        <v>5</v>
      </c>
      <c r="E681">
        <v>0</v>
      </c>
      <c r="H681">
        <v>7.31</v>
      </c>
      <c r="K681">
        <v>6.7266563908186772</v>
      </c>
    </row>
    <row r="682" spans="1:11" ht="13.5" customHeight="1" x14ac:dyDescent="0.25">
      <c r="A682" t="s">
        <v>6540</v>
      </c>
      <c r="B682">
        <v>6</v>
      </c>
      <c r="E682">
        <v>0</v>
      </c>
      <c r="H682">
        <v>0.54</v>
      </c>
      <c r="K682">
        <v>0.50000764531814534</v>
      </c>
    </row>
    <row r="683" spans="1:11" ht="13.5" customHeight="1" x14ac:dyDescent="0.25">
      <c r="A683" t="s">
        <v>6540</v>
      </c>
      <c r="B683">
        <v>7</v>
      </c>
      <c r="C683">
        <v>0</v>
      </c>
      <c r="F683">
        <v>0</v>
      </c>
    </row>
    <row r="684" spans="1:11" ht="13.5" customHeight="1" x14ac:dyDescent="0.25">
      <c r="A684" t="s">
        <v>6540</v>
      </c>
      <c r="B684">
        <v>8</v>
      </c>
      <c r="C684">
        <v>0</v>
      </c>
      <c r="F684">
        <v>2.4500000000000002</v>
      </c>
      <c r="I684">
        <v>2.220777365276243</v>
      </c>
    </row>
    <row r="685" spans="1:11" ht="13.5" customHeight="1" x14ac:dyDescent="0.25">
      <c r="A685" t="s">
        <v>6540</v>
      </c>
      <c r="B685">
        <v>9</v>
      </c>
      <c r="D685">
        <v>0.75</v>
      </c>
      <c r="G685">
        <v>7.31</v>
      </c>
      <c r="J685">
        <v>5.7681523119018179</v>
      </c>
    </row>
    <row r="686" spans="1:11" ht="13.5" customHeight="1" x14ac:dyDescent="0.25">
      <c r="A686" t="s">
        <v>6540</v>
      </c>
      <c r="B686">
        <v>10</v>
      </c>
      <c r="D686">
        <v>0</v>
      </c>
      <c r="G686">
        <v>0</v>
      </c>
    </row>
    <row r="687" spans="1:11" ht="13.5" customHeight="1" x14ac:dyDescent="0.25">
      <c r="A687" t="s">
        <v>6540</v>
      </c>
      <c r="B687">
        <v>11</v>
      </c>
      <c r="E687">
        <v>0</v>
      </c>
      <c r="H687">
        <v>0.55000000000000004</v>
      </c>
      <c r="K687">
        <v>0.5200348026501096</v>
      </c>
    </row>
    <row r="688" spans="1:11" ht="13.5" customHeight="1" x14ac:dyDescent="0.25">
      <c r="A688" t="s">
        <v>6540</v>
      </c>
      <c r="B688">
        <v>12</v>
      </c>
      <c r="E688">
        <v>0</v>
      </c>
      <c r="H688">
        <v>1.1499999999999999</v>
      </c>
      <c r="K688">
        <v>1.106384672671493</v>
      </c>
    </row>
    <row r="689" spans="1:11" ht="13.5" customHeight="1" x14ac:dyDescent="0.25">
      <c r="A689" t="s">
        <v>6540</v>
      </c>
      <c r="B689">
        <v>13</v>
      </c>
      <c r="C689">
        <v>0</v>
      </c>
      <c r="F689">
        <v>1.8399999999999999</v>
      </c>
      <c r="I689">
        <v>1.7100467731731261</v>
      </c>
    </row>
    <row r="690" spans="1:11" ht="13.5" customHeight="1" x14ac:dyDescent="0.25">
      <c r="A690" t="s">
        <v>6540</v>
      </c>
      <c r="B690">
        <v>14</v>
      </c>
      <c r="C690">
        <v>0</v>
      </c>
      <c r="F690">
        <v>0</v>
      </c>
    </row>
    <row r="691" spans="1:11" ht="13.5" customHeight="1" x14ac:dyDescent="0.25">
      <c r="A691" t="s">
        <v>6540</v>
      </c>
      <c r="B691">
        <v>15</v>
      </c>
      <c r="D691">
        <v>0</v>
      </c>
      <c r="G691">
        <v>0</v>
      </c>
    </row>
    <row r="692" spans="1:11" ht="13.5" customHeight="1" x14ac:dyDescent="0.25">
      <c r="A692" t="s">
        <v>6540</v>
      </c>
      <c r="B692">
        <v>16</v>
      </c>
      <c r="D692">
        <v>0</v>
      </c>
      <c r="G692">
        <v>0</v>
      </c>
    </row>
    <row r="693" spans="1:11" ht="13.5" customHeight="1" x14ac:dyDescent="0.25">
      <c r="A693" t="s">
        <v>6540</v>
      </c>
      <c r="B693">
        <v>17</v>
      </c>
      <c r="E693">
        <v>0</v>
      </c>
      <c r="H693">
        <v>0.8</v>
      </c>
      <c r="K693">
        <v>0.74209825436898136</v>
      </c>
    </row>
    <row r="694" spans="1:11" ht="13.5" customHeight="1" x14ac:dyDescent="0.25">
      <c r="A694" t="s">
        <v>6540</v>
      </c>
      <c r="B694">
        <v>18</v>
      </c>
      <c r="E694">
        <v>0</v>
      </c>
      <c r="H694">
        <v>0.85</v>
      </c>
      <c r="K694">
        <v>0.7866116631879928</v>
      </c>
    </row>
    <row r="695" spans="1:11" ht="13.5" customHeight="1" x14ac:dyDescent="0.25">
      <c r="A695" t="s">
        <v>6540</v>
      </c>
      <c r="B695">
        <v>19</v>
      </c>
      <c r="C695">
        <v>0</v>
      </c>
      <c r="F695">
        <v>0</v>
      </c>
    </row>
    <row r="696" spans="1:11" ht="13.5" customHeight="1" x14ac:dyDescent="0.25">
      <c r="A696" t="s">
        <v>6540</v>
      </c>
      <c r="B696">
        <v>20</v>
      </c>
      <c r="C696">
        <v>0</v>
      </c>
      <c r="F696">
        <v>0</v>
      </c>
    </row>
    <row r="697" spans="1:11" ht="13.5" customHeight="1" x14ac:dyDescent="0.25">
      <c r="A697" t="s">
        <v>6540</v>
      </c>
      <c r="B697">
        <v>21</v>
      </c>
      <c r="D697">
        <v>0</v>
      </c>
      <c r="G697">
        <v>2.4500000000000002</v>
      </c>
      <c r="J697">
        <v>2.1382137943706212</v>
      </c>
    </row>
    <row r="698" spans="1:11" ht="13.5" customHeight="1" x14ac:dyDescent="0.25">
      <c r="A698" t="s">
        <v>6540</v>
      </c>
      <c r="B698">
        <v>22</v>
      </c>
      <c r="D698">
        <v>0</v>
      </c>
      <c r="G698">
        <v>0</v>
      </c>
    </row>
    <row r="699" spans="1:11" ht="13.5" customHeight="1" x14ac:dyDescent="0.25">
      <c r="A699" t="s">
        <v>6540</v>
      </c>
      <c r="B699">
        <v>23</v>
      </c>
      <c r="E699">
        <v>0</v>
      </c>
      <c r="H699">
        <v>1.1499999999999999</v>
      </c>
      <c r="K699">
        <v>1.065011417314341</v>
      </c>
    </row>
    <row r="700" spans="1:11" ht="13.5" customHeight="1" x14ac:dyDescent="0.25">
      <c r="A700" t="s">
        <v>6540</v>
      </c>
      <c r="B700">
        <v>24</v>
      </c>
      <c r="E700">
        <v>0</v>
      </c>
      <c r="H700">
        <v>0</v>
      </c>
    </row>
    <row r="701" spans="1:11" ht="13.5" customHeight="1" x14ac:dyDescent="0.25">
      <c r="A701" t="s">
        <v>6540</v>
      </c>
      <c r="B701">
        <v>25</v>
      </c>
      <c r="C701">
        <v>0</v>
      </c>
      <c r="F701">
        <v>1.8399999999999999</v>
      </c>
      <c r="I701">
        <v>1.7782722340978838</v>
      </c>
    </row>
    <row r="702" spans="1:11" ht="13.5" customHeight="1" x14ac:dyDescent="0.25">
      <c r="A702" t="s">
        <v>6540</v>
      </c>
      <c r="B702">
        <v>26</v>
      </c>
      <c r="C702">
        <v>0</v>
      </c>
      <c r="F702">
        <v>0</v>
      </c>
    </row>
    <row r="703" spans="1:11" ht="13.5" customHeight="1" x14ac:dyDescent="0.25">
      <c r="A703" t="s">
        <v>6540</v>
      </c>
      <c r="B703">
        <v>27</v>
      </c>
      <c r="D703">
        <v>0</v>
      </c>
      <c r="G703">
        <v>0</v>
      </c>
    </row>
    <row r="704" spans="1:11" ht="13.5" customHeight="1" x14ac:dyDescent="0.25">
      <c r="A704" t="s">
        <v>6540</v>
      </c>
      <c r="B704">
        <v>28</v>
      </c>
      <c r="D704">
        <v>0</v>
      </c>
      <c r="G704">
        <v>0</v>
      </c>
    </row>
    <row r="705" spans="1:11" ht="13.5" customHeight="1" x14ac:dyDescent="0.25">
      <c r="A705" t="s">
        <v>6540</v>
      </c>
      <c r="B705">
        <v>29</v>
      </c>
      <c r="E705">
        <v>0</v>
      </c>
      <c r="H705">
        <v>0</v>
      </c>
    </row>
    <row r="706" spans="1:11" ht="13.5" customHeight="1" x14ac:dyDescent="0.25">
      <c r="A706" t="s">
        <v>6540</v>
      </c>
      <c r="B706">
        <v>30</v>
      </c>
      <c r="E706">
        <v>0</v>
      </c>
      <c r="H706">
        <v>0</v>
      </c>
    </row>
    <row r="707" spans="1:11" ht="13.5" customHeight="1" x14ac:dyDescent="0.25">
      <c r="A707" t="s">
        <v>6540</v>
      </c>
      <c r="B707">
        <v>31</v>
      </c>
      <c r="C707">
        <v>0</v>
      </c>
      <c r="F707">
        <v>0</v>
      </c>
    </row>
    <row r="708" spans="1:11" ht="13.5" customHeight="1" x14ac:dyDescent="0.25">
      <c r="A708" t="s">
        <v>6540</v>
      </c>
      <c r="B708">
        <v>32</v>
      </c>
      <c r="C708">
        <v>0</v>
      </c>
      <c r="F708">
        <v>0</v>
      </c>
    </row>
    <row r="709" spans="1:11" ht="13.5" customHeight="1" x14ac:dyDescent="0.25">
      <c r="A709" t="s">
        <v>6540</v>
      </c>
      <c r="B709">
        <v>33</v>
      </c>
      <c r="D709">
        <v>0</v>
      </c>
      <c r="G709">
        <v>0</v>
      </c>
    </row>
    <row r="710" spans="1:11" ht="13.5" customHeight="1" x14ac:dyDescent="0.25">
      <c r="A710" t="s">
        <v>6540</v>
      </c>
      <c r="B710">
        <v>34</v>
      </c>
      <c r="D710">
        <v>0</v>
      </c>
      <c r="G710">
        <v>0</v>
      </c>
    </row>
    <row r="711" spans="1:11" ht="13.5" customHeight="1" x14ac:dyDescent="0.25">
      <c r="A711" t="s">
        <v>6541</v>
      </c>
      <c r="B711">
        <v>1</v>
      </c>
      <c r="C711">
        <v>0.82</v>
      </c>
      <c r="F711">
        <v>1.1200000000000001</v>
      </c>
      <c r="I711">
        <v>0.8254502300249269</v>
      </c>
    </row>
    <row r="712" spans="1:11" ht="13.5" customHeight="1" x14ac:dyDescent="0.25">
      <c r="A712" t="s">
        <v>6541</v>
      </c>
      <c r="B712">
        <v>2</v>
      </c>
      <c r="C712">
        <v>0</v>
      </c>
      <c r="F712">
        <v>0.79</v>
      </c>
      <c r="I712">
        <v>0.76250046425026008</v>
      </c>
    </row>
    <row r="713" spans="1:11" ht="13.5" customHeight="1" x14ac:dyDescent="0.25">
      <c r="A713" t="s">
        <v>6541</v>
      </c>
      <c r="B713">
        <v>3</v>
      </c>
      <c r="D713">
        <v>0</v>
      </c>
      <c r="G713">
        <v>0</v>
      </c>
    </row>
    <row r="714" spans="1:11" ht="13.5" customHeight="1" x14ac:dyDescent="0.25">
      <c r="A714" t="s">
        <v>6541</v>
      </c>
      <c r="B714">
        <v>4</v>
      </c>
      <c r="D714">
        <v>0</v>
      </c>
      <c r="G714">
        <v>0</v>
      </c>
    </row>
    <row r="715" spans="1:11" ht="13.5" customHeight="1" x14ac:dyDescent="0.25">
      <c r="A715" t="s">
        <v>6541</v>
      </c>
      <c r="B715">
        <v>5</v>
      </c>
      <c r="E715">
        <v>0</v>
      </c>
      <c r="H715">
        <v>5</v>
      </c>
      <c r="K715">
        <v>4.6450307358922682</v>
      </c>
    </row>
    <row r="716" spans="1:11" ht="13.5" customHeight="1" x14ac:dyDescent="0.25">
      <c r="A716" t="s">
        <v>6541</v>
      </c>
      <c r="B716">
        <v>6</v>
      </c>
      <c r="E716">
        <v>0</v>
      </c>
      <c r="H716">
        <v>0.42</v>
      </c>
      <c r="K716">
        <v>0.3928343059329224</v>
      </c>
    </row>
    <row r="717" spans="1:11" ht="13.5" customHeight="1" x14ac:dyDescent="0.25">
      <c r="A717" t="s">
        <v>6541</v>
      </c>
      <c r="B717">
        <v>7</v>
      </c>
      <c r="C717">
        <v>0</v>
      </c>
      <c r="F717">
        <v>0</v>
      </c>
    </row>
    <row r="718" spans="1:11" ht="13.5" customHeight="1" x14ac:dyDescent="0.25">
      <c r="A718" t="s">
        <v>6541</v>
      </c>
      <c r="B718">
        <v>8</v>
      </c>
      <c r="C718">
        <v>0</v>
      </c>
      <c r="F718">
        <v>2.2999999999999998</v>
      </c>
      <c r="I718">
        <v>2.1393808099313527</v>
      </c>
    </row>
    <row r="719" spans="1:11" ht="13.5" customHeight="1" x14ac:dyDescent="0.25">
      <c r="A719" t="s">
        <v>6541</v>
      </c>
      <c r="B719">
        <v>9</v>
      </c>
      <c r="D719">
        <v>0</v>
      </c>
      <c r="G719">
        <v>5.0199999999999996</v>
      </c>
      <c r="J719">
        <v>4.8338685519354918</v>
      </c>
    </row>
    <row r="720" spans="1:11" ht="13.5" customHeight="1" x14ac:dyDescent="0.25">
      <c r="A720" t="s">
        <v>6541</v>
      </c>
      <c r="B720">
        <v>10</v>
      </c>
      <c r="D720">
        <v>0</v>
      </c>
      <c r="G720">
        <v>0</v>
      </c>
    </row>
    <row r="721" spans="1:11" ht="13.5" customHeight="1" x14ac:dyDescent="0.25">
      <c r="A721" t="s">
        <v>6541</v>
      </c>
      <c r="B721">
        <v>11</v>
      </c>
      <c r="E721">
        <v>0</v>
      </c>
      <c r="H721">
        <v>0.42</v>
      </c>
      <c r="K721">
        <v>0.40911361666143958</v>
      </c>
    </row>
    <row r="722" spans="1:11" ht="13.5" customHeight="1" x14ac:dyDescent="0.25">
      <c r="A722" t="s">
        <v>6541</v>
      </c>
      <c r="B722">
        <v>12</v>
      </c>
      <c r="E722">
        <v>0</v>
      </c>
      <c r="H722">
        <v>1.08</v>
      </c>
      <c r="K722">
        <v>1.0356424813661005</v>
      </c>
    </row>
    <row r="723" spans="1:11" ht="13.5" customHeight="1" x14ac:dyDescent="0.25">
      <c r="A723" t="s">
        <v>6541</v>
      </c>
      <c r="B723">
        <v>13</v>
      </c>
      <c r="C723">
        <v>0</v>
      </c>
      <c r="F723">
        <v>1.01</v>
      </c>
      <c r="I723">
        <v>0.93829987862957775</v>
      </c>
    </row>
    <row r="724" spans="1:11" ht="13.5" customHeight="1" x14ac:dyDescent="0.25">
      <c r="A724" t="s">
        <v>6541</v>
      </c>
      <c r="B724">
        <v>14</v>
      </c>
      <c r="C724">
        <v>0</v>
      </c>
      <c r="F724">
        <v>0</v>
      </c>
    </row>
    <row r="725" spans="1:11" ht="13.5" customHeight="1" x14ac:dyDescent="0.25">
      <c r="A725" t="s">
        <v>6541</v>
      </c>
      <c r="B725">
        <v>15</v>
      </c>
      <c r="D725">
        <v>0</v>
      </c>
      <c r="G725">
        <v>0</v>
      </c>
    </row>
    <row r="726" spans="1:11" ht="13.5" customHeight="1" x14ac:dyDescent="0.25">
      <c r="A726" t="s">
        <v>6541</v>
      </c>
      <c r="B726">
        <v>16</v>
      </c>
      <c r="D726">
        <v>0</v>
      </c>
      <c r="G726">
        <v>0</v>
      </c>
    </row>
    <row r="727" spans="1:11" ht="13.5" customHeight="1" x14ac:dyDescent="0.25">
      <c r="A727" t="s">
        <v>6541</v>
      </c>
      <c r="B727">
        <v>17</v>
      </c>
      <c r="E727">
        <v>0</v>
      </c>
      <c r="H727">
        <v>0</v>
      </c>
    </row>
    <row r="728" spans="1:11" ht="13.5" customHeight="1" x14ac:dyDescent="0.25">
      <c r="A728" t="s">
        <v>6541</v>
      </c>
      <c r="B728">
        <v>18</v>
      </c>
      <c r="E728">
        <v>0</v>
      </c>
      <c r="H728">
        <v>0.8</v>
      </c>
      <c r="K728">
        <v>0.73835201772378023</v>
      </c>
    </row>
    <row r="729" spans="1:11" ht="13.5" customHeight="1" x14ac:dyDescent="0.25">
      <c r="A729" t="s">
        <v>6541</v>
      </c>
      <c r="B729">
        <v>19</v>
      </c>
      <c r="C729">
        <v>0</v>
      </c>
      <c r="F729">
        <v>0</v>
      </c>
    </row>
    <row r="730" spans="1:11" ht="13.5" customHeight="1" x14ac:dyDescent="0.25">
      <c r="A730" t="s">
        <v>6541</v>
      </c>
      <c r="B730">
        <v>20</v>
      </c>
      <c r="C730">
        <v>0</v>
      </c>
      <c r="F730">
        <v>0</v>
      </c>
    </row>
    <row r="731" spans="1:11" ht="13.5" customHeight="1" x14ac:dyDescent="0.25">
      <c r="A731" t="s">
        <v>6541</v>
      </c>
      <c r="B731">
        <v>21</v>
      </c>
      <c r="D731">
        <v>0</v>
      </c>
      <c r="G731">
        <v>2.3199999999999998</v>
      </c>
      <c r="J731">
        <v>2.0598352248234373</v>
      </c>
    </row>
    <row r="732" spans="1:11" ht="13.5" customHeight="1" x14ac:dyDescent="0.25">
      <c r="A732" t="s">
        <v>6541</v>
      </c>
      <c r="B732">
        <v>22</v>
      </c>
      <c r="D732">
        <v>0</v>
      </c>
      <c r="G732">
        <v>0</v>
      </c>
    </row>
    <row r="733" spans="1:11" ht="13.5" customHeight="1" x14ac:dyDescent="0.25">
      <c r="A733" t="s">
        <v>6541</v>
      </c>
      <c r="B733">
        <v>23</v>
      </c>
      <c r="E733">
        <v>0</v>
      </c>
      <c r="H733">
        <v>1.07</v>
      </c>
      <c r="K733">
        <v>0.99228241891484159</v>
      </c>
    </row>
    <row r="734" spans="1:11" ht="13.5" customHeight="1" x14ac:dyDescent="0.25">
      <c r="A734" t="s">
        <v>6541</v>
      </c>
      <c r="B734">
        <v>24</v>
      </c>
      <c r="E734">
        <v>0</v>
      </c>
      <c r="H734">
        <v>0</v>
      </c>
    </row>
    <row r="735" spans="1:11" ht="13.5" customHeight="1" x14ac:dyDescent="0.25">
      <c r="A735" t="s">
        <v>6541</v>
      </c>
      <c r="B735">
        <v>25</v>
      </c>
      <c r="C735">
        <v>0</v>
      </c>
      <c r="F735">
        <v>1.02</v>
      </c>
      <c r="I735">
        <v>0.98612272324842565</v>
      </c>
    </row>
    <row r="736" spans="1:11" ht="13.5" customHeight="1" x14ac:dyDescent="0.25">
      <c r="A736" t="s">
        <v>6541</v>
      </c>
      <c r="B736">
        <v>26</v>
      </c>
      <c r="C736">
        <v>0</v>
      </c>
      <c r="F736">
        <v>0</v>
      </c>
    </row>
    <row r="737" spans="1:11" ht="13.5" customHeight="1" x14ac:dyDescent="0.25">
      <c r="A737" t="s">
        <v>6541</v>
      </c>
      <c r="B737">
        <v>27</v>
      </c>
      <c r="D737">
        <v>0</v>
      </c>
      <c r="G737">
        <v>0</v>
      </c>
    </row>
    <row r="738" spans="1:11" ht="13.5" customHeight="1" x14ac:dyDescent="0.25">
      <c r="A738" t="s">
        <v>6541</v>
      </c>
      <c r="B738">
        <v>28</v>
      </c>
      <c r="D738">
        <v>0</v>
      </c>
      <c r="G738">
        <v>0</v>
      </c>
    </row>
    <row r="739" spans="1:11" ht="13.5" customHeight="1" x14ac:dyDescent="0.25">
      <c r="A739" t="s">
        <v>6541</v>
      </c>
      <c r="B739">
        <v>29</v>
      </c>
      <c r="E739">
        <v>0</v>
      </c>
      <c r="H739">
        <v>0</v>
      </c>
    </row>
    <row r="740" spans="1:11" ht="13.5" customHeight="1" x14ac:dyDescent="0.25">
      <c r="A740" t="s">
        <v>6541</v>
      </c>
      <c r="B740">
        <v>30</v>
      </c>
      <c r="E740">
        <v>0</v>
      </c>
      <c r="H740">
        <v>0</v>
      </c>
    </row>
    <row r="741" spans="1:11" ht="13.5" customHeight="1" x14ac:dyDescent="0.25">
      <c r="A741" t="s">
        <v>6541</v>
      </c>
      <c r="B741">
        <v>31</v>
      </c>
      <c r="C741">
        <v>0</v>
      </c>
      <c r="F741">
        <v>0</v>
      </c>
    </row>
    <row r="742" spans="1:11" ht="13.5" customHeight="1" x14ac:dyDescent="0.25">
      <c r="A742" t="s">
        <v>6541</v>
      </c>
      <c r="B742">
        <v>32</v>
      </c>
      <c r="C742">
        <v>0</v>
      </c>
      <c r="F742">
        <v>0</v>
      </c>
    </row>
    <row r="743" spans="1:11" ht="13.5" customHeight="1" x14ac:dyDescent="0.25">
      <c r="A743" t="s">
        <v>6541</v>
      </c>
      <c r="B743">
        <v>33</v>
      </c>
      <c r="D743">
        <v>0</v>
      </c>
      <c r="G743">
        <v>0</v>
      </c>
    </row>
    <row r="744" spans="1:11" ht="13.5" customHeight="1" x14ac:dyDescent="0.25">
      <c r="A744" t="s">
        <v>6541</v>
      </c>
      <c r="B744">
        <v>34</v>
      </c>
      <c r="D744">
        <v>0</v>
      </c>
      <c r="G744">
        <v>0</v>
      </c>
    </row>
    <row r="745" spans="1:11" ht="13.5" customHeight="1" x14ac:dyDescent="0.25">
      <c r="A745" t="s">
        <v>6542</v>
      </c>
      <c r="B745">
        <v>1</v>
      </c>
      <c r="C745">
        <v>0</v>
      </c>
      <c r="F745">
        <v>9.4</v>
      </c>
      <c r="I745">
        <v>4.3554690487613499</v>
      </c>
    </row>
    <row r="746" spans="1:11" ht="13.5" customHeight="1" x14ac:dyDescent="0.25">
      <c r="A746" t="s">
        <v>6542</v>
      </c>
      <c r="B746">
        <v>2</v>
      </c>
      <c r="C746">
        <v>0.64</v>
      </c>
      <c r="F746">
        <v>8.6</v>
      </c>
      <c r="I746">
        <v>3.1936590712447481</v>
      </c>
    </row>
    <row r="747" spans="1:11" ht="13.5" customHeight="1" x14ac:dyDescent="0.25">
      <c r="A747" t="s">
        <v>6542</v>
      </c>
      <c r="B747">
        <v>3</v>
      </c>
      <c r="D747">
        <v>0</v>
      </c>
      <c r="G747">
        <v>7.55</v>
      </c>
      <c r="J747">
        <v>4.0838183950541733</v>
      </c>
    </row>
    <row r="748" spans="1:11" ht="13.5" customHeight="1" x14ac:dyDescent="0.25">
      <c r="A748" t="s">
        <v>6542</v>
      </c>
      <c r="B748">
        <v>4</v>
      </c>
      <c r="D748">
        <v>0.87</v>
      </c>
      <c r="G748">
        <v>9.4700000000000006</v>
      </c>
      <c r="J748">
        <v>3.4713835669277553</v>
      </c>
    </row>
    <row r="749" spans="1:11" ht="13.5" customHeight="1" x14ac:dyDescent="0.25">
      <c r="A749" t="s">
        <v>6542</v>
      </c>
      <c r="B749">
        <v>5</v>
      </c>
      <c r="E749">
        <v>0</v>
      </c>
      <c r="H749">
        <v>8.6199999999999992</v>
      </c>
      <c r="K749">
        <v>3.6577187627138574</v>
      </c>
    </row>
    <row r="750" spans="1:11" ht="13.5" customHeight="1" x14ac:dyDescent="0.25">
      <c r="A750" t="s">
        <v>6542</v>
      </c>
      <c r="B750">
        <v>6</v>
      </c>
      <c r="E750">
        <v>2.19</v>
      </c>
      <c r="H750">
        <v>5.5600000000000005</v>
      </c>
      <c r="K750">
        <v>3.1370558923726253</v>
      </c>
    </row>
    <row r="751" spans="1:11" ht="13.5" customHeight="1" x14ac:dyDescent="0.25">
      <c r="A751" t="s">
        <v>6542</v>
      </c>
      <c r="B751">
        <v>7</v>
      </c>
      <c r="C751">
        <v>0.67</v>
      </c>
      <c r="F751">
        <v>10.37</v>
      </c>
      <c r="I751">
        <v>5.0431857457714617</v>
      </c>
    </row>
    <row r="752" spans="1:11" ht="13.5" customHeight="1" x14ac:dyDescent="0.25">
      <c r="A752" t="s">
        <v>6542</v>
      </c>
      <c r="B752">
        <v>8</v>
      </c>
      <c r="C752">
        <v>1.03</v>
      </c>
      <c r="F752">
        <v>10.83</v>
      </c>
      <c r="I752">
        <v>5.37809606057853</v>
      </c>
    </row>
    <row r="753" spans="1:11" ht="13.5" customHeight="1" x14ac:dyDescent="0.25">
      <c r="A753" t="s">
        <v>6542</v>
      </c>
      <c r="B753">
        <v>9</v>
      </c>
      <c r="D753">
        <v>0.68</v>
      </c>
      <c r="G753">
        <v>9.94</v>
      </c>
      <c r="J753">
        <v>3.6831907836784992</v>
      </c>
    </row>
    <row r="754" spans="1:11" ht="13.5" customHeight="1" x14ac:dyDescent="0.25">
      <c r="A754" t="s">
        <v>6542</v>
      </c>
      <c r="B754">
        <v>10</v>
      </c>
      <c r="D754">
        <v>0.5</v>
      </c>
      <c r="G754">
        <v>8.24</v>
      </c>
      <c r="J754">
        <v>5.0353131475593047</v>
      </c>
    </row>
    <row r="755" spans="1:11" ht="13.5" customHeight="1" x14ac:dyDescent="0.25">
      <c r="A755" t="s">
        <v>6542</v>
      </c>
      <c r="B755">
        <v>11</v>
      </c>
      <c r="E755">
        <v>0</v>
      </c>
      <c r="H755">
        <v>13.25</v>
      </c>
      <c r="K755">
        <v>3.2033315827098487</v>
      </c>
    </row>
    <row r="756" spans="1:11" ht="13.5" customHeight="1" x14ac:dyDescent="0.25">
      <c r="A756" t="s">
        <v>6542</v>
      </c>
      <c r="B756">
        <v>12</v>
      </c>
      <c r="E756">
        <v>0</v>
      </c>
      <c r="H756">
        <v>4.7</v>
      </c>
      <c r="K756">
        <v>3.9269880236710653</v>
      </c>
    </row>
    <row r="757" spans="1:11" ht="13.5" customHeight="1" x14ac:dyDescent="0.25">
      <c r="A757" t="s">
        <v>6542</v>
      </c>
      <c r="B757">
        <v>13</v>
      </c>
      <c r="C757">
        <v>0.65</v>
      </c>
      <c r="F757">
        <v>12.45</v>
      </c>
      <c r="I757">
        <v>4.3620812386307284</v>
      </c>
    </row>
    <row r="758" spans="1:11" ht="13.5" customHeight="1" x14ac:dyDescent="0.25">
      <c r="A758" t="s">
        <v>6542</v>
      </c>
      <c r="B758">
        <v>14</v>
      </c>
      <c r="C758">
        <v>1.1499999999999999</v>
      </c>
      <c r="F758">
        <v>3.11</v>
      </c>
      <c r="I758">
        <v>1.7822187285117186</v>
      </c>
    </row>
    <row r="759" spans="1:11" ht="13.5" customHeight="1" x14ac:dyDescent="0.25">
      <c r="A759" t="s">
        <v>6542</v>
      </c>
      <c r="B759">
        <v>15</v>
      </c>
      <c r="D759">
        <v>0</v>
      </c>
      <c r="G759">
        <v>10.73</v>
      </c>
      <c r="J759">
        <v>5.4950184617866933</v>
      </c>
    </row>
    <row r="760" spans="1:11" ht="13.5" customHeight="1" x14ac:dyDescent="0.25">
      <c r="A760" t="s">
        <v>6542</v>
      </c>
      <c r="B760">
        <v>16</v>
      </c>
      <c r="D760">
        <v>1.1599999999999999</v>
      </c>
      <c r="G760">
        <v>14.87</v>
      </c>
      <c r="J760">
        <v>6.326683774835967</v>
      </c>
    </row>
    <row r="761" spans="1:11" ht="13.5" customHeight="1" x14ac:dyDescent="0.25">
      <c r="A761" t="s">
        <v>6542</v>
      </c>
      <c r="B761">
        <v>17</v>
      </c>
      <c r="E761">
        <v>1.83</v>
      </c>
      <c r="H761">
        <v>6.06</v>
      </c>
      <c r="K761">
        <v>4.016666347690264</v>
      </c>
    </row>
    <row r="762" spans="1:11" ht="13.5" customHeight="1" x14ac:dyDescent="0.25">
      <c r="A762" t="s">
        <v>6542</v>
      </c>
      <c r="B762">
        <v>18</v>
      </c>
      <c r="E762">
        <v>1.1499999999999999</v>
      </c>
      <c r="H762">
        <v>11.12</v>
      </c>
      <c r="K762">
        <v>5.0459976961800574</v>
      </c>
    </row>
    <row r="763" spans="1:11" ht="13.5" customHeight="1" x14ac:dyDescent="0.25">
      <c r="A763" t="s">
        <v>6542</v>
      </c>
      <c r="B763">
        <v>19</v>
      </c>
      <c r="C763">
        <v>1.1200000000000001</v>
      </c>
      <c r="F763">
        <v>6.15</v>
      </c>
      <c r="I763">
        <v>3.0090328029314652</v>
      </c>
    </row>
    <row r="764" spans="1:11" ht="13.5" customHeight="1" x14ac:dyDescent="0.25">
      <c r="A764" t="s">
        <v>6542</v>
      </c>
      <c r="B764">
        <v>20</v>
      </c>
      <c r="C764">
        <v>1.1599999999999999</v>
      </c>
      <c r="F764">
        <v>12.03</v>
      </c>
      <c r="I764">
        <v>7.1291298062977644</v>
      </c>
    </row>
    <row r="765" spans="1:11" ht="13.5" customHeight="1" x14ac:dyDescent="0.25">
      <c r="A765" t="s">
        <v>6542</v>
      </c>
      <c r="B765">
        <v>21</v>
      </c>
      <c r="D765">
        <v>0</v>
      </c>
      <c r="G765">
        <v>10.29</v>
      </c>
      <c r="J765">
        <v>6.9643243568453288</v>
      </c>
    </row>
    <row r="766" spans="1:11" ht="13.5" customHeight="1" x14ac:dyDescent="0.25">
      <c r="A766" t="s">
        <v>6542</v>
      </c>
      <c r="B766">
        <v>22</v>
      </c>
      <c r="D766">
        <v>0.84</v>
      </c>
      <c r="G766">
        <v>10.5</v>
      </c>
      <c r="J766">
        <v>8.1054753437297027</v>
      </c>
    </row>
    <row r="767" spans="1:11" ht="13.5" customHeight="1" x14ac:dyDescent="0.25">
      <c r="A767" t="s">
        <v>6542</v>
      </c>
      <c r="B767">
        <v>23</v>
      </c>
      <c r="E767">
        <v>0</v>
      </c>
      <c r="H767">
        <v>11.63</v>
      </c>
      <c r="K767">
        <v>8.9514400489504862</v>
      </c>
    </row>
    <row r="768" spans="1:11" ht="13.5" customHeight="1" x14ac:dyDescent="0.25">
      <c r="A768" t="s">
        <v>6542</v>
      </c>
      <c r="B768">
        <v>24</v>
      </c>
      <c r="E768">
        <v>0</v>
      </c>
      <c r="H768">
        <v>0</v>
      </c>
    </row>
    <row r="769" spans="1:11" ht="13.5" customHeight="1" x14ac:dyDescent="0.25">
      <c r="A769" t="s">
        <v>6543</v>
      </c>
      <c r="B769">
        <v>1</v>
      </c>
      <c r="C769">
        <v>0</v>
      </c>
      <c r="F769">
        <v>9.39</v>
      </c>
      <c r="I769">
        <v>4.3880050250251781</v>
      </c>
    </row>
    <row r="770" spans="1:11" ht="13.5" customHeight="1" x14ac:dyDescent="0.25">
      <c r="A770" t="s">
        <v>6543</v>
      </c>
      <c r="B770">
        <v>2</v>
      </c>
      <c r="C770">
        <v>0.63</v>
      </c>
      <c r="F770">
        <v>9.5500000000000007</v>
      </c>
      <c r="I770">
        <v>3.8186878445784558</v>
      </c>
    </row>
    <row r="771" spans="1:11" ht="13.5" customHeight="1" x14ac:dyDescent="0.25">
      <c r="A771" t="s">
        <v>6543</v>
      </c>
      <c r="B771">
        <v>3</v>
      </c>
      <c r="D771">
        <v>0</v>
      </c>
      <c r="G771">
        <v>7.21</v>
      </c>
      <c r="J771">
        <v>3.9413556551774218</v>
      </c>
    </row>
    <row r="772" spans="1:11" ht="13.5" customHeight="1" x14ac:dyDescent="0.25">
      <c r="A772" t="s">
        <v>6543</v>
      </c>
      <c r="B772">
        <v>4</v>
      </c>
      <c r="D772">
        <v>0.92</v>
      </c>
      <c r="G772">
        <v>9.2200000000000006</v>
      </c>
      <c r="J772">
        <v>3.4008435129414503</v>
      </c>
    </row>
    <row r="773" spans="1:11" ht="13.5" customHeight="1" x14ac:dyDescent="0.25">
      <c r="A773" t="s">
        <v>6543</v>
      </c>
      <c r="B773">
        <v>5</v>
      </c>
      <c r="E773">
        <v>0</v>
      </c>
      <c r="H773">
        <v>8.5299999999999994</v>
      </c>
      <c r="K773">
        <v>3.6162854031186149</v>
      </c>
    </row>
    <row r="774" spans="1:11" ht="13.5" customHeight="1" x14ac:dyDescent="0.25">
      <c r="A774" t="s">
        <v>6543</v>
      </c>
      <c r="B774">
        <v>6</v>
      </c>
      <c r="E774">
        <v>1.3599999999999999</v>
      </c>
      <c r="H774">
        <v>4.71</v>
      </c>
      <c r="K774">
        <v>2.1511565330566635</v>
      </c>
    </row>
    <row r="775" spans="1:11" ht="13.5" customHeight="1" x14ac:dyDescent="0.25">
      <c r="A775" t="s">
        <v>6543</v>
      </c>
      <c r="B775">
        <v>7</v>
      </c>
      <c r="C775">
        <v>0.68</v>
      </c>
      <c r="F775">
        <v>10.53</v>
      </c>
      <c r="I775">
        <v>5.0551164963233726</v>
      </c>
    </row>
    <row r="776" spans="1:11" ht="13.5" customHeight="1" x14ac:dyDescent="0.25">
      <c r="A776" t="s">
        <v>6543</v>
      </c>
      <c r="B776">
        <v>8</v>
      </c>
      <c r="C776">
        <v>1.19</v>
      </c>
      <c r="F776">
        <v>11.41</v>
      </c>
      <c r="I776">
        <v>5.6127323093939712</v>
      </c>
    </row>
    <row r="777" spans="1:11" ht="13.5" customHeight="1" x14ac:dyDescent="0.25">
      <c r="A777" t="s">
        <v>6543</v>
      </c>
      <c r="B777">
        <v>9</v>
      </c>
      <c r="D777">
        <v>0.59</v>
      </c>
      <c r="G777">
        <v>9.61</v>
      </c>
      <c r="J777">
        <v>3.6920510611922954</v>
      </c>
    </row>
    <row r="778" spans="1:11" ht="13.5" customHeight="1" x14ac:dyDescent="0.25">
      <c r="A778" t="s">
        <v>6543</v>
      </c>
      <c r="B778">
        <v>10</v>
      </c>
      <c r="D778">
        <v>0.63</v>
      </c>
      <c r="G778">
        <v>8.4600000000000009</v>
      </c>
      <c r="J778">
        <v>5.000447999226016</v>
      </c>
    </row>
    <row r="779" spans="1:11" ht="13.5" customHeight="1" x14ac:dyDescent="0.25">
      <c r="A779" t="s">
        <v>6543</v>
      </c>
      <c r="B779">
        <v>11</v>
      </c>
      <c r="E779">
        <v>0</v>
      </c>
      <c r="H779">
        <v>12.9</v>
      </c>
      <c r="K779">
        <v>2.5297727849237961</v>
      </c>
    </row>
    <row r="780" spans="1:11" ht="13.5" customHeight="1" x14ac:dyDescent="0.25">
      <c r="A780" t="s">
        <v>6543</v>
      </c>
      <c r="B780">
        <v>12</v>
      </c>
      <c r="E780">
        <v>0</v>
      </c>
      <c r="H780">
        <v>4.6399999999999997</v>
      </c>
      <c r="K780">
        <v>3.8241190801977543</v>
      </c>
    </row>
    <row r="781" spans="1:11" ht="13.5" customHeight="1" x14ac:dyDescent="0.25">
      <c r="A781" t="s">
        <v>6543</v>
      </c>
      <c r="B781">
        <v>13</v>
      </c>
      <c r="C781">
        <v>0.69</v>
      </c>
      <c r="F781">
        <v>11.93</v>
      </c>
      <c r="I781">
        <v>4.258056366181763</v>
      </c>
    </row>
    <row r="782" spans="1:11" ht="13.5" customHeight="1" x14ac:dyDescent="0.25">
      <c r="A782" t="s">
        <v>6543</v>
      </c>
      <c r="B782">
        <v>14</v>
      </c>
      <c r="C782">
        <v>1.23</v>
      </c>
      <c r="F782">
        <v>3.04</v>
      </c>
      <c r="I782">
        <v>1.6513436675526696</v>
      </c>
    </row>
    <row r="783" spans="1:11" ht="13.5" customHeight="1" x14ac:dyDescent="0.25">
      <c r="A783" t="s">
        <v>6543</v>
      </c>
      <c r="B783">
        <v>15</v>
      </c>
      <c r="D783">
        <v>0</v>
      </c>
      <c r="G783">
        <v>11.38</v>
      </c>
      <c r="J783">
        <v>5.6958290519569204</v>
      </c>
    </row>
    <row r="784" spans="1:11" ht="13.5" customHeight="1" x14ac:dyDescent="0.25">
      <c r="A784" t="s">
        <v>6543</v>
      </c>
      <c r="B784">
        <v>16</v>
      </c>
      <c r="D784">
        <v>1.03</v>
      </c>
      <c r="G784">
        <v>15.05</v>
      </c>
      <c r="J784">
        <v>6.4097701989865419</v>
      </c>
    </row>
    <row r="785" spans="1:11" ht="13.5" customHeight="1" x14ac:dyDescent="0.25">
      <c r="A785" t="s">
        <v>6543</v>
      </c>
      <c r="B785">
        <v>17</v>
      </c>
      <c r="E785">
        <v>2.5</v>
      </c>
      <c r="H785">
        <v>5.93</v>
      </c>
      <c r="K785">
        <v>4.251578762809987</v>
      </c>
    </row>
    <row r="786" spans="1:11" ht="13.5" customHeight="1" x14ac:dyDescent="0.25">
      <c r="A786" t="s">
        <v>6543</v>
      </c>
      <c r="B786">
        <v>18</v>
      </c>
      <c r="E786">
        <v>1</v>
      </c>
      <c r="H786">
        <v>10.57</v>
      </c>
      <c r="K786">
        <v>4.8745618081046871</v>
      </c>
    </row>
    <row r="787" spans="1:11" ht="13.5" customHeight="1" x14ac:dyDescent="0.25">
      <c r="A787" t="s">
        <v>6543</v>
      </c>
      <c r="B787">
        <v>19</v>
      </c>
      <c r="C787">
        <v>1.07</v>
      </c>
      <c r="F787">
        <v>6.55</v>
      </c>
      <c r="I787">
        <v>3.0109001505621884</v>
      </c>
    </row>
    <row r="788" spans="1:11" ht="13.5" customHeight="1" x14ac:dyDescent="0.25">
      <c r="A788" t="s">
        <v>6543</v>
      </c>
      <c r="B788">
        <v>20</v>
      </c>
      <c r="C788">
        <v>0.86</v>
      </c>
      <c r="F788">
        <v>12.25</v>
      </c>
      <c r="I788">
        <v>2.7153476520166304</v>
      </c>
    </row>
    <row r="789" spans="1:11" ht="13.5" customHeight="1" x14ac:dyDescent="0.25">
      <c r="A789" t="s">
        <v>6543</v>
      </c>
      <c r="B789">
        <v>21</v>
      </c>
      <c r="D789">
        <v>0</v>
      </c>
      <c r="G789">
        <v>9.9700000000000006</v>
      </c>
      <c r="J789">
        <v>6.7807736928853384</v>
      </c>
    </row>
    <row r="790" spans="1:11" ht="13.5" customHeight="1" x14ac:dyDescent="0.25">
      <c r="A790" t="s">
        <v>6543</v>
      </c>
      <c r="B790">
        <v>22</v>
      </c>
      <c r="D790">
        <v>0.59</v>
      </c>
      <c r="G790">
        <v>5.87</v>
      </c>
      <c r="J790">
        <v>2.8347050617718987</v>
      </c>
    </row>
    <row r="791" spans="1:11" ht="13.5" customHeight="1" x14ac:dyDescent="0.25">
      <c r="A791" t="s">
        <v>6543</v>
      </c>
      <c r="B791">
        <v>23</v>
      </c>
      <c r="E791">
        <v>0</v>
      </c>
      <c r="H791">
        <v>5.96</v>
      </c>
      <c r="K791">
        <v>2.5332491270586668</v>
      </c>
    </row>
    <row r="792" spans="1:11" ht="13.5" customHeight="1" x14ac:dyDescent="0.25">
      <c r="A792" t="s">
        <v>6543</v>
      </c>
      <c r="B792">
        <v>24</v>
      </c>
      <c r="E792">
        <v>0</v>
      </c>
      <c r="H792">
        <v>0</v>
      </c>
    </row>
    <row r="793" spans="1:11" ht="13.5" customHeight="1" x14ac:dyDescent="0.25">
      <c r="A793" t="s">
        <v>6544</v>
      </c>
      <c r="B793">
        <v>1</v>
      </c>
      <c r="C793">
        <v>0</v>
      </c>
      <c r="F793">
        <v>10.18</v>
      </c>
      <c r="I793">
        <v>3.6779994046627595</v>
      </c>
    </row>
    <row r="794" spans="1:11" ht="13.5" customHeight="1" x14ac:dyDescent="0.25">
      <c r="A794" t="s">
        <v>6544</v>
      </c>
      <c r="B794">
        <v>2</v>
      </c>
      <c r="C794">
        <v>0.65</v>
      </c>
      <c r="F794">
        <v>8.77</v>
      </c>
      <c r="I794">
        <v>2.8626826817624593</v>
      </c>
    </row>
    <row r="795" spans="1:11" ht="13.5" customHeight="1" x14ac:dyDescent="0.25">
      <c r="A795" t="s">
        <v>6544</v>
      </c>
      <c r="B795">
        <v>3</v>
      </c>
      <c r="D795">
        <v>0</v>
      </c>
      <c r="G795">
        <v>8.9</v>
      </c>
      <c r="J795">
        <v>4.8486427899399711</v>
      </c>
    </row>
    <row r="796" spans="1:11" ht="13.5" customHeight="1" x14ac:dyDescent="0.25">
      <c r="A796" t="s">
        <v>6544</v>
      </c>
      <c r="B796">
        <v>4</v>
      </c>
      <c r="D796">
        <v>0.66</v>
      </c>
      <c r="G796">
        <v>6.5600000000000005</v>
      </c>
      <c r="J796">
        <v>2.6553781360861133</v>
      </c>
    </row>
    <row r="797" spans="1:11" ht="13.5" customHeight="1" x14ac:dyDescent="0.25">
      <c r="A797" t="s">
        <v>6544</v>
      </c>
      <c r="B797">
        <v>5</v>
      </c>
      <c r="E797">
        <v>0</v>
      </c>
      <c r="H797">
        <v>9.09</v>
      </c>
      <c r="K797">
        <v>5.5900064483583494</v>
      </c>
    </row>
    <row r="798" spans="1:11" ht="13.5" customHeight="1" x14ac:dyDescent="0.25">
      <c r="A798" t="s">
        <v>6544</v>
      </c>
      <c r="B798">
        <v>6</v>
      </c>
      <c r="E798">
        <v>2.15</v>
      </c>
      <c r="H798">
        <v>8.58</v>
      </c>
      <c r="K798">
        <v>4.3625127482454538</v>
      </c>
    </row>
    <row r="799" spans="1:11" ht="13.5" customHeight="1" x14ac:dyDescent="0.25">
      <c r="A799" t="s">
        <v>6544</v>
      </c>
      <c r="B799">
        <v>7</v>
      </c>
      <c r="C799">
        <v>0.66</v>
      </c>
      <c r="F799">
        <v>10.69</v>
      </c>
      <c r="I799">
        <v>4.4080684021493228</v>
      </c>
    </row>
    <row r="800" spans="1:11" ht="13.5" customHeight="1" x14ac:dyDescent="0.25">
      <c r="A800" t="s">
        <v>6544</v>
      </c>
      <c r="B800">
        <v>8</v>
      </c>
      <c r="C800">
        <v>1.52</v>
      </c>
      <c r="F800">
        <v>9.1199999999999992</v>
      </c>
      <c r="I800">
        <v>5.3842443526260757</v>
      </c>
    </row>
    <row r="801" spans="1:11" ht="13.5" customHeight="1" x14ac:dyDescent="0.25">
      <c r="A801" t="s">
        <v>6544</v>
      </c>
      <c r="B801">
        <v>9</v>
      </c>
      <c r="D801">
        <v>0.66</v>
      </c>
      <c r="G801">
        <v>10.61</v>
      </c>
      <c r="J801">
        <v>4.5618058874525458</v>
      </c>
    </row>
    <row r="802" spans="1:11" ht="13.5" customHeight="1" x14ac:dyDescent="0.25">
      <c r="A802" t="s">
        <v>6544</v>
      </c>
      <c r="B802">
        <v>10</v>
      </c>
      <c r="D802">
        <v>1.1000000000000001</v>
      </c>
      <c r="G802">
        <v>11.74</v>
      </c>
      <c r="J802">
        <v>6.7420190943904146</v>
      </c>
    </row>
    <row r="803" spans="1:11" ht="13.5" customHeight="1" x14ac:dyDescent="0.25">
      <c r="A803" t="s">
        <v>6544</v>
      </c>
      <c r="B803">
        <v>11</v>
      </c>
      <c r="E803">
        <v>0</v>
      </c>
      <c r="H803">
        <v>9.6300000000000008</v>
      </c>
      <c r="K803">
        <v>2.9031135991014172</v>
      </c>
    </row>
    <row r="804" spans="1:11" ht="13.5" customHeight="1" x14ac:dyDescent="0.25">
      <c r="A804" t="s">
        <v>6544</v>
      </c>
      <c r="B804">
        <v>12</v>
      </c>
      <c r="E804">
        <v>0</v>
      </c>
      <c r="H804">
        <v>2.9</v>
      </c>
      <c r="K804">
        <v>1.7161372821358689</v>
      </c>
    </row>
    <row r="805" spans="1:11" ht="13.5" customHeight="1" x14ac:dyDescent="0.25">
      <c r="A805" t="s">
        <v>6544</v>
      </c>
      <c r="B805">
        <v>13</v>
      </c>
      <c r="C805">
        <v>0.65</v>
      </c>
      <c r="F805">
        <v>12.81</v>
      </c>
      <c r="I805">
        <v>4.3279484130335675</v>
      </c>
    </row>
    <row r="806" spans="1:11" ht="13.5" customHeight="1" x14ac:dyDescent="0.25">
      <c r="A806" t="s">
        <v>6544</v>
      </c>
      <c r="B806">
        <v>14</v>
      </c>
      <c r="C806">
        <v>2.02</v>
      </c>
      <c r="F806">
        <v>3.4</v>
      </c>
      <c r="I806">
        <v>2.3177652464986758</v>
      </c>
    </row>
    <row r="807" spans="1:11" ht="13.5" customHeight="1" x14ac:dyDescent="0.25">
      <c r="A807" t="s">
        <v>6544</v>
      </c>
      <c r="B807">
        <v>15</v>
      </c>
      <c r="D807">
        <v>0.85</v>
      </c>
      <c r="G807">
        <v>8.91</v>
      </c>
      <c r="J807">
        <v>3.6629859611555289</v>
      </c>
    </row>
    <row r="808" spans="1:11" ht="13.5" customHeight="1" x14ac:dyDescent="0.25">
      <c r="A808" t="s">
        <v>6544</v>
      </c>
      <c r="B808">
        <v>16</v>
      </c>
      <c r="D808">
        <v>0.5</v>
      </c>
      <c r="G808">
        <v>14.46</v>
      </c>
      <c r="J808">
        <v>8.1452615549973508</v>
      </c>
    </row>
    <row r="809" spans="1:11" ht="13.5" customHeight="1" x14ac:dyDescent="0.25">
      <c r="A809" t="s">
        <v>6544</v>
      </c>
      <c r="B809">
        <v>17</v>
      </c>
      <c r="E809">
        <v>0.86</v>
      </c>
      <c r="H809">
        <v>9.81</v>
      </c>
      <c r="K809">
        <v>4.7873814731541877</v>
      </c>
    </row>
    <row r="810" spans="1:11" ht="13.5" customHeight="1" x14ac:dyDescent="0.25">
      <c r="A810" t="s">
        <v>6544</v>
      </c>
      <c r="B810">
        <v>18</v>
      </c>
      <c r="E810">
        <v>1.19</v>
      </c>
      <c r="H810">
        <v>7.45</v>
      </c>
      <c r="K810">
        <v>4.5420638396508277</v>
      </c>
    </row>
    <row r="811" spans="1:11" ht="13.5" customHeight="1" x14ac:dyDescent="0.25">
      <c r="A811" t="s">
        <v>6544</v>
      </c>
      <c r="B811">
        <v>19</v>
      </c>
      <c r="C811">
        <v>1.76</v>
      </c>
      <c r="F811">
        <v>5.14</v>
      </c>
      <c r="I811">
        <v>3.3129381688353452</v>
      </c>
    </row>
    <row r="812" spans="1:11" ht="13.5" customHeight="1" x14ac:dyDescent="0.25">
      <c r="A812" t="s">
        <v>6544</v>
      </c>
      <c r="B812">
        <v>20</v>
      </c>
      <c r="C812">
        <v>0.86</v>
      </c>
      <c r="F812">
        <v>11.51</v>
      </c>
      <c r="I812">
        <v>7.7998527066728176</v>
      </c>
    </row>
    <row r="813" spans="1:11" ht="13.5" customHeight="1" x14ac:dyDescent="0.25">
      <c r="A813" t="s">
        <v>6544</v>
      </c>
      <c r="B813">
        <v>21</v>
      </c>
      <c r="D813">
        <v>0</v>
      </c>
      <c r="G813">
        <v>9.99</v>
      </c>
      <c r="J813">
        <v>5.0670614156365996</v>
      </c>
    </row>
    <row r="814" spans="1:11" ht="13.5" customHeight="1" x14ac:dyDescent="0.25">
      <c r="A814" t="s">
        <v>6544</v>
      </c>
      <c r="B814">
        <v>22</v>
      </c>
      <c r="D814">
        <v>0.85</v>
      </c>
      <c r="G814">
        <v>9.89</v>
      </c>
      <c r="J814">
        <v>7.3646168358077997</v>
      </c>
    </row>
    <row r="815" spans="1:11" ht="13.5" customHeight="1" x14ac:dyDescent="0.25">
      <c r="A815" t="s">
        <v>6544</v>
      </c>
      <c r="B815">
        <v>23</v>
      </c>
      <c r="E815">
        <v>0</v>
      </c>
      <c r="H815">
        <v>11.6</v>
      </c>
      <c r="K815">
        <v>7.7807499450922304</v>
      </c>
    </row>
    <row r="816" spans="1:11" ht="13.5" customHeight="1" x14ac:dyDescent="0.25">
      <c r="A816" t="s">
        <v>6544</v>
      </c>
      <c r="B816">
        <v>24</v>
      </c>
      <c r="E816">
        <v>0</v>
      </c>
      <c r="H816">
        <v>0</v>
      </c>
    </row>
    <row r="817" spans="1:11" ht="13.5" customHeight="1" x14ac:dyDescent="0.25">
      <c r="A817" t="s">
        <v>6545</v>
      </c>
      <c r="B817">
        <v>1</v>
      </c>
      <c r="C817">
        <v>0</v>
      </c>
      <c r="F817">
        <v>10.5</v>
      </c>
      <c r="I817">
        <v>4.0021395429784272</v>
      </c>
    </row>
    <row r="818" spans="1:11" ht="13.5" customHeight="1" x14ac:dyDescent="0.25">
      <c r="A818" t="s">
        <v>6545</v>
      </c>
      <c r="B818">
        <v>2</v>
      </c>
      <c r="C818">
        <v>0.63</v>
      </c>
      <c r="F818">
        <v>8.7100000000000009</v>
      </c>
      <c r="I818">
        <v>2.8229552890524237</v>
      </c>
    </row>
    <row r="819" spans="1:11" ht="13.5" customHeight="1" x14ac:dyDescent="0.25">
      <c r="A819" t="s">
        <v>6545</v>
      </c>
      <c r="B819">
        <v>3</v>
      </c>
      <c r="D819">
        <v>0</v>
      </c>
      <c r="G819">
        <v>8.6999999999999993</v>
      </c>
      <c r="J819">
        <v>4.7818087584842477</v>
      </c>
    </row>
    <row r="820" spans="1:11" ht="13.5" customHeight="1" x14ac:dyDescent="0.25">
      <c r="A820" t="s">
        <v>6545</v>
      </c>
      <c r="B820">
        <v>4</v>
      </c>
      <c r="D820">
        <v>0.62</v>
      </c>
      <c r="G820">
        <v>5.8</v>
      </c>
      <c r="J820">
        <v>2.3563290769608769</v>
      </c>
    </row>
    <row r="821" spans="1:11" ht="13.5" customHeight="1" x14ac:dyDescent="0.25">
      <c r="A821" t="s">
        <v>6545</v>
      </c>
      <c r="B821">
        <v>5</v>
      </c>
      <c r="E821">
        <v>0</v>
      </c>
      <c r="H821">
        <v>8.58</v>
      </c>
      <c r="K821">
        <v>5.1268113899131027</v>
      </c>
    </row>
    <row r="822" spans="1:11" ht="13.5" customHeight="1" x14ac:dyDescent="0.25">
      <c r="A822" t="s">
        <v>6545</v>
      </c>
      <c r="B822">
        <v>6</v>
      </c>
      <c r="E822">
        <v>1.0900000000000001</v>
      </c>
      <c r="H822">
        <v>8.8699999999999992</v>
      </c>
      <c r="K822">
        <v>2.958372639746897</v>
      </c>
    </row>
    <row r="823" spans="1:11" ht="13.5" customHeight="1" x14ac:dyDescent="0.25">
      <c r="A823" t="s">
        <v>6545</v>
      </c>
      <c r="B823">
        <v>7</v>
      </c>
      <c r="C823">
        <v>0.64</v>
      </c>
      <c r="F823">
        <v>10.210000000000001</v>
      </c>
      <c r="I823">
        <v>4.2732178557314136</v>
      </c>
    </row>
    <row r="824" spans="1:11" ht="13.5" customHeight="1" x14ac:dyDescent="0.25">
      <c r="A824" t="s">
        <v>6545</v>
      </c>
      <c r="B824">
        <v>8</v>
      </c>
      <c r="C824">
        <v>1.46</v>
      </c>
      <c r="F824">
        <v>9.65</v>
      </c>
      <c r="I824">
        <v>5.8281326760103855</v>
      </c>
    </row>
    <row r="825" spans="1:11" ht="13.5" customHeight="1" x14ac:dyDescent="0.25">
      <c r="A825" t="s">
        <v>6545</v>
      </c>
      <c r="B825">
        <v>9</v>
      </c>
      <c r="D825">
        <v>0.57999999999999996</v>
      </c>
      <c r="G825">
        <v>10.56</v>
      </c>
      <c r="J825">
        <v>4.3680340843299517</v>
      </c>
    </row>
    <row r="826" spans="1:11" ht="13.5" customHeight="1" x14ac:dyDescent="0.25">
      <c r="A826" t="s">
        <v>6545</v>
      </c>
      <c r="B826">
        <v>10</v>
      </c>
      <c r="D826">
        <v>1.1400000000000001</v>
      </c>
      <c r="G826">
        <v>12.02</v>
      </c>
      <c r="J826">
        <v>6.4970001325265274</v>
      </c>
    </row>
    <row r="827" spans="1:11" ht="13.5" customHeight="1" x14ac:dyDescent="0.25">
      <c r="A827" t="s">
        <v>6545</v>
      </c>
      <c r="B827">
        <v>11</v>
      </c>
      <c r="E827">
        <v>0</v>
      </c>
      <c r="H827">
        <v>10.01</v>
      </c>
      <c r="K827">
        <v>3.0904648614675807</v>
      </c>
    </row>
    <row r="828" spans="1:11" ht="13.5" customHeight="1" x14ac:dyDescent="0.25">
      <c r="A828" t="s">
        <v>6545</v>
      </c>
      <c r="B828">
        <v>12</v>
      </c>
      <c r="E828">
        <v>0</v>
      </c>
      <c r="H828">
        <v>2.98</v>
      </c>
      <c r="K828">
        <v>1.740381336117945</v>
      </c>
    </row>
    <row r="829" spans="1:11" ht="13.5" customHeight="1" x14ac:dyDescent="0.25">
      <c r="A829" t="s">
        <v>6545</v>
      </c>
      <c r="B829">
        <v>13</v>
      </c>
      <c r="C829">
        <v>0.62</v>
      </c>
      <c r="F829">
        <v>13.02</v>
      </c>
      <c r="I829">
        <v>4.0657211879381796</v>
      </c>
    </row>
    <row r="830" spans="1:11" ht="13.5" customHeight="1" x14ac:dyDescent="0.25">
      <c r="A830" t="s">
        <v>6545</v>
      </c>
      <c r="B830">
        <v>14</v>
      </c>
      <c r="C830">
        <v>1.88</v>
      </c>
      <c r="F830">
        <v>3.02</v>
      </c>
      <c r="I830">
        <v>2.3399546781852281</v>
      </c>
    </row>
    <row r="831" spans="1:11" ht="13.5" customHeight="1" x14ac:dyDescent="0.25">
      <c r="A831" t="s">
        <v>6545</v>
      </c>
      <c r="B831">
        <v>15</v>
      </c>
      <c r="D831">
        <v>0.85</v>
      </c>
      <c r="G831">
        <v>9.5</v>
      </c>
      <c r="J831">
        <v>3.7615005394402967</v>
      </c>
    </row>
    <row r="832" spans="1:11" ht="13.5" customHeight="1" x14ac:dyDescent="0.25">
      <c r="A832" t="s">
        <v>6545</v>
      </c>
      <c r="B832">
        <v>16</v>
      </c>
      <c r="D832">
        <v>0.56999999999999995</v>
      </c>
      <c r="G832">
        <v>14.77</v>
      </c>
      <c r="J832">
        <v>8.5137022979050911</v>
      </c>
    </row>
    <row r="833" spans="1:11" ht="13.5" customHeight="1" x14ac:dyDescent="0.25">
      <c r="A833" t="s">
        <v>6545</v>
      </c>
      <c r="B833">
        <v>17</v>
      </c>
      <c r="E833">
        <v>0.84</v>
      </c>
      <c r="H833">
        <v>9.32</v>
      </c>
      <c r="K833">
        <v>4.3797013059000705</v>
      </c>
    </row>
    <row r="834" spans="1:11" ht="13.5" customHeight="1" x14ac:dyDescent="0.25">
      <c r="A834" t="s">
        <v>6545</v>
      </c>
      <c r="B834">
        <v>18</v>
      </c>
      <c r="E834">
        <v>0.91</v>
      </c>
      <c r="H834">
        <v>7.27</v>
      </c>
      <c r="K834">
        <v>4.330253187721862</v>
      </c>
    </row>
    <row r="835" spans="1:11" ht="13.5" customHeight="1" x14ac:dyDescent="0.25">
      <c r="A835" t="s">
        <v>6545</v>
      </c>
      <c r="B835">
        <v>19</v>
      </c>
      <c r="C835">
        <v>2.27</v>
      </c>
      <c r="F835">
        <v>5.75</v>
      </c>
      <c r="I835">
        <v>3.523111260566929</v>
      </c>
    </row>
    <row r="836" spans="1:11" ht="13.5" customHeight="1" x14ac:dyDescent="0.25">
      <c r="A836" t="s">
        <v>6545</v>
      </c>
      <c r="B836">
        <v>20</v>
      </c>
      <c r="C836">
        <v>0.59</v>
      </c>
      <c r="F836">
        <v>11.85</v>
      </c>
      <c r="I836">
        <v>3.2377054667741159</v>
      </c>
    </row>
    <row r="837" spans="1:11" ht="13.5" customHeight="1" x14ac:dyDescent="0.25">
      <c r="A837" t="s">
        <v>6545</v>
      </c>
      <c r="B837">
        <v>21</v>
      </c>
      <c r="D837">
        <v>0</v>
      </c>
      <c r="G837">
        <v>9.77</v>
      </c>
      <c r="J837">
        <v>4.8017761056152723</v>
      </c>
    </row>
    <row r="838" spans="1:11" ht="13.5" customHeight="1" x14ac:dyDescent="0.25">
      <c r="A838" t="s">
        <v>6545</v>
      </c>
      <c r="B838">
        <v>22</v>
      </c>
      <c r="D838">
        <v>0.59</v>
      </c>
      <c r="G838">
        <v>5.6899999999999995</v>
      </c>
      <c r="J838">
        <v>3.2135338472912371</v>
      </c>
    </row>
    <row r="839" spans="1:11" ht="13.5" customHeight="1" x14ac:dyDescent="0.25">
      <c r="A839" t="s">
        <v>6545</v>
      </c>
      <c r="B839">
        <v>23</v>
      </c>
      <c r="E839">
        <v>0</v>
      </c>
      <c r="H839">
        <v>8.8800000000000008</v>
      </c>
      <c r="K839">
        <v>4.6485995968769629</v>
      </c>
    </row>
    <row r="840" spans="1:11" ht="13.5" customHeight="1" x14ac:dyDescent="0.25">
      <c r="A840" t="s">
        <v>6545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11" t="s">
        <v>8723</v>
      </c>
      <c r="B1" s="3711" t="s">
        <v>8724</v>
      </c>
      <c r="C1" s="3711" t="s">
        <v>8725</v>
      </c>
      <c r="D1" s="3711"/>
      <c r="E1" s="3711"/>
      <c r="F1" s="3711" t="s">
        <v>8726</v>
      </c>
      <c r="G1" s="3711"/>
      <c r="H1" s="3711"/>
      <c r="I1" s="3711" t="s">
        <v>8727</v>
      </c>
      <c r="J1" s="3711"/>
      <c r="K1" s="3711"/>
    </row>
    <row r="2" spans="1:11" ht="17.399999999999999" x14ac:dyDescent="0.25">
      <c r="A2" s="3711"/>
      <c r="B2" s="3711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 x14ac:dyDescent="0.25">
      <c r="A3" t="s">
        <v>6512</v>
      </c>
      <c r="B3">
        <v>1</v>
      </c>
      <c r="C3">
        <v>0.62</v>
      </c>
      <c r="D3">
        <v>0.54</v>
      </c>
      <c r="E3">
        <v>0.78</v>
      </c>
      <c r="F3">
        <v>1.04</v>
      </c>
      <c r="G3">
        <v>0.78</v>
      </c>
      <c r="H3">
        <v>1.19</v>
      </c>
      <c r="I3">
        <v>0.88309422520718472</v>
      </c>
      <c r="J3">
        <v>0.69963124085225104</v>
      </c>
      <c r="K3">
        <v>1.0558780374879828</v>
      </c>
    </row>
    <row r="4" spans="1:11" ht="13.5" customHeight="1" x14ac:dyDescent="0.25">
      <c r="A4" t="s">
        <v>6512</v>
      </c>
      <c r="B4">
        <v>2</v>
      </c>
      <c r="C4">
        <v>34.799999999999997</v>
      </c>
      <c r="F4">
        <v>35.479999999999997</v>
      </c>
      <c r="I4">
        <v>35.204763038432901</v>
      </c>
    </row>
    <row r="5" spans="1:11" ht="13.5" customHeight="1" x14ac:dyDescent="0.25">
      <c r="A5" t="s">
        <v>6512</v>
      </c>
      <c r="B5">
        <v>3</v>
      </c>
      <c r="D5">
        <v>32.08</v>
      </c>
      <c r="G5">
        <v>33.159999999999997</v>
      </c>
      <c r="J5">
        <v>32.497614890663677</v>
      </c>
    </row>
    <row r="6" spans="1:11" ht="13.5" customHeight="1" x14ac:dyDescent="0.25">
      <c r="A6" t="s">
        <v>6512</v>
      </c>
      <c r="B6">
        <v>4</v>
      </c>
      <c r="E6">
        <v>30.36</v>
      </c>
      <c r="H6">
        <v>36.380000000000003</v>
      </c>
      <c r="K6">
        <v>36.001729554855302</v>
      </c>
    </row>
    <row r="7" spans="1:11" ht="13.5" customHeight="1" x14ac:dyDescent="0.25">
      <c r="A7" t="s">
        <v>6512</v>
      </c>
      <c r="B7">
        <v>5</v>
      </c>
      <c r="C7">
        <v>40.4</v>
      </c>
      <c r="F7">
        <v>42.16</v>
      </c>
      <c r="I7">
        <v>40.956166189057548</v>
      </c>
    </row>
    <row r="8" spans="1:11" ht="13.5" customHeight="1" x14ac:dyDescent="0.25">
      <c r="A8" t="s">
        <v>6512</v>
      </c>
      <c r="B8">
        <v>6</v>
      </c>
      <c r="D8">
        <v>12.15</v>
      </c>
      <c r="G8">
        <v>12.63</v>
      </c>
      <c r="J8">
        <v>12.319788629989153</v>
      </c>
    </row>
    <row r="9" spans="1:11" ht="13.5" customHeight="1" x14ac:dyDescent="0.25">
      <c r="A9" t="s">
        <v>6512</v>
      </c>
      <c r="B9">
        <v>7</v>
      </c>
      <c r="E9">
        <v>28.37</v>
      </c>
      <c r="H9">
        <v>29.89</v>
      </c>
      <c r="K9">
        <v>28.991037410787648</v>
      </c>
    </row>
    <row r="10" spans="1:11" ht="13.5" customHeight="1" x14ac:dyDescent="0.25">
      <c r="A10" t="s">
        <v>6512</v>
      </c>
      <c r="B10">
        <v>8</v>
      </c>
      <c r="C10">
        <v>0</v>
      </c>
      <c r="F10">
        <v>0</v>
      </c>
    </row>
    <row r="11" spans="1:11" ht="13.5" customHeight="1" x14ac:dyDescent="0.25">
      <c r="A11" t="s">
        <v>6512</v>
      </c>
      <c r="B11">
        <v>9</v>
      </c>
      <c r="D11">
        <v>0</v>
      </c>
      <c r="G11">
        <v>0</v>
      </c>
    </row>
    <row r="12" spans="1:11" ht="13.5" customHeight="1" x14ac:dyDescent="0.25">
      <c r="A12" t="s">
        <v>6513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6513</v>
      </c>
      <c r="B13">
        <v>2</v>
      </c>
      <c r="C13">
        <v>38.630000000000003</v>
      </c>
      <c r="F13">
        <v>40.17</v>
      </c>
      <c r="I13">
        <v>39.463491239311345</v>
      </c>
    </row>
    <row r="14" spans="1:11" ht="13.5" customHeight="1" x14ac:dyDescent="0.25">
      <c r="A14" t="s">
        <v>6513</v>
      </c>
      <c r="B14">
        <v>3</v>
      </c>
      <c r="D14">
        <v>26.4</v>
      </c>
      <c r="G14">
        <v>31.32</v>
      </c>
      <c r="J14">
        <v>28.294762417245732</v>
      </c>
    </row>
    <row r="15" spans="1:11" ht="13.5" customHeight="1" x14ac:dyDescent="0.25">
      <c r="A15" t="s">
        <v>6513</v>
      </c>
      <c r="B15">
        <v>4</v>
      </c>
      <c r="E15">
        <v>0</v>
      </c>
      <c r="H15">
        <v>0</v>
      </c>
    </row>
    <row r="16" spans="1:11" ht="13.5" customHeight="1" x14ac:dyDescent="0.25">
      <c r="A16" t="s">
        <v>6513</v>
      </c>
      <c r="B16">
        <v>5</v>
      </c>
      <c r="C16">
        <v>9.4700000000000006</v>
      </c>
      <c r="F16">
        <v>9.99</v>
      </c>
      <c r="I16">
        <v>9.638164960359088</v>
      </c>
    </row>
    <row r="17" spans="1:11" ht="13.5" customHeight="1" x14ac:dyDescent="0.25">
      <c r="A17" t="s">
        <v>6513</v>
      </c>
      <c r="B17">
        <v>6</v>
      </c>
      <c r="D17">
        <v>14.21</v>
      </c>
      <c r="G17">
        <v>15.47</v>
      </c>
      <c r="J17">
        <v>14.553166559694676</v>
      </c>
    </row>
    <row r="18" spans="1:11" ht="13.5" customHeight="1" x14ac:dyDescent="0.25">
      <c r="A18" t="s">
        <v>6513</v>
      </c>
      <c r="B18">
        <v>7</v>
      </c>
      <c r="E18">
        <v>21.53</v>
      </c>
      <c r="H18">
        <v>25.82</v>
      </c>
      <c r="K18">
        <v>22.223178083246335</v>
      </c>
    </row>
    <row r="19" spans="1:11" ht="13.5" customHeight="1" x14ac:dyDescent="0.25">
      <c r="A19" t="s">
        <v>6513</v>
      </c>
      <c r="B19">
        <v>8</v>
      </c>
      <c r="C19">
        <v>21.3</v>
      </c>
      <c r="F19">
        <v>23.67</v>
      </c>
      <c r="I19">
        <v>22.384243363755044</v>
      </c>
    </row>
    <row r="20" spans="1:11" ht="13.5" customHeight="1" x14ac:dyDescent="0.25">
      <c r="A20" t="s">
        <v>6513</v>
      </c>
      <c r="B20">
        <v>9</v>
      </c>
      <c r="D20">
        <v>0</v>
      </c>
      <c r="G20">
        <v>0</v>
      </c>
    </row>
    <row r="21" spans="1:11" ht="13.5" customHeight="1" x14ac:dyDescent="0.25">
      <c r="A21" t="s">
        <v>6514</v>
      </c>
      <c r="B21">
        <v>1</v>
      </c>
      <c r="C21">
        <v>9.83</v>
      </c>
      <c r="F21">
        <v>11.61</v>
      </c>
      <c r="I21">
        <v>10.613822537069195</v>
      </c>
    </row>
    <row r="22" spans="1:11" ht="13.5" customHeight="1" x14ac:dyDescent="0.25">
      <c r="A22" t="s">
        <v>6514</v>
      </c>
      <c r="B22">
        <v>2</v>
      </c>
      <c r="D22">
        <v>0</v>
      </c>
      <c r="G22">
        <v>0</v>
      </c>
    </row>
    <row r="23" spans="1:11" ht="13.5" customHeight="1" x14ac:dyDescent="0.25">
      <c r="A23" t="s">
        <v>6514</v>
      </c>
      <c r="B23">
        <v>3</v>
      </c>
      <c r="E23">
        <v>7.8100000000000005</v>
      </c>
      <c r="H23">
        <v>9.17</v>
      </c>
      <c r="K23">
        <v>8.9533780969466861</v>
      </c>
    </row>
    <row r="24" spans="1:11" ht="13.5" customHeight="1" x14ac:dyDescent="0.25">
      <c r="A24" t="s">
        <v>6514</v>
      </c>
      <c r="B24">
        <v>4</v>
      </c>
      <c r="C24">
        <v>6.86</v>
      </c>
      <c r="F24">
        <v>7.5600000000000005</v>
      </c>
      <c r="I24">
        <v>6.9283637505947997</v>
      </c>
    </row>
    <row r="25" spans="1:11" ht="13.5" customHeight="1" x14ac:dyDescent="0.25">
      <c r="A25" t="s">
        <v>6514</v>
      </c>
      <c r="B25">
        <v>5</v>
      </c>
      <c r="D25">
        <v>0</v>
      </c>
      <c r="G25">
        <v>0</v>
      </c>
    </row>
    <row r="26" spans="1:11" ht="13.5" customHeight="1" x14ac:dyDescent="0.25">
      <c r="A26" t="s">
        <v>6514</v>
      </c>
      <c r="B26">
        <v>6</v>
      </c>
      <c r="E26">
        <v>0</v>
      </c>
      <c r="H26">
        <v>0</v>
      </c>
    </row>
    <row r="27" spans="1:11" ht="13.5" customHeight="1" x14ac:dyDescent="0.25">
      <c r="A27" t="s">
        <v>6514</v>
      </c>
      <c r="B27">
        <v>7</v>
      </c>
      <c r="C27">
        <v>8.09</v>
      </c>
      <c r="F27">
        <v>9.74</v>
      </c>
      <c r="I27">
        <v>8.3673619598546978</v>
      </c>
    </row>
    <row r="28" spans="1:11" ht="13.5" customHeight="1" x14ac:dyDescent="0.25">
      <c r="A28" t="s">
        <v>6514</v>
      </c>
      <c r="B28">
        <v>8</v>
      </c>
      <c r="D28">
        <v>13.5</v>
      </c>
      <c r="G28">
        <v>15.4</v>
      </c>
      <c r="J28">
        <v>14.098161535252437</v>
      </c>
    </row>
    <row r="29" spans="1:11" ht="13.5" customHeight="1" x14ac:dyDescent="0.25">
      <c r="A29" t="s">
        <v>6514</v>
      </c>
      <c r="B29">
        <v>9</v>
      </c>
      <c r="E29">
        <v>0</v>
      </c>
      <c r="H29">
        <v>0</v>
      </c>
    </row>
    <row r="30" spans="1:11" ht="13.5" customHeight="1" x14ac:dyDescent="0.25">
      <c r="A30" t="s">
        <v>6514</v>
      </c>
      <c r="B30">
        <v>10</v>
      </c>
      <c r="C30">
        <v>36.520000000000003</v>
      </c>
      <c r="F30">
        <v>41.48</v>
      </c>
      <c r="I30">
        <v>39.666105423958349</v>
      </c>
    </row>
    <row r="31" spans="1:11" ht="13.5" customHeight="1" x14ac:dyDescent="0.25">
      <c r="A31" t="s">
        <v>6514</v>
      </c>
      <c r="B31">
        <v>11</v>
      </c>
      <c r="D31">
        <v>0</v>
      </c>
      <c r="G31">
        <v>0</v>
      </c>
    </row>
    <row r="32" spans="1:11" ht="13.5" customHeight="1" x14ac:dyDescent="0.25">
      <c r="A32" t="s">
        <v>6514</v>
      </c>
      <c r="B32">
        <v>12</v>
      </c>
      <c r="E32">
        <v>0</v>
      </c>
      <c r="H32">
        <v>0</v>
      </c>
    </row>
    <row r="33" spans="1:11" ht="13.5" customHeight="1" x14ac:dyDescent="0.25">
      <c r="A33" t="s">
        <v>6515</v>
      </c>
      <c r="B33">
        <v>1</v>
      </c>
      <c r="C33">
        <v>22.18</v>
      </c>
      <c r="F33">
        <v>24.58</v>
      </c>
      <c r="I33">
        <v>22.660402651884617</v>
      </c>
    </row>
    <row r="34" spans="1:11" ht="13.5" customHeight="1" x14ac:dyDescent="0.25">
      <c r="A34" t="s">
        <v>6515</v>
      </c>
      <c r="B34">
        <v>2</v>
      </c>
      <c r="D34">
        <v>32.619999999999997</v>
      </c>
      <c r="G34">
        <v>35.229999999999997</v>
      </c>
      <c r="J34">
        <v>33.27912483002352</v>
      </c>
    </row>
    <row r="35" spans="1:11" ht="13.5" customHeight="1" x14ac:dyDescent="0.25">
      <c r="A35" t="s">
        <v>6515</v>
      </c>
      <c r="B35">
        <v>3</v>
      </c>
      <c r="E35">
        <v>5.29</v>
      </c>
      <c r="H35">
        <v>5.63</v>
      </c>
      <c r="K35">
        <v>5.4024143151574489</v>
      </c>
    </row>
    <row r="36" spans="1:11" ht="13.5" customHeight="1" x14ac:dyDescent="0.25">
      <c r="A36" t="s">
        <v>6515</v>
      </c>
      <c r="B36">
        <v>4</v>
      </c>
      <c r="C36">
        <v>9.06</v>
      </c>
      <c r="F36">
        <v>9.9499999999999993</v>
      </c>
      <c r="I36">
        <v>9.4718150903506704</v>
      </c>
    </row>
    <row r="37" spans="1:11" ht="13.5" customHeight="1" x14ac:dyDescent="0.25">
      <c r="A37" t="s">
        <v>6515</v>
      </c>
      <c r="B37">
        <v>5</v>
      </c>
      <c r="D37">
        <v>7.32</v>
      </c>
      <c r="G37">
        <v>7.95</v>
      </c>
      <c r="J37">
        <v>7.4679028454229446</v>
      </c>
    </row>
    <row r="38" spans="1:11" ht="13.5" customHeight="1" x14ac:dyDescent="0.25">
      <c r="A38" t="s">
        <v>6515</v>
      </c>
      <c r="B38">
        <v>6</v>
      </c>
      <c r="E38">
        <v>11.08</v>
      </c>
      <c r="H38">
        <v>13.64</v>
      </c>
      <c r="K38">
        <v>12.239970519278829</v>
      </c>
    </row>
    <row r="39" spans="1:11" ht="13.5" customHeight="1" x14ac:dyDescent="0.25">
      <c r="A39" t="s">
        <v>6515</v>
      </c>
      <c r="B39">
        <v>7</v>
      </c>
      <c r="C39">
        <v>12.98</v>
      </c>
      <c r="F39">
        <v>13.16</v>
      </c>
      <c r="I39">
        <v>13.052915323668921</v>
      </c>
    </row>
    <row r="40" spans="1:11" ht="13.5" customHeight="1" x14ac:dyDescent="0.25">
      <c r="A40" t="s">
        <v>6515</v>
      </c>
      <c r="B40">
        <v>8</v>
      </c>
      <c r="D40">
        <v>23.81</v>
      </c>
      <c r="G40">
        <v>34.729999999999997</v>
      </c>
      <c r="J40">
        <v>27.022251295741725</v>
      </c>
    </row>
    <row r="41" spans="1:11" ht="13.5" customHeight="1" x14ac:dyDescent="0.25">
      <c r="A41" t="s">
        <v>6515</v>
      </c>
      <c r="B41">
        <v>9</v>
      </c>
      <c r="E41">
        <v>0</v>
      </c>
      <c r="H41">
        <v>0</v>
      </c>
    </row>
    <row r="42" spans="1:11" ht="13.5" customHeight="1" x14ac:dyDescent="0.25">
      <c r="A42" t="s">
        <v>6515</v>
      </c>
      <c r="B42">
        <v>10</v>
      </c>
      <c r="C42">
        <v>0</v>
      </c>
      <c r="F42">
        <v>0</v>
      </c>
    </row>
    <row r="43" spans="1:11" ht="13.5" customHeight="1" x14ac:dyDescent="0.25">
      <c r="A43" t="s">
        <v>6515</v>
      </c>
      <c r="B43">
        <v>11</v>
      </c>
      <c r="D43">
        <v>0</v>
      </c>
      <c r="G43">
        <v>0</v>
      </c>
    </row>
    <row r="44" spans="1:11" ht="13.5" customHeight="1" x14ac:dyDescent="0.25">
      <c r="A44" t="s">
        <v>6515</v>
      </c>
      <c r="B44">
        <v>12</v>
      </c>
      <c r="E44">
        <v>0</v>
      </c>
      <c r="H44">
        <v>0</v>
      </c>
    </row>
    <row r="45" spans="1:11" ht="13.5" customHeight="1" x14ac:dyDescent="0.25">
      <c r="A45" t="s">
        <v>6516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 x14ac:dyDescent="0.25">
      <c r="A46" t="s">
        <v>6516</v>
      </c>
      <c r="B46">
        <v>2</v>
      </c>
      <c r="C46">
        <v>28.97</v>
      </c>
      <c r="D46">
        <v>26.42</v>
      </c>
      <c r="E46">
        <v>27.99</v>
      </c>
      <c r="F46">
        <v>32.43</v>
      </c>
      <c r="G46">
        <v>29.91</v>
      </c>
      <c r="H46">
        <v>31.28</v>
      </c>
      <c r="I46">
        <v>30.563636341326092</v>
      </c>
      <c r="J46">
        <v>27.970544474208886</v>
      </c>
      <c r="K46">
        <v>29.485750112687828</v>
      </c>
    </row>
    <row r="47" spans="1:11" ht="13.5" customHeight="1" x14ac:dyDescent="0.25">
      <c r="A47" t="s">
        <v>6516</v>
      </c>
      <c r="B47">
        <v>3</v>
      </c>
      <c r="C47">
        <v>2.95</v>
      </c>
      <c r="D47">
        <v>2.66</v>
      </c>
      <c r="E47">
        <v>3.22</v>
      </c>
      <c r="F47">
        <v>27.88</v>
      </c>
      <c r="G47">
        <v>27.19</v>
      </c>
      <c r="H47">
        <v>26.8</v>
      </c>
      <c r="I47">
        <v>15.194301715356664</v>
      </c>
      <c r="J47">
        <v>14.797817009504662</v>
      </c>
      <c r="K47">
        <v>14.650281720568838</v>
      </c>
    </row>
    <row r="48" spans="1:11" ht="13.5" customHeight="1" x14ac:dyDescent="0.25">
      <c r="A48" t="s">
        <v>6517</v>
      </c>
      <c r="B48">
        <v>1</v>
      </c>
      <c r="C48">
        <v>1.1299999999999999</v>
      </c>
      <c r="D48">
        <v>0.89</v>
      </c>
      <c r="E48">
        <v>1.33</v>
      </c>
      <c r="F48">
        <v>1.47</v>
      </c>
      <c r="G48">
        <v>1.19</v>
      </c>
      <c r="H48">
        <v>1.65</v>
      </c>
      <c r="I48">
        <v>1.2632564180482215</v>
      </c>
      <c r="J48">
        <v>1.0082817775556974</v>
      </c>
      <c r="K48">
        <v>1.4699586035302343</v>
      </c>
    </row>
    <row r="49" spans="1:11" ht="13.5" customHeight="1" x14ac:dyDescent="0.25">
      <c r="A49" t="s">
        <v>6517</v>
      </c>
      <c r="B49">
        <v>2</v>
      </c>
      <c r="C49">
        <v>37.090000000000003</v>
      </c>
      <c r="F49">
        <v>37.9</v>
      </c>
      <c r="I49">
        <v>37.499760826525353</v>
      </c>
    </row>
    <row r="50" spans="1:11" ht="13.5" customHeight="1" x14ac:dyDescent="0.25">
      <c r="A50" t="s">
        <v>6517</v>
      </c>
      <c r="B50">
        <v>3</v>
      </c>
      <c r="D50">
        <v>33.54</v>
      </c>
      <c r="G50">
        <v>34.950000000000003</v>
      </c>
      <c r="J50">
        <v>34.267751101231973</v>
      </c>
    </row>
    <row r="51" spans="1:11" ht="13.5" customHeight="1" x14ac:dyDescent="0.25">
      <c r="A51" t="s">
        <v>6517</v>
      </c>
      <c r="B51">
        <v>4</v>
      </c>
      <c r="E51">
        <v>31.18</v>
      </c>
      <c r="H51">
        <v>37.590000000000003</v>
      </c>
      <c r="K51">
        <v>37.263882479424367</v>
      </c>
    </row>
    <row r="52" spans="1:11" ht="13.5" customHeight="1" x14ac:dyDescent="0.25">
      <c r="A52" t="s">
        <v>6517</v>
      </c>
      <c r="B52">
        <v>5</v>
      </c>
      <c r="C52">
        <v>40.909999999999997</v>
      </c>
      <c r="F52">
        <v>42.43</v>
      </c>
      <c r="I52">
        <v>41.480361062183569</v>
      </c>
    </row>
    <row r="53" spans="1:11" ht="13.5" customHeight="1" x14ac:dyDescent="0.25">
      <c r="A53" t="s">
        <v>6517</v>
      </c>
      <c r="B53">
        <v>6</v>
      </c>
      <c r="D53">
        <v>22.9</v>
      </c>
      <c r="G53">
        <v>24.59</v>
      </c>
      <c r="J53">
        <v>23.534469729822991</v>
      </c>
    </row>
    <row r="54" spans="1:11" ht="13.5" customHeight="1" x14ac:dyDescent="0.25">
      <c r="A54" t="s">
        <v>6517</v>
      </c>
      <c r="B54">
        <v>7</v>
      </c>
      <c r="E54">
        <v>12.44</v>
      </c>
      <c r="H54">
        <v>12.96</v>
      </c>
      <c r="K54">
        <v>12.607986840012897</v>
      </c>
    </row>
    <row r="55" spans="1:11" ht="13.5" customHeight="1" x14ac:dyDescent="0.25">
      <c r="A55" t="s">
        <v>6517</v>
      </c>
      <c r="B55">
        <v>8</v>
      </c>
      <c r="C55">
        <v>0</v>
      </c>
      <c r="F55">
        <v>0</v>
      </c>
    </row>
    <row r="56" spans="1:11" ht="13.5" customHeight="1" x14ac:dyDescent="0.25">
      <c r="A56" t="s">
        <v>6517</v>
      </c>
      <c r="B56">
        <v>9</v>
      </c>
      <c r="D56">
        <v>0</v>
      </c>
      <c r="G56">
        <v>0</v>
      </c>
    </row>
    <row r="57" spans="1:11" ht="13.5" customHeight="1" x14ac:dyDescent="0.25">
      <c r="A57" t="s">
        <v>6518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 x14ac:dyDescent="0.25">
      <c r="A58" t="s">
        <v>6518</v>
      </c>
      <c r="B58">
        <v>2</v>
      </c>
      <c r="C58">
        <v>31.81</v>
      </c>
      <c r="F58">
        <v>33.51</v>
      </c>
      <c r="I58">
        <v>32.219909277205446</v>
      </c>
    </row>
    <row r="59" spans="1:11" ht="13.5" customHeight="1" x14ac:dyDescent="0.25">
      <c r="A59" t="s">
        <v>6518</v>
      </c>
      <c r="B59">
        <v>3</v>
      </c>
      <c r="D59">
        <v>26.71</v>
      </c>
      <c r="G59">
        <v>30.46</v>
      </c>
      <c r="J59">
        <v>28.440765897993717</v>
      </c>
    </row>
    <row r="60" spans="1:11" ht="13.5" customHeight="1" x14ac:dyDescent="0.25">
      <c r="A60" t="s">
        <v>6518</v>
      </c>
      <c r="B60">
        <v>4</v>
      </c>
      <c r="E60">
        <v>0</v>
      </c>
      <c r="H60">
        <v>0</v>
      </c>
    </row>
    <row r="61" spans="1:11" ht="13.5" customHeight="1" x14ac:dyDescent="0.25">
      <c r="A61" t="s">
        <v>6518</v>
      </c>
      <c r="B61">
        <v>5</v>
      </c>
      <c r="C61">
        <v>6.14</v>
      </c>
      <c r="F61">
        <v>6.62</v>
      </c>
      <c r="I61">
        <v>6.3017859818617135</v>
      </c>
    </row>
    <row r="62" spans="1:11" ht="13.5" customHeight="1" x14ac:dyDescent="0.25">
      <c r="A62" t="s">
        <v>6518</v>
      </c>
      <c r="B62">
        <v>6</v>
      </c>
      <c r="D62">
        <v>10.15</v>
      </c>
      <c r="G62">
        <v>10.92</v>
      </c>
      <c r="J62">
        <v>10.384167757743651</v>
      </c>
    </row>
    <row r="63" spans="1:11" ht="13.5" customHeight="1" x14ac:dyDescent="0.25">
      <c r="A63" t="s">
        <v>6518</v>
      </c>
      <c r="B63">
        <v>7</v>
      </c>
      <c r="E63">
        <v>16.11</v>
      </c>
      <c r="H63">
        <v>29.63</v>
      </c>
      <c r="K63">
        <v>28.416116060390969</v>
      </c>
    </row>
    <row r="64" spans="1:11" ht="13.5" customHeight="1" x14ac:dyDescent="0.25">
      <c r="A64" t="s">
        <v>6518</v>
      </c>
      <c r="B64">
        <v>8</v>
      </c>
      <c r="C64">
        <v>17.559999999999999</v>
      </c>
      <c r="F64">
        <v>19.89</v>
      </c>
      <c r="I64">
        <v>18.509154394402284</v>
      </c>
    </row>
    <row r="65" spans="1:11" ht="13.5" customHeight="1" x14ac:dyDescent="0.25">
      <c r="A65" t="s">
        <v>6518</v>
      </c>
      <c r="B65">
        <v>9</v>
      </c>
      <c r="D65">
        <v>0</v>
      </c>
      <c r="G65">
        <v>0</v>
      </c>
    </row>
    <row r="66" spans="1:11" ht="13.5" customHeight="1" x14ac:dyDescent="0.25">
      <c r="A66" t="s">
        <v>6519</v>
      </c>
      <c r="B66">
        <v>1</v>
      </c>
      <c r="C66">
        <v>8.3800000000000008</v>
      </c>
      <c r="F66">
        <v>9.7200000000000006</v>
      </c>
      <c r="I66">
        <v>8.9695334104145115</v>
      </c>
    </row>
    <row r="67" spans="1:11" ht="13.5" customHeight="1" x14ac:dyDescent="0.25">
      <c r="A67" t="s">
        <v>6519</v>
      </c>
      <c r="B67">
        <v>2</v>
      </c>
      <c r="D67">
        <v>0</v>
      </c>
      <c r="G67">
        <v>0</v>
      </c>
    </row>
    <row r="68" spans="1:11" ht="13.5" customHeight="1" x14ac:dyDescent="0.25">
      <c r="A68" t="s">
        <v>6519</v>
      </c>
      <c r="B68">
        <v>3</v>
      </c>
      <c r="E68">
        <v>6.39</v>
      </c>
      <c r="H68">
        <v>7.8</v>
      </c>
      <c r="K68">
        <v>7.7354820743851302</v>
      </c>
    </row>
    <row r="69" spans="1:11" ht="13.5" customHeight="1" x14ac:dyDescent="0.25">
      <c r="A69" t="s">
        <v>6519</v>
      </c>
      <c r="B69">
        <v>4</v>
      </c>
      <c r="C69">
        <v>7.15</v>
      </c>
      <c r="F69">
        <v>7.54</v>
      </c>
      <c r="I69">
        <v>7.2205490273228286</v>
      </c>
    </row>
    <row r="70" spans="1:11" ht="13.5" customHeight="1" x14ac:dyDescent="0.25">
      <c r="A70" t="s">
        <v>6519</v>
      </c>
      <c r="B70">
        <v>5</v>
      </c>
      <c r="D70">
        <v>0</v>
      </c>
      <c r="G70">
        <v>0</v>
      </c>
    </row>
    <row r="71" spans="1:11" ht="13.5" customHeight="1" x14ac:dyDescent="0.25">
      <c r="A71" t="s">
        <v>6519</v>
      </c>
      <c r="B71">
        <v>6</v>
      </c>
      <c r="E71">
        <v>12.68</v>
      </c>
      <c r="H71">
        <v>13.18</v>
      </c>
      <c r="K71">
        <v>12.862828036043984</v>
      </c>
    </row>
    <row r="72" spans="1:11" ht="13.5" customHeight="1" x14ac:dyDescent="0.25">
      <c r="A72" t="s">
        <v>6519</v>
      </c>
      <c r="B72">
        <v>7</v>
      </c>
      <c r="C72">
        <v>6.06</v>
      </c>
      <c r="F72">
        <v>7.61</v>
      </c>
      <c r="I72">
        <v>6.5081758190994163</v>
      </c>
    </row>
    <row r="73" spans="1:11" ht="13.5" customHeight="1" x14ac:dyDescent="0.25">
      <c r="A73" t="s">
        <v>6519</v>
      </c>
      <c r="B73">
        <v>8</v>
      </c>
      <c r="D73">
        <v>10.199999999999999</v>
      </c>
      <c r="G73">
        <v>13.85</v>
      </c>
      <c r="J73">
        <v>11.833469597363862</v>
      </c>
    </row>
    <row r="74" spans="1:11" ht="13.5" customHeight="1" x14ac:dyDescent="0.25">
      <c r="A74" t="s">
        <v>6519</v>
      </c>
      <c r="B74">
        <v>9</v>
      </c>
      <c r="E74">
        <v>0</v>
      </c>
      <c r="H74">
        <v>0</v>
      </c>
    </row>
    <row r="75" spans="1:11" ht="13.5" customHeight="1" x14ac:dyDescent="0.25">
      <c r="A75" t="s">
        <v>6519</v>
      </c>
      <c r="B75">
        <v>10</v>
      </c>
      <c r="C75">
        <v>31.56</v>
      </c>
      <c r="F75">
        <v>37.17</v>
      </c>
      <c r="I75">
        <v>34.702733762860817</v>
      </c>
    </row>
    <row r="76" spans="1:11" ht="13.5" customHeight="1" x14ac:dyDescent="0.25">
      <c r="A76" t="s">
        <v>6519</v>
      </c>
      <c r="B76">
        <v>11</v>
      </c>
      <c r="D76">
        <v>0</v>
      </c>
      <c r="G76">
        <v>0</v>
      </c>
    </row>
    <row r="77" spans="1:11" ht="13.5" customHeight="1" x14ac:dyDescent="0.25">
      <c r="A77" t="s">
        <v>6519</v>
      </c>
      <c r="B77">
        <v>12</v>
      </c>
      <c r="E77">
        <v>0</v>
      </c>
      <c r="H77">
        <v>0</v>
      </c>
    </row>
    <row r="78" spans="1:11" ht="13.5" customHeight="1" x14ac:dyDescent="0.25">
      <c r="A78" t="s">
        <v>6520</v>
      </c>
      <c r="B78">
        <v>1</v>
      </c>
      <c r="C78">
        <v>19.95</v>
      </c>
      <c r="F78">
        <v>21.93</v>
      </c>
      <c r="I78">
        <v>20.383815544396679</v>
      </c>
    </row>
    <row r="79" spans="1:11" ht="13.5" customHeight="1" x14ac:dyDescent="0.25">
      <c r="A79" t="s">
        <v>6520</v>
      </c>
      <c r="B79">
        <v>2</v>
      </c>
      <c r="D79">
        <v>32.86</v>
      </c>
      <c r="G79">
        <v>35.56</v>
      </c>
      <c r="J79">
        <v>33.563461618977811</v>
      </c>
    </row>
    <row r="80" spans="1:11" ht="13.5" customHeight="1" x14ac:dyDescent="0.25">
      <c r="A80" t="s">
        <v>6520</v>
      </c>
      <c r="B80">
        <v>3</v>
      </c>
      <c r="E80">
        <v>5.2</v>
      </c>
      <c r="H80">
        <v>5.5600000000000005</v>
      </c>
      <c r="K80">
        <v>5.300606315537995</v>
      </c>
    </row>
    <row r="81" spans="1:11" ht="13.5" customHeight="1" x14ac:dyDescent="0.25">
      <c r="A81" t="s">
        <v>6520</v>
      </c>
      <c r="B81">
        <v>4</v>
      </c>
      <c r="C81">
        <v>10.17</v>
      </c>
      <c r="F81">
        <v>10.88</v>
      </c>
      <c r="I81">
        <v>10.376700290826985</v>
      </c>
    </row>
    <row r="82" spans="1:11" ht="13.5" customHeight="1" x14ac:dyDescent="0.25">
      <c r="A82" t="s">
        <v>6520</v>
      </c>
      <c r="B82">
        <v>5</v>
      </c>
      <c r="D82">
        <v>5.88</v>
      </c>
      <c r="G82">
        <v>6.47</v>
      </c>
      <c r="J82">
        <v>6.0186395439058398</v>
      </c>
    </row>
    <row r="83" spans="1:11" ht="13.5" customHeight="1" x14ac:dyDescent="0.25">
      <c r="A83" t="s">
        <v>6520</v>
      </c>
      <c r="B83">
        <v>6</v>
      </c>
      <c r="E83">
        <v>14.26</v>
      </c>
      <c r="H83">
        <v>17.09</v>
      </c>
      <c r="K83">
        <v>15.678262666342668</v>
      </c>
    </row>
    <row r="84" spans="1:11" ht="13.5" customHeight="1" x14ac:dyDescent="0.25">
      <c r="A84" t="s">
        <v>6520</v>
      </c>
      <c r="B84">
        <v>7</v>
      </c>
      <c r="C84">
        <v>13.74</v>
      </c>
      <c r="F84">
        <v>13.97</v>
      </c>
      <c r="I84">
        <v>13.823360711382549</v>
      </c>
    </row>
    <row r="85" spans="1:11" ht="13.5" customHeight="1" x14ac:dyDescent="0.25">
      <c r="A85" t="s">
        <v>6520</v>
      </c>
      <c r="B85">
        <v>8</v>
      </c>
      <c r="D85">
        <v>30.44</v>
      </c>
      <c r="G85">
        <v>37.85</v>
      </c>
      <c r="J85">
        <v>34.305421564517133</v>
      </c>
    </row>
    <row r="86" spans="1:11" ht="13.5" customHeight="1" x14ac:dyDescent="0.25">
      <c r="A86" t="s">
        <v>6520</v>
      </c>
      <c r="B86">
        <v>9</v>
      </c>
      <c r="E86">
        <v>0</v>
      </c>
      <c r="H86">
        <v>0</v>
      </c>
    </row>
    <row r="87" spans="1:11" ht="13.5" customHeight="1" x14ac:dyDescent="0.25">
      <c r="A87" t="s">
        <v>6520</v>
      </c>
      <c r="B87">
        <v>10</v>
      </c>
      <c r="C87">
        <v>0</v>
      </c>
      <c r="F87">
        <v>0</v>
      </c>
    </row>
    <row r="88" spans="1:11" ht="13.5" customHeight="1" x14ac:dyDescent="0.25">
      <c r="A88" t="s">
        <v>6520</v>
      </c>
      <c r="B88">
        <v>11</v>
      </c>
      <c r="D88">
        <v>0</v>
      </c>
      <c r="G88">
        <v>0</v>
      </c>
    </row>
    <row r="89" spans="1:11" ht="13.5" customHeight="1" x14ac:dyDescent="0.25">
      <c r="A89" t="s">
        <v>6520</v>
      </c>
      <c r="B89">
        <v>12</v>
      </c>
      <c r="E89">
        <v>0</v>
      </c>
      <c r="H89">
        <v>0</v>
      </c>
    </row>
    <row r="90" spans="1:11" ht="13.5" customHeight="1" x14ac:dyDescent="0.25">
      <c r="A90" t="s">
        <v>6521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 x14ac:dyDescent="0.25">
      <c r="A91" t="s">
        <v>6521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 x14ac:dyDescent="0.25">
      <c r="A92" t="s">
        <v>6521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695" t="s">
        <v>6640</v>
      </c>
      <c r="B1" s="3695" t="s">
        <v>8502</v>
      </c>
    </row>
    <row r="2" spans="1:4" x14ac:dyDescent="0.25">
      <c r="A2" s="3695"/>
      <c r="B2" s="3695"/>
    </row>
    <row r="3" spans="1:4" x14ac:dyDescent="0.25">
      <c r="A3" s="2550" t="s">
        <v>6651</v>
      </c>
      <c r="B3" s="2549" t="s">
        <v>8503</v>
      </c>
    </row>
    <row r="4" spans="1:4" x14ac:dyDescent="0.25">
      <c r="A4" t="s">
        <v>6652</v>
      </c>
      <c r="B4" s="2549" t="s">
        <v>8505</v>
      </c>
    </row>
    <row r="5" spans="1:4" x14ac:dyDescent="0.25">
      <c r="A5" t="s">
        <v>6653</v>
      </c>
      <c r="B5" s="2549" t="s">
        <v>8506</v>
      </c>
    </row>
    <row r="6" spans="1:4" x14ac:dyDescent="0.25">
      <c r="A6" t="s">
        <v>6654</v>
      </c>
      <c r="B6" s="2549" t="s">
        <v>8507</v>
      </c>
    </row>
    <row r="7" spans="1:4" x14ac:dyDescent="0.25">
      <c r="A7" t="s">
        <v>6655</v>
      </c>
      <c r="B7" s="2549" t="s">
        <v>8508</v>
      </c>
    </row>
    <row r="8" spans="1:4" x14ac:dyDescent="0.25">
      <c r="A8" t="s">
        <v>6656</v>
      </c>
      <c r="B8" s="2549" t="s">
        <v>8509</v>
      </c>
    </row>
    <row r="9" spans="1:4" x14ac:dyDescent="0.25">
      <c r="A9" t="s">
        <v>6657</v>
      </c>
      <c r="B9" s="2549" t="s">
        <v>8510</v>
      </c>
    </row>
    <row r="10" spans="1:4" x14ac:dyDescent="0.25">
      <c r="A10" t="s">
        <v>6658</v>
      </c>
      <c r="B10" s="2549" t="s">
        <v>8511</v>
      </c>
    </row>
    <row r="11" spans="1:4" x14ac:dyDescent="0.25">
      <c r="A11" t="s">
        <v>6659</v>
      </c>
      <c r="B11" s="2549" t="s">
        <v>8512</v>
      </c>
    </row>
    <row r="12" spans="1:4" x14ac:dyDescent="0.25">
      <c r="A12" s="2550" t="s">
        <v>6660</v>
      </c>
      <c r="B12" s="2549" t="s">
        <v>8627</v>
      </c>
      <c r="C12" s="2575" t="s">
        <v>8629</v>
      </c>
      <c r="D12" s="2575" t="s">
        <v>8631</v>
      </c>
    </row>
    <row r="13" spans="1:4" x14ac:dyDescent="0.25">
      <c r="A13" t="s">
        <v>6661</v>
      </c>
      <c r="B13" s="2549" t="s">
        <v>8505</v>
      </c>
    </row>
    <row r="14" spans="1:4" x14ac:dyDescent="0.25">
      <c r="A14" t="s">
        <v>6662</v>
      </c>
      <c r="B14" s="2549" t="s">
        <v>8506</v>
      </c>
    </row>
    <row r="15" spans="1:4" x14ac:dyDescent="0.25">
      <c r="A15" t="s">
        <v>6663</v>
      </c>
      <c r="B15" s="2549" t="s">
        <v>8507</v>
      </c>
    </row>
    <row r="16" spans="1:4" x14ac:dyDescent="0.25">
      <c r="A16" t="s">
        <v>6664</v>
      </c>
      <c r="B16" s="2549" t="s">
        <v>8508</v>
      </c>
    </row>
    <row r="17" spans="1:4" x14ac:dyDescent="0.25">
      <c r="A17" t="s">
        <v>6665</v>
      </c>
      <c r="B17" s="2549" t="s">
        <v>8509</v>
      </c>
    </row>
    <row r="18" spans="1:4" x14ac:dyDescent="0.25">
      <c r="A18" t="s">
        <v>6666</v>
      </c>
      <c r="B18" s="2549" t="s">
        <v>8510</v>
      </c>
    </row>
    <row r="19" spans="1:4" x14ac:dyDescent="0.25">
      <c r="A19" t="s">
        <v>6667</v>
      </c>
      <c r="B19" s="2549" t="s">
        <v>8511</v>
      </c>
    </row>
    <row r="20" spans="1:4" x14ac:dyDescent="0.25">
      <c r="A20" t="s">
        <v>6668</v>
      </c>
      <c r="B20" s="2549" t="s">
        <v>8512</v>
      </c>
    </row>
    <row r="21" spans="1:4" x14ac:dyDescent="0.25">
      <c r="A21" s="2550" t="s">
        <v>6669</v>
      </c>
      <c r="B21" s="2549" t="s">
        <v>8627</v>
      </c>
      <c r="C21" s="2575" t="s">
        <v>8629</v>
      </c>
      <c r="D21" s="2575" t="s">
        <v>8631</v>
      </c>
    </row>
    <row r="22" spans="1:4" x14ac:dyDescent="0.25">
      <c r="A22" t="s">
        <v>6670</v>
      </c>
      <c r="B22" s="2549" t="s">
        <v>8505</v>
      </c>
    </row>
    <row r="23" spans="1:4" x14ac:dyDescent="0.25">
      <c r="A23" t="s">
        <v>6671</v>
      </c>
      <c r="B23" s="2549" t="s">
        <v>8506</v>
      </c>
    </row>
    <row r="24" spans="1:4" x14ac:dyDescent="0.25">
      <c r="A24" t="s">
        <v>6672</v>
      </c>
      <c r="B24" s="2549" t="s">
        <v>8507</v>
      </c>
    </row>
    <row r="25" spans="1:4" x14ac:dyDescent="0.25">
      <c r="A25" t="s">
        <v>6673</v>
      </c>
      <c r="B25" s="2549" t="s">
        <v>8508</v>
      </c>
    </row>
    <row r="26" spans="1:4" x14ac:dyDescent="0.25">
      <c r="A26" t="s">
        <v>6674</v>
      </c>
      <c r="B26" s="2549" t="s">
        <v>8509</v>
      </c>
    </row>
    <row r="27" spans="1:4" x14ac:dyDescent="0.25">
      <c r="A27" t="s">
        <v>6675</v>
      </c>
      <c r="B27" s="2549" t="s">
        <v>8510</v>
      </c>
    </row>
    <row r="28" spans="1:4" x14ac:dyDescent="0.25">
      <c r="A28" t="s">
        <v>6676</v>
      </c>
      <c r="B28" s="2549" t="s">
        <v>8511</v>
      </c>
    </row>
    <row r="29" spans="1:4" x14ac:dyDescent="0.25">
      <c r="A29" t="s">
        <v>6677</v>
      </c>
      <c r="B29" s="2549" t="s">
        <v>8512</v>
      </c>
    </row>
    <row r="30" spans="1:4" x14ac:dyDescent="0.25">
      <c r="A30" s="2550" t="s">
        <v>6678</v>
      </c>
      <c r="B30" s="2549" t="s">
        <v>8627</v>
      </c>
      <c r="C30" s="2575" t="s">
        <v>8629</v>
      </c>
      <c r="D30" s="2575" t="s">
        <v>8631</v>
      </c>
    </row>
    <row r="31" spans="1:4" x14ac:dyDescent="0.25">
      <c r="A31" t="s">
        <v>6679</v>
      </c>
      <c r="B31" s="2549" t="s">
        <v>8505</v>
      </c>
    </row>
    <row r="32" spans="1:4" x14ac:dyDescent="0.25">
      <c r="A32" t="s">
        <v>6680</v>
      </c>
      <c r="B32" s="2549" t="s">
        <v>8506</v>
      </c>
    </row>
    <row r="33" spans="1:2" x14ac:dyDescent="0.25">
      <c r="A33" t="s">
        <v>6681</v>
      </c>
      <c r="B33" s="2549" t="s">
        <v>8507</v>
      </c>
    </row>
    <row r="34" spans="1:2" x14ac:dyDescent="0.25">
      <c r="A34" t="s">
        <v>6682</v>
      </c>
      <c r="B34" s="2549" t="s">
        <v>8508</v>
      </c>
    </row>
    <row r="35" spans="1:2" x14ac:dyDescent="0.25">
      <c r="A35" t="s">
        <v>6683</v>
      </c>
      <c r="B35" s="2549" t="s">
        <v>8509</v>
      </c>
    </row>
    <row r="36" spans="1:2" x14ac:dyDescent="0.25">
      <c r="A36" t="s">
        <v>6684</v>
      </c>
      <c r="B36" s="2549" t="s">
        <v>8510</v>
      </c>
    </row>
    <row r="37" spans="1:2" x14ac:dyDescent="0.25">
      <c r="A37" t="s">
        <v>6685</v>
      </c>
      <c r="B37" s="2549" t="s">
        <v>8511</v>
      </c>
    </row>
    <row r="38" spans="1:2" x14ac:dyDescent="0.25">
      <c r="A38" t="s">
        <v>6686</v>
      </c>
      <c r="B38" s="2549" t="s">
        <v>8512</v>
      </c>
    </row>
    <row r="39" spans="1:2" x14ac:dyDescent="0.25">
      <c r="A39" s="2550" t="s">
        <v>6687</v>
      </c>
      <c r="B39" s="2549" t="s">
        <v>8503</v>
      </c>
    </row>
    <row r="40" spans="1:2" x14ac:dyDescent="0.25">
      <c r="A40" t="s">
        <v>6688</v>
      </c>
      <c r="B40" s="2549" t="s">
        <v>8505</v>
      </c>
    </row>
    <row r="41" spans="1:2" x14ac:dyDescent="0.25">
      <c r="A41" t="s">
        <v>6689</v>
      </c>
      <c r="B41" s="2549" t="s">
        <v>8506</v>
      </c>
    </row>
    <row r="42" spans="1:2" x14ac:dyDescent="0.25">
      <c r="A42" t="s">
        <v>6690</v>
      </c>
      <c r="B42" s="2549" t="s">
        <v>8507</v>
      </c>
    </row>
    <row r="43" spans="1:2" x14ac:dyDescent="0.25">
      <c r="A43" t="s">
        <v>6691</v>
      </c>
      <c r="B43" s="2549" t="s">
        <v>8508</v>
      </c>
    </row>
    <row r="44" spans="1:2" x14ac:dyDescent="0.25">
      <c r="A44" t="s">
        <v>6692</v>
      </c>
      <c r="B44" s="2549" t="s">
        <v>8509</v>
      </c>
    </row>
    <row r="45" spans="1:2" x14ac:dyDescent="0.25">
      <c r="A45" t="s">
        <v>6693</v>
      </c>
      <c r="B45" s="2549" t="s">
        <v>8510</v>
      </c>
    </row>
    <row r="46" spans="1:2" x14ac:dyDescent="0.25">
      <c r="A46" t="s">
        <v>6694</v>
      </c>
      <c r="B46" s="2549" t="s">
        <v>8511</v>
      </c>
    </row>
    <row r="47" spans="1:2" x14ac:dyDescent="0.25">
      <c r="A47" t="s">
        <v>6695</v>
      </c>
      <c r="B47" s="2549" t="s">
        <v>8512</v>
      </c>
    </row>
    <row r="48" spans="1:2" x14ac:dyDescent="0.25">
      <c r="A48" t="s">
        <v>6642</v>
      </c>
      <c r="B48" s="2549" t="s">
        <v>8513</v>
      </c>
    </row>
    <row r="49" spans="1:2" x14ac:dyDescent="0.25">
      <c r="A49" t="s">
        <v>6643</v>
      </c>
      <c r="B49" s="2549" t="s">
        <v>8514</v>
      </c>
    </row>
    <row r="50" spans="1:2" x14ac:dyDescent="0.25">
      <c r="A50" t="s">
        <v>6644</v>
      </c>
      <c r="B50" s="2549" t="s">
        <v>8515</v>
      </c>
    </row>
    <row r="51" spans="1:2" x14ac:dyDescent="0.25">
      <c r="A51" s="2550" t="s">
        <v>6696</v>
      </c>
      <c r="B51" s="2549" t="s">
        <v>8503</v>
      </c>
    </row>
    <row r="52" spans="1:2" x14ac:dyDescent="0.25">
      <c r="A52" t="s">
        <v>6697</v>
      </c>
      <c r="B52" s="2549" t="s">
        <v>8505</v>
      </c>
    </row>
    <row r="53" spans="1:2" x14ac:dyDescent="0.25">
      <c r="A53" t="s">
        <v>6698</v>
      </c>
      <c r="B53" s="2549" t="s">
        <v>8506</v>
      </c>
    </row>
    <row r="54" spans="1:2" x14ac:dyDescent="0.25">
      <c r="A54" t="s">
        <v>6699</v>
      </c>
      <c r="B54" s="2549" t="s">
        <v>8507</v>
      </c>
    </row>
    <row r="55" spans="1:2" x14ac:dyDescent="0.25">
      <c r="A55" t="s">
        <v>6700</v>
      </c>
      <c r="B55" s="2549" t="s">
        <v>8508</v>
      </c>
    </row>
    <row r="56" spans="1:2" x14ac:dyDescent="0.25">
      <c r="A56" t="s">
        <v>6701</v>
      </c>
      <c r="B56" s="2549" t="s">
        <v>8509</v>
      </c>
    </row>
    <row r="57" spans="1:2" x14ac:dyDescent="0.25">
      <c r="A57" t="s">
        <v>6702</v>
      </c>
      <c r="B57" s="2549" t="s">
        <v>8510</v>
      </c>
    </row>
    <row r="58" spans="1:2" x14ac:dyDescent="0.25">
      <c r="A58" t="s">
        <v>6703</v>
      </c>
      <c r="B58" s="2549" t="s">
        <v>8511</v>
      </c>
    </row>
    <row r="59" spans="1:2" x14ac:dyDescent="0.25">
      <c r="A59" t="s">
        <v>6704</v>
      </c>
      <c r="B59" s="2549" t="s">
        <v>8512</v>
      </c>
    </row>
    <row r="60" spans="1:2" x14ac:dyDescent="0.25">
      <c r="A60" t="s">
        <v>6645</v>
      </c>
      <c r="B60" s="2549" t="s">
        <v>8513</v>
      </c>
    </row>
    <row r="61" spans="1:2" x14ac:dyDescent="0.25">
      <c r="A61" t="s">
        <v>6646</v>
      </c>
      <c r="B61" s="2549" t="s">
        <v>8514</v>
      </c>
    </row>
    <row r="62" spans="1:2" x14ac:dyDescent="0.25">
      <c r="A62" t="s">
        <v>6647</v>
      </c>
      <c r="B62" s="2549" t="s">
        <v>8515</v>
      </c>
    </row>
    <row r="63" spans="1:2" x14ac:dyDescent="0.25">
      <c r="A63" s="2550" t="s">
        <v>6705</v>
      </c>
      <c r="B63" s="2549" t="s">
        <v>8503</v>
      </c>
    </row>
    <row r="64" spans="1:2" x14ac:dyDescent="0.25">
      <c r="A64" t="s">
        <v>6706</v>
      </c>
      <c r="B64" s="2549" t="s">
        <v>8505</v>
      </c>
    </row>
    <row r="65" spans="1:2" x14ac:dyDescent="0.25">
      <c r="A65" t="s">
        <v>6707</v>
      </c>
      <c r="B65" s="2549" t="s">
        <v>8506</v>
      </c>
    </row>
    <row r="66" spans="1:2" x14ac:dyDescent="0.25">
      <c r="A66" t="s">
        <v>6708</v>
      </c>
      <c r="B66" s="2549" t="s">
        <v>8507</v>
      </c>
    </row>
    <row r="67" spans="1:2" x14ac:dyDescent="0.25">
      <c r="A67" t="s">
        <v>6709</v>
      </c>
      <c r="B67" s="2549" t="s">
        <v>8508</v>
      </c>
    </row>
    <row r="68" spans="1:2" x14ac:dyDescent="0.25">
      <c r="A68" t="s">
        <v>6710</v>
      </c>
      <c r="B68" s="2549" t="s">
        <v>8509</v>
      </c>
    </row>
    <row r="69" spans="1:2" x14ac:dyDescent="0.25">
      <c r="A69" t="s">
        <v>6711</v>
      </c>
      <c r="B69" s="2549" t="s">
        <v>8510</v>
      </c>
    </row>
    <row r="70" spans="1:2" x14ac:dyDescent="0.25">
      <c r="A70" t="s">
        <v>6712</v>
      </c>
      <c r="B70" s="2549" t="s">
        <v>8511</v>
      </c>
    </row>
    <row r="71" spans="1:2" x14ac:dyDescent="0.25">
      <c r="A71" t="s">
        <v>6713</v>
      </c>
      <c r="B71" s="2549" t="s">
        <v>8512</v>
      </c>
    </row>
    <row r="72" spans="1:2" x14ac:dyDescent="0.25">
      <c r="A72" t="s">
        <v>6648</v>
      </c>
      <c r="B72" s="2549" t="s">
        <v>8513</v>
      </c>
    </row>
    <row r="73" spans="1:2" x14ac:dyDescent="0.25">
      <c r="A73" t="s">
        <v>6649</v>
      </c>
      <c r="B73" s="2549" t="s">
        <v>8514</v>
      </c>
    </row>
    <row r="74" spans="1:2" x14ac:dyDescent="0.25">
      <c r="A74" t="s">
        <v>6650</v>
      </c>
      <c r="B74" s="2549" t="s">
        <v>8515</v>
      </c>
    </row>
    <row r="75" spans="1:2" x14ac:dyDescent="0.25">
      <c r="A75" s="2550" t="s">
        <v>6714</v>
      </c>
      <c r="B75" s="2549" t="s">
        <v>8503</v>
      </c>
    </row>
    <row r="76" spans="1:2" x14ac:dyDescent="0.25">
      <c r="A76" t="s">
        <v>6715</v>
      </c>
      <c r="B76" s="2549" t="s">
        <v>8505</v>
      </c>
    </row>
    <row r="77" spans="1:2" x14ac:dyDescent="0.25">
      <c r="A77" t="s">
        <v>6716</v>
      </c>
      <c r="B77" s="2549" t="s">
        <v>8506</v>
      </c>
    </row>
    <row r="78" spans="1:2" x14ac:dyDescent="0.25">
      <c r="A78" t="s">
        <v>6717</v>
      </c>
      <c r="B78" s="2549" t="s">
        <v>8507</v>
      </c>
    </row>
    <row r="79" spans="1:2" x14ac:dyDescent="0.25">
      <c r="A79" t="s">
        <v>6718</v>
      </c>
      <c r="B79" s="2549" t="s">
        <v>8508</v>
      </c>
    </row>
    <row r="80" spans="1:2" x14ac:dyDescent="0.25">
      <c r="A80" t="s">
        <v>6719</v>
      </c>
      <c r="B80" s="2549" t="s">
        <v>8509</v>
      </c>
    </row>
    <row r="81" spans="1:4" x14ac:dyDescent="0.25">
      <c r="A81" t="s">
        <v>6720</v>
      </c>
      <c r="B81" s="2549" t="s">
        <v>8510</v>
      </c>
    </row>
    <row r="82" spans="1:4" x14ac:dyDescent="0.25">
      <c r="A82" t="s">
        <v>6721</v>
      </c>
      <c r="B82" s="2549" t="s">
        <v>8511</v>
      </c>
    </row>
    <row r="83" spans="1:4" x14ac:dyDescent="0.25">
      <c r="A83" t="s">
        <v>6722</v>
      </c>
      <c r="B83" s="2549" t="s">
        <v>8512</v>
      </c>
    </row>
    <row r="84" spans="1:4" x14ac:dyDescent="0.25">
      <c r="A84" t="s">
        <v>6723</v>
      </c>
      <c r="B84" s="2549" t="s">
        <v>8513</v>
      </c>
    </row>
    <row r="85" spans="1:4" x14ac:dyDescent="0.25">
      <c r="A85" t="s">
        <v>6724</v>
      </c>
      <c r="B85" s="2549" t="s">
        <v>8514</v>
      </c>
    </row>
    <row r="86" spans="1:4" x14ac:dyDescent="0.25">
      <c r="A86" t="s">
        <v>6725</v>
      </c>
      <c r="B86" s="2549" t="s">
        <v>8515</v>
      </c>
    </row>
    <row r="87" spans="1:4" x14ac:dyDescent="0.25">
      <c r="A87" s="2550" t="s">
        <v>6726</v>
      </c>
      <c r="B87" s="2549" t="s">
        <v>8627</v>
      </c>
      <c r="C87" s="2575" t="s">
        <v>8629</v>
      </c>
      <c r="D87" s="2575" t="s">
        <v>8631</v>
      </c>
    </row>
    <row r="88" spans="1:4" x14ac:dyDescent="0.25">
      <c r="A88" t="s">
        <v>6727</v>
      </c>
      <c r="B88" s="2549" t="s">
        <v>8632</v>
      </c>
      <c r="C88" s="2549" t="s">
        <v>8641</v>
      </c>
      <c r="D88" s="2549" t="s">
        <v>8650</v>
      </c>
    </row>
    <row r="89" spans="1:4" x14ac:dyDescent="0.25">
      <c r="A89" t="s">
        <v>6728</v>
      </c>
      <c r="B89" s="2549" t="s">
        <v>8633</v>
      </c>
      <c r="C89" s="2549" t="s">
        <v>8642</v>
      </c>
      <c r="D89" s="2549" t="s">
        <v>8651</v>
      </c>
    </row>
    <row r="90" spans="1:4" x14ac:dyDescent="0.25">
      <c r="A90" s="2550" t="s">
        <v>6729</v>
      </c>
      <c r="B90" s="2549" t="s">
        <v>8627</v>
      </c>
      <c r="C90" s="2575" t="s">
        <v>8629</v>
      </c>
      <c r="D90" s="2575" t="s">
        <v>8631</v>
      </c>
    </row>
    <row r="91" spans="1:4" x14ac:dyDescent="0.25">
      <c r="A91" t="s">
        <v>6730</v>
      </c>
      <c r="B91" s="2549" t="s">
        <v>8632</v>
      </c>
      <c r="C91" s="2549" t="s">
        <v>8641</v>
      </c>
      <c r="D91" s="2549" t="s">
        <v>8650</v>
      </c>
    </row>
    <row r="92" spans="1:4" x14ac:dyDescent="0.25">
      <c r="A92" t="s">
        <v>6731</v>
      </c>
      <c r="B92" s="2549" t="s">
        <v>8633</v>
      </c>
      <c r="C92" s="2549" t="s">
        <v>8642</v>
      </c>
      <c r="D92" s="2549" t="s">
        <v>8651</v>
      </c>
    </row>
    <row r="93" spans="1:4" x14ac:dyDescent="0.25">
      <c r="A93" s="2550" t="s">
        <v>8679</v>
      </c>
      <c r="B93" s="2549" t="s">
        <v>8627</v>
      </c>
      <c r="C93" s="2575" t="s">
        <v>8629</v>
      </c>
      <c r="D93" s="2575" t="s">
        <v>8631</v>
      </c>
    </row>
    <row r="94" spans="1:4" x14ac:dyDescent="0.25">
      <c r="A94" t="s">
        <v>8680</v>
      </c>
      <c r="B94" s="2549" t="s">
        <v>8632</v>
      </c>
      <c r="C94" s="2549" t="s">
        <v>8641</v>
      </c>
      <c r="D94" s="2549" t="s">
        <v>8650</v>
      </c>
    </row>
    <row r="95" spans="1:4" x14ac:dyDescent="0.25">
      <c r="A95" t="s">
        <v>8681</v>
      </c>
      <c r="B95" s="2549" t="s">
        <v>8633</v>
      </c>
      <c r="C95" s="2549" t="s">
        <v>8642</v>
      </c>
      <c r="D95" s="2549" t="s">
        <v>8651</v>
      </c>
    </row>
    <row r="96" spans="1:4" x14ac:dyDescent="0.25">
      <c r="A96" t="s">
        <v>8682</v>
      </c>
      <c r="B96" s="2549" t="s">
        <v>8634</v>
      </c>
      <c r="C96" s="2549" t="s">
        <v>8643</v>
      </c>
      <c r="D96" s="2549" t="s">
        <v>8652</v>
      </c>
    </row>
    <row r="97" spans="1:4" x14ac:dyDescent="0.25">
      <c r="A97" t="s">
        <v>8683</v>
      </c>
      <c r="B97" s="2549" t="s">
        <v>8635</v>
      </c>
      <c r="C97" s="2549" t="s">
        <v>8644</v>
      </c>
      <c r="D97" s="2549" t="s">
        <v>8653</v>
      </c>
    </row>
    <row r="98" spans="1:4" x14ac:dyDescent="0.25">
      <c r="A98" t="s">
        <v>8684</v>
      </c>
      <c r="B98" s="2549" t="s">
        <v>8636</v>
      </c>
      <c r="C98" s="2549" t="s">
        <v>8645</v>
      </c>
      <c r="D98" s="2549" t="s">
        <v>8654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34" t="s">
        <v>5896</v>
      </c>
      <c r="K1" s="3735"/>
      <c r="L1" s="3735"/>
      <c r="M1" s="3735"/>
      <c r="N1" s="3735"/>
      <c r="O1" s="3736"/>
    </row>
    <row r="2" spans="1:30" ht="14.4" customHeight="1" thickTop="1" x14ac:dyDescent="0.25">
      <c r="A2" s="3729" t="s">
        <v>5897</v>
      </c>
      <c r="B2" s="3712" t="s">
        <v>6601</v>
      </c>
      <c r="C2" s="3724" t="s">
        <v>5898</v>
      </c>
      <c r="D2" s="3716" t="s">
        <v>5899</v>
      </c>
      <c r="E2" s="3727" t="s">
        <v>5900</v>
      </c>
      <c r="F2" s="3717" t="s">
        <v>5901</v>
      </c>
      <c r="G2" s="3717" t="s">
        <v>5902</v>
      </c>
      <c r="H2" s="3717" t="s">
        <v>5903</v>
      </c>
      <c r="I2" s="3719" t="s">
        <v>5904</v>
      </c>
      <c r="J2" s="3721" t="s">
        <v>5905</v>
      </c>
      <c r="K2" s="3715"/>
      <c r="L2" s="3722"/>
      <c r="M2" s="3714" t="s">
        <v>5223</v>
      </c>
      <c r="N2" s="3715"/>
      <c r="O2" s="3715"/>
      <c r="P2" s="3715" t="s">
        <v>5906</v>
      </c>
      <c r="Q2" s="3715"/>
      <c r="R2" s="3715"/>
      <c r="S2" s="3715" t="s">
        <v>5907</v>
      </c>
      <c r="T2" s="3715"/>
      <c r="U2" s="3715"/>
      <c r="V2" s="3715" t="s">
        <v>5908</v>
      </c>
      <c r="W2" s="3715"/>
      <c r="X2" s="3715"/>
      <c r="Y2" s="3715" t="s">
        <v>5909</v>
      </c>
      <c r="Z2" s="3715"/>
      <c r="AA2" s="3715"/>
      <c r="AB2" s="3715" t="s">
        <v>4574</v>
      </c>
      <c r="AC2" s="3715"/>
      <c r="AD2" s="3716"/>
    </row>
    <row r="3" spans="1:30" ht="18" thickBot="1" x14ac:dyDescent="0.3">
      <c r="A3" s="3730"/>
      <c r="B3" s="3713"/>
      <c r="C3" s="3725"/>
      <c r="D3" s="3726"/>
      <c r="E3" s="3728"/>
      <c r="F3" s="3718"/>
      <c r="G3" s="3718"/>
      <c r="H3" s="3718"/>
      <c r="I3" s="3720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 x14ac:dyDescent="0.25">
      <c r="A4" s="3730"/>
      <c r="B4" s="250" t="s">
        <v>6628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30"/>
      <c r="B5" s="250" t="s">
        <v>6629</v>
      </c>
      <c r="C5" s="1134" t="s">
        <v>4555</v>
      </c>
      <c r="D5" s="203" t="s">
        <v>4438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30"/>
      <c r="B6" s="250" t="s">
        <v>6630</v>
      </c>
      <c r="C6" s="2081" t="s">
        <v>4561</v>
      </c>
      <c r="D6" s="212" t="s">
        <v>4378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30"/>
      <c r="B7" s="250" t="s">
        <v>6631</v>
      </c>
      <c r="C7" s="2080" t="s">
        <v>4563</v>
      </c>
      <c r="D7" s="212" t="s">
        <v>4293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730"/>
      <c r="B8" s="250" t="s">
        <v>6632</v>
      </c>
      <c r="C8" s="2079" t="s">
        <v>4556</v>
      </c>
      <c r="D8" s="2083" t="s">
        <v>5911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30"/>
      <c r="B9" s="250" t="s">
        <v>6633</v>
      </c>
      <c r="C9" s="1134" t="s">
        <v>4558</v>
      </c>
      <c r="D9" s="2083" t="s">
        <v>5912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30"/>
      <c r="B10" s="250" t="s">
        <v>6634</v>
      </c>
      <c r="C10" s="2079" t="s">
        <v>5913</v>
      </c>
      <c r="D10" s="203" t="s">
        <v>4538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730"/>
      <c r="B11" s="250" t="s">
        <v>6635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31"/>
      <c r="B12" s="2456"/>
      <c r="C12" s="2095" t="s">
        <v>5910</v>
      </c>
      <c r="D12" s="2096" t="s">
        <v>5910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29" t="s">
        <v>5915</v>
      </c>
      <c r="B13" s="3712" t="s">
        <v>6601</v>
      </c>
      <c r="C13" s="3724" t="s">
        <v>5898</v>
      </c>
      <c r="D13" s="3716" t="s">
        <v>5899</v>
      </c>
      <c r="E13" s="3727" t="s">
        <v>5900</v>
      </c>
      <c r="F13" s="3717" t="s">
        <v>5901</v>
      </c>
      <c r="G13" s="3717" t="s">
        <v>5902</v>
      </c>
      <c r="H13" s="3717" t="s">
        <v>5903</v>
      </c>
      <c r="I13" s="3719" t="s">
        <v>5904</v>
      </c>
      <c r="J13" s="3721" t="s">
        <v>5223</v>
      </c>
      <c r="K13" s="3715"/>
      <c r="L13" s="3722"/>
      <c r="M13" s="3733"/>
      <c r="N13" s="3695"/>
      <c r="O13" s="3695"/>
    </row>
    <row r="14" spans="1:30" ht="18" thickBot="1" x14ac:dyDescent="0.3">
      <c r="A14" s="3730"/>
      <c r="B14" s="3713"/>
      <c r="C14" s="3725"/>
      <c r="D14" s="3726"/>
      <c r="E14" s="3728"/>
      <c r="F14" s="3718"/>
      <c r="G14" s="3718"/>
      <c r="H14" s="3718"/>
      <c r="I14" s="3720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30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730"/>
      <c r="B16" s="250" t="s">
        <v>6583</v>
      </c>
      <c r="C16" s="2080" t="s">
        <v>5918</v>
      </c>
      <c r="D16" s="212" t="s">
        <v>5919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730"/>
      <c r="B17" s="250" t="s">
        <v>6584</v>
      </c>
      <c r="C17" s="2081" t="s">
        <v>5920</v>
      </c>
      <c r="D17" s="212" t="s">
        <v>5921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730"/>
      <c r="B18" s="250" t="s">
        <v>6585</v>
      </c>
      <c r="C18" s="2080" t="s">
        <v>5922</v>
      </c>
      <c r="D18" s="212" t="s">
        <v>5923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730"/>
      <c r="B19" s="250" t="s">
        <v>6586</v>
      </c>
      <c r="C19" s="2081" t="s">
        <v>5924</v>
      </c>
      <c r="D19" s="212" t="s">
        <v>5925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730"/>
      <c r="B20" s="250" t="s">
        <v>6587</v>
      </c>
      <c r="C20" s="2080" t="s">
        <v>5926</v>
      </c>
      <c r="D20" s="212" t="s">
        <v>5927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730"/>
      <c r="B21" s="250" t="s">
        <v>6588</v>
      </c>
      <c r="C21" s="2081" t="s">
        <v>5928</v>
      </c>
      <c r="D21" s="212" t="s">
        <v>5929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730"/>
      <c r="B22" s="250" t="s">
        <v>6589</v>
      </c>
      <c r="C22" s="2080" t="s">
        <v>5930</v>
      </c>
      <c r="D22" s="212" t="s">
        <v>5931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730"/>
      <c r="B23" s="250" t="s">
        <v>6578</v>
      </c>
      <c r="C23" s="2081" t="s">
        <v>5932</v>
      </c>
      <c r="D23" s="212" t="s">
        <v>5933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730"/>
      <c r="B24" s="250" t="s">
        <v>6579</v>
      </c>
      <c r="C24" s="2080" t="s">
        <v>5934</v>
      </c>
      <c r="D24" s="212" t="s">
        <v>5935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730"/>
      <c r="B25" s="250" t="s">
        <v>6580</v>
      </c>
      <c r="C25" s="2081" t="s">
        <v>5936</v>
      </c>
      <c r="D25" s="212" t="s">
        <v>5937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730"/>
      <c r="B26" s="250" t="s">
        <v>6581</v>
      </c>
      <c r="C26" s="2080" t="s">
        <v>5938</v>
      </c>
      <c r="D26" s="212" t="s">
        <v>5939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730"/>
      <c r="B27" s="250" t="s">
        <v>6576</v>
      </c>
      <c r="C27" s="2081" t="s">
        <v>5940</v>
      </c>
      <c r="D27" s="212" t="s">
        <v>5941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730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731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 x14ac:dyDescent="0.25">
      <c r="A30" s="3729" t="s">
        <v>5944</v>
      </c>
      <c r="B30" s="3712" t="s">
        <v>6601</v>
      </c>
      <c r="C30" s="3724" t="s">
        <v>5898</v>
      </c>
      <c r="D30" s="3716" t="s">
        <v>5899</v>
      </c>
      <c r="E30" s="3727" t="s">
        <v>5900</v>
      </c>
      <c r="F30" s="3717" t="s">
        <v>5901</v>
      </c>
      <c r="G30" s="3717" t="s">
        <v>5902</v>
      </c>
      <c r="H30" s="3717" t="s">
        <v>5903</v>
      </c>
      <c r="I30" s="3719" t="s">
        <v>5904</v>
      </c>
      <c r="J30" s="3721" t="s">
        <v>5223</v>
      </c>
      <c r="K30" s="3715"/>
      <c r="L30" s="3722"/>
      <c r="M30" s="3721" t="s">
        <v>5906</v>
      </c>
      <c r="N30" s="3715"/>
      <c r="O30" s="3722"/>
      <c r="P30" s="3714" t="s">
        <v>5945</v>
      </c>
      <c r="Q30" s="3715"/>
      <c r="R30" s="3732"/>
      <c r="S30" s="3723" t="s">
        <v>5369</v>
      </c>
      <c r="T30" s="3715"/>
      <c r="U30" s="3722"/>
      <c r="V30" s="3714" t="s">
        <v>5380</v>
      </c>
      <c r="W30" s="3715"/>
      <c r="X30" s="3732"/>
      <c r="Y30" s="3723" t="s">
        <v>5477</v>
      </c>
      <c r="Z30" s="3715"/>
      <c r="AA30" s="3716"/>
      <c r="AB30" s="3695"/>
      <c r="AC30" s="3695"/>
      <c r="AD30" s="3695"/>
      <c r="AE30" s="3695"/>
      <c r="AF30" s="3695"/>
      <c r="AG30" s="3695"/>
    </row>
    <row r="31" spans="1:33" ht="18" thickBot="1" x14ac:dyDescent="0.3">
      <c r="A31" s="3730"/>
      <c r="B31" s="3713"/>
      <c r="C31" s="3725"/>
      <c r="D31" s="3726"/>
      <c r="E31" s="3728"/>
      <c r="F31" s="3718"/>
      <c r="G31" s="3718"/>
      <c r="H31" s="3718"/>
      <c r="I31" s="3720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  <c r="AE31" s="50"/>
      <c r="AF31" s="195"/>
      <c r="AG31" s="132"/>
    </row>
    <row r="32" spans="1:33" x14ac:dyDescent="0.25">
      <c r="A32" s="3730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30"/>
      <c r="B33" s="250" t="s">
        <v>6525</v>
      </c>
      <c r="C33" s="1134" t="s">
        <v>5947</v>
      </c>
      <c r="D33" s="203" t="s">
        <v>5948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30"/>
      <c r="B34" s="250" t="s">
        <v>6526</v>
      </c>
      <c r="C34" s="2079" t="s">
        <v>5949</v>
      </c>
      <c r="D34" s="203" t="s">
        <v>5950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30"/>
      <c r="B35" s="250" t="s">
        <v>6527</v>
      </c>
      <c r="C35" s="1134" t="s">
        <v>5922</v>
      </c>
      <c r="D35" s="203" t="s">
        <v>5951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730"/>
      <c r="B36" s="250" t="s">
        <v>6528</v>
      </c>
      <c r="C36" s="2079" t="s">
        <v>5952</v>
      </c>
      <c r="D36" s="203" t="s">
        <v>5953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730"/>
      <c r="B37" s="250" t="s">
        <v>6529</v>
      </c>
      <c r="C37" s="1134" t="s">
        <v>5954</v>
      </c>
      <c r="D37" s="203" t="s">
        <v>5955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730"/>
      <c r="B38" s="250" t="s">
        <v>6530</v>
      </c>
      <c r="C38" s="2079" t="s">
        <v>5956</v>
      </c>
      <c r="D38" s="203" t="s">
        <v>5957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730"/>
      <c r="B39" s="250" t="s">
        <v>6532</v>
      </c>
      <c r="C39" s="1134" t="s">
        <v>5958</v>
      </c>
      <c r="D39" s="203" t="s">
        <v>5959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730"/>
      <c r="B40" s="250" t="s">
        <v>6531</v>
      </c>
      <c r="C40" s="2079" t="s">
        <v>5960</v>
      </c>
      <c r="D40" s="203" t="s">
        <v>5961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730"/>
      <c r="B41" s="250" t="s">
        <v>6533</v>
      </c>
      <c r="C41" s="1134" t="s">
        <v>5962</v>
      </c>
      <c r="D41" s="203" t="s">
        <v>5963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730"/>
      <c r="B42" s="250" t="s">
        <v>6534</v>
      </c>
      <c r="C42" s="2079" t="s">
        <v>5964</v>
      </c>
      <c r="D42" s="203" t="s">
        <v>5965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730"/>
      <c r="B43" s="250" t="s">
        <v>6537</v>
      </c>
      <c r="C43" s="1134" t="s">
        <v>5966</v>
      </c>
      <c r="D43" s="203" t="s">
        <v>5967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730"/>
      <c r="B44" s="250" t="s">
        <v>6535</v>
      </c>
      <c r="C44" s="2079" t="s">
        <v>5968</v>
      </c>
      <c r="D44" s="203" t="s">
        <v>5969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730"/>
      <c r="B45" s="250" t="s">
        <v>6538</v>
      </c>
      <c r="C45" s="1134" t="s">
        <v>5970</v>
      </c>
      <c r="D45" s="203" t="s">
        <v>5971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730"/>
      <c r="B46" s="250" t="s">
        <v>6536</v>
      </c>
      <c r="C46" s="2079" t="s">
        <v>5972</v>
      </c>
      <c r="D46" s="203" t="s">
        <v>5973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730"/>
      <c r="B47" s="250" t="s">
        <v>6539</v>
      </c>
      <c r="C47" s="1134" t="s">
        <v>5974</v>
      </c>
      <c r="D47" s="203" t="s">
        <v>5975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730"/>
      <c r="B48" s="250" t="s">
        <v>6540</v>
      </c>
      <c r="C48" s="2079" t="s">
        <v>5976</v>
      </c>
      <c r="D48" s="2083" t="s">
        <v>5977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730"/>
      <c r="B49" s="250" t="s">
        <v>6541</v>
      </c>
      <c r="C49" s="1134" t="s">
        <v>5978</v>
      </c>
      <c r="D49" s="2090" t="s">
        <v>5979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730"/>
      <c r="B50" s="250" t="s">
        <v>6542</v>
      </c>
      <c r="C50" s="2079" t="s">
        <v>5980</v>
      </c>
      <c r="D50" s="2083" t="s">
        <v>5981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730"/>
      <c r="B51" s="250" t="s">
        <v>6543</v>
      </c>
      <c r="C51" s="1134" t="s">
        <v>5982</v>
      </c>
      <c r="D51" s="2090" t="s">
        <v>5983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730"/>
      <c r="B52" s="250" t="s">
        <v>6544</v>
      </c>
      <c r="C52" s="2079" t="s">
        <v>5984</v>
      </c>
      <c r="D52" s="2083" t="s">
        <v>5985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730"/>
      <c r="B53" s="250" t="s">
        <v>6545</v>
      </c>
      <c r="C53" s="1134" t="s">
        <v>5986</v>
      </c>
      <c r="D53" s="2090" t="s">
        <v>5987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730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30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31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29" t="s">
        <v>5885</v>
      </c>
      <c r="B57" s="3712" t="s">
        <v>6601</v>
      </c>
      <c r="C57" s="3724" t="s">
        <v>5898</v>
      </c>
      <c r="D57" s="3716" t="s">
        <v>5899</v>
      </c>
      <c r="E57" s="3727" t="s">
        <v>5900</v>
      </c>
      <c r="F57" s="3717" t="s">
        <v>5901</v>
      </c>
      <c r="G57" s="3717" t="s">
        <v>5990</v>
      </c>
      <c r="H57" s="3717" t="s">
        <v>5903</v>
      </c>
      <c r="I57" s="3719" t="s">
        <v>5904</v>
      </c>
      <c r="J57" s="3721" t="s">
        <v>5784</v>
      </c>
      <c r="K57" s="3715"/>
      <c r="L57" s="3722"/>
      <c r="M57" s="3723" t="s">
        <v>5991</v>
      </c>
      <c r="N57" s="3715"/>
      <c r="O57" s="3722"/>
      <c r="P57" s="3714" t="s">
        <v>5831</v>
      </c>
      <c r="Q57" s="3715"/>
      <c r="R57" s="3716"/>
    </row>
    <row r="58" spans="1:30" ht="18" thickBot="1" x14ac:dyDescent="0.3">
      <c r="A58" s="3730"/>
      <c r="B58" s="3713"/>
      <c r="C58" s="3725"/>
      <c r="D58" s="3726"/>
      <c r="E58" s="3728"/>
      <c r="F58" s="3718"/>
      <c r="G58" s="3718"/>
      <c r="H58" s="3718"/>
      <c r="I58" s="3720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30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30"/>
      <c r="B60" s="250" t="s">
        <v>6512</v>
      </c>
      <c r="C60" s="1134" t="s">
        <v>5993</v>
      </c>
      <c r="D60" s="203" t="s">
        <v>5774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730"/>
      <c r="B61" s="250" t="s">
        <v>6518</v>
      </c>
      <c r="C61" s="2079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730"/>
      <c r="B62" s="250" t="s">
        <v>6513</v>
      </c>
      <c r="C62" s="1134" t="s">
        <v>5995</v>
      </c>
      <c r="D62" s="203" t="s">
        <v>5777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730"/>
      <c r="B63" s="250" t="s">
        <v>6519</v>
      </c>
      <c r="C63" s="2079" t="s">
        <v>5996</v>
      </c>
      <c r="D63" s="203" t="s">
        <v>5844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730"/>
      <c r="B64" s="250" t="s">
        <v>6514</v>
      </c>
      <c r="C64" s="1134" t="s">
        <v>5997</v>
      </c>
      <c r="D64" s="203" t="s">
        <v>5797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730"/>
      <c r="B65" s="250" t="s">
        <v>6520</v>
      </c>
      <c r="C65" s="2079" t="s">
        <v>5998</v>
      </c>
      <c r="D65" s="203" t="s">
        <v>5863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730"/>
      <c r="B66" s="250" t="s">
        <v>6515</v>
      </c>
      <c r="C66" s="1134" t="s">
        <v>5999</v>
      </c>
      <c r="D66" s="203" t="s">
        <v>5799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730"/>
      <c r="B67" s="250" t="s">
        <v>6521</v>
      </c>
      <c r="C67" s="2079" t="s">
        <v>6000</v>
      </c>
      <c r="D67" s="203" t="s">
        <v>5865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730"/>
      <c r="B68" s="250" t="s">
        <v>6516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731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18" x14ac:dyDescent="0.25">
      <c r="D72" s="334" t="s">
        <v>5885</v>
      </c>
      <c r="E72" s="239" t="s">
        <v>4228</v>
      </c>
      <c r="F72" s="214" t="s">
        <v>4228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5886</v>
      </c>
      <c r="F75" s="214" t="s">
        <v>5888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5944</v>
      </c>
      <c r="E77" s="235" t="s">
        <v>4228</v>
      </c>
      <c r="F77" s="236" t="s">
        <v>4228</v>
      </c>
      <c r="G77" s="247" t="e">
        <f>#REF!</f>
        <v>#REF!</v>
      </c>
      <c r="H77" s="987"/>
    </row>
    <row r="78" spans="1:18" ht="15" thickBot="1" x14ac:dyDescent="0.3">
      <c r="D78" s="246" t="s">
        <v>5915</v>
      </c>
      <c r="E78" s="235" t="s">
        <v>4228</v>
      </c>
      <c r="F78" s="236" t="s">
        <v>4228</v>
      </c>
      <c r="G78" s="279" t="e">
        <f>#REF!</f>
        <v>#REF!</v>
      </c>
      <c r="H78" s="280"/>
    </row>
    <row r="79" spans="1:18" x14ac:dyDescent="0.25">
      <c r="D79" s="333" t="s">
        <v>5897</v>
      </c>
      <c r="E79" s="235" t="s">
        <v>4228</v>
      </c>
      <c r="F79" s="236" t="s">
        <v>4551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4213</v>
      </c>
      <c r="F81" s="214" t="s">
        <v>4213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4213</v>
      </c>
      <c r="F82" s="214" t="s">
        <v>4557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4559</v>
      </c>
      <c r="F83" s="214" t="s">
        <v>6007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8" t="s">
        <v>4564</v>
      </c>
      <c r="G84" s="2218" t="e">
        <f>#REF!</f>
        <v>#REF!</v>
      </c>
      <c r="H84" s="2219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34" t="s">
        <v>5896</v>
      </c>
      <c r="K1" s="3735"/>
      <c r="L1" s="3735"/>
      <c r="M1" s="3735"/>
      <c r="N1" s="3735"/>
      <c r="O1" s="3736"/>
    </row>
    <row r="2" spans="1:30" ht="14.4" customHeight="1" thickTop="1" x14ac:dyDescent="0.25">
      <c r="A2" s="3729" t="s">
        <v>5897</v>
      </c>
      <c r="B2" s="3712" t="s">
        <v>6601</v>
      </c>
      <c r="C2" s="3724" t="s">
        <v>5898</v>
      </c>
      <c r="D2" s="3716" t="s">
        <v>5899</v>
      </c>
      <c r="E2" s="3727" t="s">
        <v>5900</v>
      </c>
      <c r="F2" s="3717" t="s">
        <v>5901</v>
      </c>
      <c r="G2" s="3717" t="s">
        <v>5902</v>
      </c>
      <c r="H2" s="3717" t="s">
        <v>5903</v>
      </c>
      <c r="I2" s="3719" t="s">
        <v>5904</v>
      </c>
      <c r="J2" s="3721" t="s">
        <v>5905</v>
      </c>
      <c r="K2" s="3715"/>
      <c r="L2" s="3722"/>
      <c r="M2" s="3714" t="s">
        <v>5223</v>
      </c>
      <c r="N2" s="3715"/>
      <c r="O2" s="3715"/>
      <c r="P2" s="3715" t="s">
        <v>5906</v>
      </c>
      <c r="Q2" s="3715"/>
      <c r="R2" s="3715"/>
      <c r="S2" s="3715" t="s">
        <v>5907</v>
      </c>
      <c r="T2" s="3715"/>
      <c r="U2" s="3715"/>
      <c r="V2" s="3715" t="s">
        <v>5908</v>
      </c>
      <c r="W2" s="3715"/>
      <c r="X2" s="3715"/>
      <c r="Y2" s="3715" t="s">
        <v>5909</v>
      </c>
      <c r="Z2" s="3715"/>
      <c r="AA2" s="3715"/>
      <c r="AB2" s="3715" t="s">
        <v>4574</v>
      </c>
      <c r="AC2" s="3715"/>
      <c r="AD2" s="3716"/>
    </row>
    <row r="3" spans="1:30" ht="18" thickBot="1" x14ac:dyDescent="0.3">
      <c r="A3" s="3730"/>
      <c r="B3" s="3713"/>
      <c r="C3" s="3739"/>
      <c r="D3" s="3726"/>
      <c r="E3" s="3728"/>
      <c r="F3" s="3718"/>
      <c r="G3" s="3718"/>
      <c r="H3" s="3718"/>
      <c r="I3" s="3720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 x14ac:dyDescent="0.25">
      <c r="A4" s="3730"/>
      <c r="B4" s="250" t="s">
        <v>6597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30"/>
      <c r="B5" s="250" t="s">
        <v>6599</v>
      </c>
      <c r="C5" s="2081" t="s">
        <v>4561</v>
      </c>
      <c r="D5" s="212" t="s">
        <v>4378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30"/>
      <c r="B6" s="250" t="s">
        <v>6596</v>
      </c>
      <c r="C6" s="2079" t="s">
        <v>4556</v>
      </c>
      <c r="D6" s="2083" t="s">
        <v>5911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30"/>
      <c r="B7" s="250" t="s">
        <v>6595</v>
      </c>
      <c r="C7" s="2079" t="s">
        <v>5913</v>
      </c>
      <c r="D7" s="203" t="s">
        <v>4538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730"/>
      <c r="B8" s="250" t="s">
        <v>6593</v>
      </c>
      <c r="C8" s="1134" t="s">
        <v>4555</v>
      </c>
      <c r="D8" s="203" t="s">
        <v>4438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30"/>
      <c r="B9" s="250" t="s">
        <v>6598</v>
      </c>
      <c r="C9" s="2080" t="s">
        <v>4563</v>
      </c>
      <c r="D9" s="212" t="s">
        <v>4293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30"/>
      <c r="B10" s="250" t="s">
        <v>6594</v>
      </c>
      <c r="C10" s="1134" t="s">
        <v>4558</v>
      </c>
      <c r="D10" s="2083" t="s">
        <v>5912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730"/>
      <c r="B11" s="250" t="s">
        <v>6592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31"/>
      <c r="B12" s="2456"/>
      <c r="C12" s="2457" t="s">
        <v>5910</v>
      </c>
      <c r="D12" s="2096" t="s">
        <v>5910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29" t="s">
        <v>5915</v>
      </c>
      <c r="B13" s="3712" t="s">
        <v>6601</v>
      </c>
      <c r="C13" s="3724" t="s">
        <v>5898</v>
      </c>
      <c r="D13" s="3716" t="s">
        <v>5899</v>
      </c>
      <c r="E13" s="3727" t="s">
        <v>5900</v>
      </c>
      <c r="F13" s="3717" t="s">
        <v>5901</v>
      </c>
      <c r="G13" s="3717" t="s">
        <v>5902</v>
      </c>
      <c r="H13" s="3737" t="s">
        <v>5903</v>
      </c>
      <c r="I13" s="3719" t="s">
        <v>5904</v>
      </c>
      <c r="J13" s="3721" t="s">
        <v>5223</v>
      </c>
      <c r="K13" s="3715"/>
      <c r="L13" s="3722"/>
      <c r="M13" s="3733"/>
      <c r="N13" s="3695"/>
      <c r="O13" s="3695"/>
    </row>
    <row r="14" spans="1:30" ht="18" thickBot="1" x14ac:dyDescent="0.3">
      <c r="A14" s="3730"/>
      <c r="B14" s="3713"/>
      <c r="C14" s="3725"/>
      <c r="D14" s="3726"/>
      <c r="E14" s="3728"/>
      <c r="F14" s="3718"/>
      <c r="G14" s="3718"/>
      <c r="H14" s="3738"/>
      <c r="I14" s="3720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30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730"/>
      <c r="B16" s="250" t="s">
        <v>6584</v>
      </c>
      <c r="C16" s="2081" t="s">
        <v>5920</v>
      </c>
      <c r="D16" s="212" t="s">
        <v>5921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730"/>
      <c r="B17" s="250" t="s">
        <v>6586</v>
      </c>
      <c r="C17" s="2081" t="s">
        <v>5924</v>
      </c>
      <c r="D17" s="212" t="s">
        <v>5925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730"/>
      <c r="B18" s="250" t="s">
        <v>6588</v>
      </c>
      <c r="C18" s="2081" t="s">
        <v>5928</v>
      </c>
      <c r="D18" s="212" t="s">
        <v>5929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730"/>
      <c r="B19" s="250" t="s">
        <v>6578</v>
      </c>
      <c r="C19" s="2081" t="s">
        <v>5932</v>
      </c>
      <c r="D19" s="212" t="s">
        <v>5933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730"/>
      <c r="B20" s="250" t="s">
        <v>6580</v>
      </c>
      <c r="C20" s="2081" t="s">
        <v>5936</v>
      </c>
      <c r="D20" s="212" t="s">
        <v>5937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730"/>
      <c r="B21" s="250" t="s">
        <v>6576</v>
      </c>
      <c r="C21" s="2081" t="s">
        <v>5940</v>
      </c>
      <c r="D21" s="212" t="s">
        <v>5941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730"/>
      <c r="B22" s="250" t="s">
        <v>6583</v>
      </c>
      <c r="C22" s="2080" t="s">
        <v>5918</v>
      </c>
      <c r="D22" s="212" t="s">
        <v>5919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730"/>
      <c r="B23" s="250" t="s">
        <v>6585</v>
      </c>
      <c r="C23" s="2080" t="s">
        <v>5922</v>
      </c>
      <c r="D23" s="212" t="s">
        <v>5923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730"/>
      <c r="B24" s="250" t="s">
        <v>6587</v>
      </c>
      <c r="C24" s="2080" t="s">
        <v>5926</v>
      </c>
      <c r="D24" s="212" t="s">
        <v>5927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730"/>
      <c r="B25" s="250" t="s">
        <v>6589</v>
      </c>
      <c r="C25" s="2080" t="s">
        <v>5930</v>
      </c>
      <c r="D25" s="212" t="s">
        <v>5931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730"/>
      <c r="B26" s="250" t="s">
        <v>6579</v>
      </c>
      <c r="C26" s="2080" t="s">
        <v>5934</v>
      </c>
      <c r="D26" s="212" t="s">
        <v>5935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730"/>
      <c r="B27" s="250" t="s">
        <v>6581</v>
      </c>
      <c r="C27" s="2080" t="s">
        <v>5938</v>
      </c>
      <c r="D27" s="212" t="s">
        <v>5939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730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731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 x14ac:dyDescent="0.25">
      <c r="A30" s="3729" t="s">
        <v>5944</v>
      </c>
      <c r="B30" s="3712" t="s">
        <v>6601</v>
      </c>
      <c r="C30" s="3724" t="s">
        <v>5898</v>
      </c>
      <c r="D30" s="3716" t="s">
        <v>5899</v>
      </c>
      <c r="E30" s="3727" t="s">
        <v>5900</v>
      </c>
      <c r="F30" s="3717" t="s">
        <v>5901</v>
      </c>
      <c r="G30" s="3717" t="s">
        <v>5902</v>
      </c>
      <c r="H30" s="3737" t="s">
        <v>5903</v>
      </c>
      <c r="I30" s="3719" t="s">
        <v>5904</v>
      </c>
      <c r="J30" s="3721" t="s">
        <v>5223</v>
      </c>
      <c r="K30" s="3715"/>
      <c r="L30" s="3722"/>
      <c r="M30" s="3721" t="s">
        <v>5906</v>
      </c>
      <c r="N30" s="3715"/>
      <c r="O30" s="3722"/>
      <c r="P30" s="3714" t="s">
        <v>5945</v>
      </c>
      <c r="Q30" s="3715"/>
      <c r="R30" s="3732"/>
      <c r="S30" s="3723" t="s">
        <v>5369</v>
      </c>
      <c r="T30" s="3715"/>
      <c r="U30" s="3722"/>
      <c r="V30" s="3714" t="s">
        <v>5380</v>
      </c>
      <c r="W30" s="3715"/>
      <c r="X30" s="3732"/>
      <c r="Y30" s="3723" t="s">
        <v>5477</v>
      </c>
      <c r="Z30" s="3715"/>
      <c r="AA30" s="3716"/>
      <c r="AB30" s="3695"/>
      <c r="AC30" s="3695"/>
      <c r="AD30" s="3695"/>
    </row>
    <row r="31" spans="1:30" ht="18" thickBot="1" x14ac:dyDescent="0.3">
      <c r="A31" s="3730"/>
      <c r="B31" s="3713"/>
      <c r="C31" s="3725"/>
      <c r="D31" s="3726"/>
      <c r="E31" s="3728"/>
      <c r="F31" s="3718"/>
      <c r="G31" s="3718"/>
      <c r="H31" s="3738"/>
      <c r="I31" s="3720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</row>
    <row r="32" spans="1:30" x14ac:dyDescent="0.25">
      <c r="A32" s="3730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30"/>
      <c r="B33" s="250" t="s">
        <v>6526</v>
      </c>
      <c r="C33" s="2079" t="s">
        <v>5949</v>
      </c>
      <c r="D33" s="203" t="s">
        <v>5950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30"/>
      <c r="B34" s="250" t="s">
        <v>6602</v>
      </c>
      <c r="C34" s="2079" t="s">
        <v>5952</v>
      </c>
      <c r="D34" s="203" t="s">
        <v>5953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30"/>
      <c r="B35" s="250" t="s">
        <v>6603</v>
      </c>
      <c r="C35" s="2079" t="s">
        <v>5956</v>
      </c>
      <c r="D35" s="203" t="s">
        <v>5957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730"/>
      <c r="B36" s="250" t="s">
        <v>6604</v>
      </c>
      <c r="C36" s="2079" t="s">
        <v>5960</v>
      </c>
      <c r="D36" s="203" t="s">
        <v>5961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730"/>
      <c r="B37" s="250" t="s">
        <v>6605</v>
      </c>
      <c r="C37" s="2079" t="s">
        <v>5964</v>
      </c>
      <c r="D37" s="203" t="s">
        <v>5965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730"/>
      <c r="B38" s="250" t="s">
        <v>6606</v>
      </c>
      <c r="C38" s="2079" t="s">
        <v>5968</v>
      </c>
      <c r="D38" s="203" t="s">
        <v>5969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730"/>
      <c r="B39" s="250" t="s">
        <v>6607</v>
      </c>
      <c r="C39" s="2079" t="s">
        <v>5972</v>
      </c>
      <c r="D39" s="203" t="s">
        <v>5973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730"/>
      <c r="B40" s="250" t="s">
        <v>6608</v>
      </c>
      <c r="C40" s="2079" t="s">
        <v>5976</v>
      </c>
      <c r="D40" s="2083" t="s">
        <v>5977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 x14ac:dyDescent="0.25">
      <c r="A41" s="3730"/>
      <c r="B41" s="250" t="s">
        <v>6609</v>
      </c>
      <c r="C41" s="2079" t="s">
        <v>5980</v>
      </c>
      <c r="D41" s="2083" t="s">
        <v>5981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 x14ac:dyDescent="0.25">
      <c r="A42" s="3730"/>
      <c r="B42" s="250" t="s">
        <v>6610</v>
      </c>
      <c r="C42" s="2079" t="s">
        <v>5984</v>
      </c>
      <c r="D42" s="2083" t="s">
        <v>5985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 x14ac:dyDescent="0.25">
      <c r="A43" s="3730"/>
      <c r="B43" s="250" t="s">
        <v>6525</v>
      </c>
      <c r="C43" s="1134" t="s">
        <v>5947</v>
      </c>
      <c r="D43" s="203" t="s">
        <v>5948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730"/>
      <c r="B44" s="250" t="s">
        <v>6611</v>
      </c>
      <c r="C44" s="1134" t="s">
        <v>5922</v>
      </c>
      <c r="D44" s="203" t="s">
        <v>5951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730"/>
      <c r="B45" s="250" t="s">
        <v>6612</v>
      </c>
      <c r="C45" s="1134" t="s">
        <v>5954</v>
      </c>
      <c r="D45" s="203" t="s">
        <v>5955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730"/>
      <c r="B46" s="250" t="s">
        <v>6613</v>
      </c>
      <c r="C46" s="1134" t="s">
        <v>5958</v>
      </c>
      <c r="D46" s="203" t="s">
        <v>5959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730"/>
      <c r="B47" s="250" t="s">
        <v>6614</v>
      </c>
      <c r="C47" s="1134" t="s">
        <v>5962</v>
      </c>
      <c r="D47" s="203" t="s">
        <v>5963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730"/>
      <c r="B48" s="250" t="s">
        <v>6615</v>
      </c>
      <c r="C48" s="1134" t="s">
        <v>5966</v>
      </c>
      <c r="D48" s="203" t="s">
        <v>5967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730"/>
      <c r="B49" s="250" t="s">
        <v>6616</v>
      </c>
      <c r="C49" s="1134" t="s">
        <v>5970</v>
      </c>
      <c r="D49" s="203" t="s">
        <v>5971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730"/>
      <c r="B50" s="250" t="s">
        <v>6617</v>
      </c>
      <c r="C50" s="1134" t="s">
        <v>5974</v>
      </c>
      <c r="D50" s="203" t="s">
        <v>5975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730"/>
      <c r="B51" s="250" t="s">
        <v>6618</v>
      </c>
      <c r="C51" s="1134" t="s">
        <v>5978</v>
      </c>
      <c r="D51" s="2090" t="s">
        <v>5979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 x14ac:dyDescent="0.25">
      <c r="A52" s="3730"/>
      <c r="B52" s="250" t="s">
        <v>6619</v>
      </c>
      <c r="C52" s="1134" t="s">
        <v>5982</v>
      </c>
      <c r="D52" s="2090" t="s">
        <v>5983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 x14ac:dyDescent="0.25">
      <c r="A53" s="3730"/>
      <c r="B53" s="250" t="s">
        <v>6546</v>
      </c>
      <c r="C53" s="1134" t="s">
        <v>5986</v>
      </c>
      <c r="D53" s="2090" t="s">
        <v>5987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 x14ac:dyDescent="0.25">
      <c r="A54" s="3730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30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31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29" t="s">
        <v>5885</v>
      </c>
      <c r="B57" s="3712" t="s">
        <v>6601</v>
      </c>
      <c r="C57" s="3724" t="s">
        <v>5898</v>
      </c>
      <c r="D57" s="3716" t="s">
        <v>5899</v>
      </c>
      <c r="E57" s="3727" t="s">
        <v>5900</v>
      </c>
      <c r="F57" s="3717" t="s">
        <v>5901</v>
      </c>
      <c r="G57" s="3717" t="s">
        <v>5902</v>
      </c>
      <c r="H57" s="3737" t="s">
        <v>5903</v>
      </c>
      <c r="I57" s="3719" t="s">
        <v>5904</v>
      </c>
      <c r="J57" s="3721" t="s">
        <v>5784</v>
      </c>
      <c r="K57" s="3715"/>
      <c r="L57" s="3722"/>
      <c r="M57" s="3723" t="s">
        <v>5991</v>
      </c>
      <c r="N57" s="3715"/>
      <c r="O57" s="3722"/>
      <c r="P57" s="3714" t="s">
        <v>5831</v>
      </c>
      <c r="Q57" s="3715"/>
      <c r="R57" s="3716"/>
    </row>
    <row r="58" spans="1:30" ht="18" thickBot="1" x14ac:dyDescent="0.3">
      <c r="A58" s="3730"/>
      <c r="B58" s="3713"/>
      <c r="C58" s="3725"/>
      <c r="D58" s="3726"/>
      <c r="E58" s="3728"/>
      <c r="F58" s="3718"/>
      <c r="G58" s="3718"/>
      <c r="H58" s="3738"/>
      <c r="I58" s="3720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30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30"/>
      <c r="B60" s="250" t="s">
        <v>6620</v>
      </c>
      <c r="C60" s="2079" t="s">
        <v>5994</v>
      </c>
      <c r="D60" s="203" t="s">
        <v>5842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730"/>
      <c r="B61" s="250" t="s">
        <v>6621</v>
      </c>
      <c r="C61" s="2079" t="s">
        <v>5996</v>
      </c>
      <c r="D61" s="203" t="s">
        <v>5844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730"/>
      <c r="B62" s="250" t="s">
        <v>6622</v>
      </c>
      <c r="C62" s="2079" t="s">
        <v>5998</v>
      </c>
      <c r="D62" s="203" t="s">
        <v>5863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730"/>
      <c r="B63" s="250" t="s">
        <v>6623</v>
      </c>
      <c r="C63" s="2079" t="s">
        <v>6000</v>
      </c>
      <c r="D63" s="203" t="s">
        <v>5865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730"/>
      <c r="B64" s="250" t="s">
        <v>6512</v>
      </c>
      <c r="C64" s="1134" t="s">
        <v>5993</v>
      </c>
      <c r="D64" s="203" t="s">
        <v>5774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730"/>
      <c r="B65" s="250" t="s">
        <v>6624</v>
      </c>
      <c r="C65" s="1134" t="s">
        <v>5995</v>
      </c>
      <c r="D65" s="203" t="s">
        <v>5777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730"/>
      <c r="B66" s="250" t="s">
        <v>6625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730"/>
      <c r="B67" s="250" t="s">
        <v>6626</v>
      </c>
      <c r="C67" s="1134" t="s">
        <v>5999</v>
      </c>
      <c r="D67" s="203" t="s">
        <v>5799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730"/>
      <c r="B68" s="250" t="s">
        <v>6627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731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32" x14ac:dyDescent="0.25">
      <c r="D72" s="334" t="s">
        <v>5885</v>
      </c>
      <c r="E72" s="980" t="s">
        <v>4228</v>
      </c>
      <c r="F72" s="981" t="s">
        <v>6008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5886</v>
      </c>
      <c r="F75" s="214" t="s">
        <v>6009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5944</v>
      </c>
      <c r="E77" s="982" t="s">
        <v>6010</v>
      </c>
      <c r="F77" s="983" t="s">
        <v>6011</v>
      </c>
      <c r="G77" s="247" t="e">
        <f>#REF!</f>
        <v>#REF!</v>
      </c>
      <c r="H77" s="987"/>
    </row>
    <row r="78" spans="1:32" ht="15" thickBot="1" x14ac:dyDescent="0.3">
      <c r="D78" s="333" t="s">
        <v>5915</v>
      </c>
      <c r="E78" s="982" t="s">
        <v>6010</v>
      </c>
      <c r="F78" s="983" t="s">
        <v>6011</v>
      </c>
      <c r="G78" s="236" t="e">
        <f>#REF!</f>
        <v>#REF!</v>
      </c>
      <c r="H78" s="984"/>
    </row>
    <row r="79" spans="1:32" x14ac:dyDescent="0.25">
      <c r="D79" s="333" t="s">
        <v>5897</v>
      </c>
      <c r="E79" s="982" t="s">
        <v>4228</v>
      </c>
      <c r="F79" s="983" t="s">
        <v>6011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  <c r="N80" s="3742" t="s">
        <v>6486</v>
      </c>
      <c r="O80" s="3742"/>
      <c r="P80" s="3742"/>
      <c r="Q80" s="3742"/>
      <c r="R80" s="3742" t="s">
        <v>6495</v>
      </c>
      <c r="S80" s="3742"/>
      <c r="T80" s="3742"/>
      <c r="U80" s="3742" t="s">
        <v>6496</v>
      </c>
      <c r="V80" s="3742"/>
      <c r="W80" s="3742"/>
      <c r="X80" s="3743" t="s">
        <v>6487</v>
      </c>
      <c r="Y80" s="3744"/>
      <c r="Z80" s="3744"/>
      <c r="AA80" s="3744"/>
      <c r="AB80" s="3745"/>
      <c r="AC80" s="3748" t="s">
        <v>6488</v>
      </c>
      <c r="AD80" s="3748"/>
      <c r="AE80" s="3742" t="s">
        <v>6489</v>
      </c>
      <c r="AF80" s="3742"/>
    </row>
    <row r="81" spans="4:32" x14ac:dyDescent="0.25">
      <c r="D81" s="242"/>
      <c r="E81" s="239" t="s">
        <v>4213</v>
      </c>
      <c r="F81" s="214" t="s">
        <v>6012</v>
      </c>
      <c r="G81" s="214" t="e">
        <f>#REF!</f>
        <v>#REF!</v>
      </c>
      <c r="H81" s="241" t="e">
        <f>#REF!</f>
        <v>#REF!</v>
      </c>
      <c r="N81" s="3430" t="s">
        <v>6490</v>
      </c>
      <c r="O81" s="3430"/>
      <c r="P81" s="3430"/>
      <c r="Q81" s="3430"/>
      <c r="R81" s="3746">
        <f>85.07*20</f>
        <v>1701.3999999999999</v>
      </c>
      <c r="S81" s="3746"/>
      <c r="T81" s="3746"/>
      <c r="U81" s="3746">
        <f>159.7*20</f>
        <v>3194</v>
      </c>
      <c r="V81" s="3746"/>
      <c r="W81" s="3746"/>
      <c r="X81" s="3746">
        <f>U81-R81</f>
        <v>1492.6000000000001</v>
      </c>
      <c r="Y81" s="3746"/>
      <c r="Z81" s="3746"/>
      <c r="AA81" s="3747"/>
      <c r="AB81" s="3747"/>
      <c r="AC81" s="3746">
        <f>X81*1000/(220*24*31)</f>
        <v>9.119012707722387</v>
      </c>
      <c r="AD81" s="3746"/>
      <c r="AE81" s="3749"/>
      <c r="AF81" s="3749"/>
    </row>
    <row r="82" spans="4:32" x14ac:dyDescent="0.25">
      <c r="D82" s="242"/>
      <c r="E82" s="239" t="s">
        <v>4213</v>
      </c>
      <c r="F82" s="214" t="s">
        <v>6013</v>
      </c>
      <c r="G82" s="214" t="e">
        <f>#REF!</f>
        <v>#REF!</v>
      </c>
      <c r="H82" s="241" t="e">
        <f>#REF!</f>
        <v>#REF!</v>
      </c>
      <c r="N82" s="3430" t="s">
        <v>6491</v>
      </c>
      <c r="O82" s="3430"/>
      <c r="P82" s="3430"/>
      <c r="Q82" s="3430"/>
      <c r="R82" s="3746"/>
      <c r="S82" s="3746"/>
      <c r="T82" s="3746"/>
      <c r="U82" s="3746"/>
      <c r="V82" s="3746"/>
      <c r="W82" s="3746"/>
      <c r="X82" s="3746">
        <f>X81-AA83</f>
        <v>1163.9000000000001</v>
      </c>
      <c r="Y82" s="3746"/>
      <c r="Z82" s="3746"/>
      <c r="AA82" s="3747"/>
      <c r="AB82" s="3747"/>
      <c r="AC82" s="3746">
        <f>X82*1000/(220*24*31)</f>
        <v>7.1108260019550338</v>
      </c>
      <c r="AD82" s="3746"/>
      <c r="AE82" s="3749">
        <f>AC82/AC81</f>
        <v>0.77978024922953215</v>
      </c>
      <c r="AF82" s="3749"/>
    </row>
    <row r="83" spans="4:32" x14ac:dyDescent="0.25">
      <c r="D83" s="242"/>
      <c r="E83" s="244" t="s">
        <v>4559</v>
      </c>
      <c r="F83" s="245" t="s">
        <v>6007</v>
      </c>
      <c r="G83" s="214" t="e">
        <f>#REF!</f>
        <v>#REF!</v>
      </c>
      <c r="H83" s="241" t="e">
        <f>#REF!</f>
        <v>#REF!</v>
      </c>
      <c r="N83" s="3430" t="s">
        <v>6492</v>
      </c>
      <c r="O83" s="3430"/>
      <c r="P83" s="3430"/>
      <c r="Q83" s="3430"/>
      <c r="R83" s="3746">
        <v>0.1</v>
      </c>
      <c r="S83" s="3746"/>
      <c r="T83" s="3746"/>
      <c r="U83" s="3746">
        <v>0.1</v>
      </c>
      <c r="V83" s="3746"/>
      <c r="W83" s="3746"/>
      <c r="X83" s="3746">
        <f t="shared" ref="X83:X85" si="19">U83-R83</f>
        <v>0</v>
      </c>
      <c r="Y83" s="3746"/>
      <c r="Z83" s="3746"/>
      <c r="AA83" s="3750">
        <f>SUM(X83:Z85)</f>
        <v>328.7</v>
      </c>
      <c r="AB83" s="3750"/>
      <c r="AC83" s="3746">
        <f>AA83*1000/(220*24*31)</f>
        <v>2.008186705767351</v>
      </c>
      <c r="AD83" s="3746"/>
      <c r="AE83" s="3749">
        <f>AC83/AC81</f>
        <v>0.2202197507704676</v>
      </c>
      <c r="AF83" s="3749"/>
    </row>
    <row r="84" spans="4:32" x14ac:dyDescent="0.25">
      <c r="D84" s="242"/>
      <c r="E84" s="3740" t="s">
        <v>4566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430" t="s">
        <v>6493</v>
      </c>
      <c r="O84" s="3430"/>
      <c r="P84" s="3430"/>
      <c r="Q84" s="3430"/>
      <c r="R84" s="3746">
        <v>193.2</v>
      </c>
      <c r="S84" s="3746"/>
      <c r="T84" s="3746"/>
      <c r="U84" s="3746">
        <v>320.39999999999998</v>
      </c>
      <c r="V84" s="3746"/>
      <c r="W84" s="3746"/>
      <c r="X84" s="3746">
        <f t="shared" si="19"/>
        <v>127.19999999999999</v>
      </c>
      <c r="Y84" s="3746"/>
      <c r="Z84" s="3746"/>
      <c r="AA84" s="3750"/>
      <c r="AB84" s="3750"/>
      <c r="AC84" s="3746"/>
      <c r="AD84" s="3746"/>
      <c r="AE84" s="3749"/>
      <c r="AF84" s="3749"/>
    </row>
    <row r="85" spans="4:32" x14ac:dyDescent="0.25">
      <c r="D85" s="242"/>
      <c r="E85" s="3741"/>
      <c r="F85" s="2369" t="s">
        <v>6008</v>
      </c>
      <c r="G85" s="2370" t="e">
        <f>#REF!*AE82</f>
        <v>#REF!</v>
      </c>
      <c r="H85" s="2371" t="e">
        <f>G85/G86</f>
        <v>#REF!</v>
      </c>
      <c r="N85" s="3430" t="s">
        <v>6494</v>
      </c>
      <c r="O85" s="3430"/>
      <c r="P85" s="3430"/>
      <c r="Q85" s="3430"/>
      <c r="R85" s="3746">
        <v>364.1</v>
      </c>
      <c r="S85" s="3746"/>
      <c r="T85" s="3746"/>
      <c r="U85" s="3746">
        <v>565.6</v>
      </c>
      <c r="V85" s="3746"/>
      <c r="W85" s="3746"/>
      <c r="X85" s="3746">
        <f t="shared" si="19"/>
        <v>201.5</v>
      </c>
      <c r="Y85" s="3746"/>
      <c r="Z85" s="3746"/>
      <c r="AA85" s="3750"/>
      <c r="AB85" s="3750"/>
      <c r="AC85" s="3746"/>
      <c r="AD85" s="3746"/>
      <c r="AE85" s="3749"/>
      <c r="AF85" s="3749"/>
    </row>
    <row r="86" spans="4:32" ht="15" thickBot="1" x14ac:dyDescent="0.3">
      <c r="D86" s="248"/>
      <c r="E86" s="227"/>
      <c r="F86" s="201" t="s">
        <v>4564</v>
      </c>
      <c r="G86" s="2220" t="e">
        <f>#REF!</f>
        <v>#REF!</v>
      </c>
      <c r="H86" s="2221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751" t="s">
        <v>6014</v>
      </c>
      <c r="C1" s="3751"/>
      <c r="D1" s="3751"/>
      <c r="E1" s="3751"/>
      <c r="F1" s="3751"/>
      <c r="G1" s="3751"/>
      <c r="H1" s="3751"/>
      <c r="I1" s="3751"/>
      <c r="J1" s="3751"/>
      <c r="K1" s="3751"/>
      <c r="L1" s="3751"/>
      <c r="M1" s="3751"/>
      <c r="N1" s="3751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6015</v>
      </c>
      <c r="J3" s="489" t="s">
        <v>6016</v>
      </c>
      <c r="K3" s="488"/>
      <c r="L3" s="488"/>
      <c r="M3" s="489" t="s">
        <v>6017</v>
      </c>
    </row>
    <row r="4" spans="2:15" ht="18.899999999999999" customHeight="1" thickBot="1" x14ac:dyDescent="0.3">
      <c r="C4" s="710" t="s">
        <v>6018</v>
      </c>
    </row>
    <row r="5" spans="2:15" ht="25.5" customHeight="1" x14ac:dyDescent="0.25">
      <c r="B5" s="711" t="s">
        <v>6019</v>
      </c>
      <c r="C5" s="712" t="s">
        <v>6020</v>
      </c>
      <c r="D5" s="712" t="s">
        <v>6021</v>
      </c>
      <c r="E5" s="712" t="s">
        <v>6022</v>
      </c>
      <c r="F5" s="712" t="s">
        <v>6023</v>
      </c>
      <c r="G5" s="713" t="s">
        <v>6024</v>
      </c>
      <c r="H5" s="714"/>
      <c r="I5" s="715" t="s">
        <v>6024</v>
      </c>
      <c r="J5" s="712" t="s">
        <v>6023</v>
      </c>
      <c r="K5" s="712" t="s">
        <v>6021</v>
      </c>
      <c r="L5" s="712" t="s">
        <v>6022</v>
      </c>
      <c r="M5" s="712" t="s">
        <v>6020</v>
      </c>
      <c r="N5" s="716" t="s">
        <v>6019</v>
      </c>
    </row>
    <row r="6" spans="2:15" ht="16.5" customHeight="1" x14ac:dyDescent="0.25">
      <c r="B6" s="739">
        <v>1</v>
      </c>
      <c r="C6" s="740" t="s">
        <v>6025</v>
      </c>
      <c r="D6" s="741" t="s">
        <v>4214</v>
      </c>
      <c r="E6" s="741" t="s">
        <v>535</v>
      </c>
      <c r="F6" s="741"/>
      <c r="G6" s="742"/>
      <c r="H6" s="743"/>
      <c r="I6" s="744"/>
      <c r="J6" s="741"/>
      <c r="K6" s="741" t="s">
        <v>4214</v>
      </c>
      <c r="L6" s="741" t="s">
        <v>535</v>
      </c>
      <c r="M6" s="740" t="s">
        <v>6026</v>
      </c>
      <c r="N6" s="745">
        <v>41</v>
      </c>
    </row>
    <row r="7" spans="2:15" ht="20.25" customHeight="1" x14ac:dyDescent="0.25">
      <c r="B7" s="739">
        <v>2</v>
      </c>
      <c r="C7" s="740" t="s">
        <v>6027</v>
      </c>
      <c r="D7" s="741" t="s">
        <v>4214</v>
      </c>
      <c r="E7" s="741" t="s">
        <v>535</v>
      </c>
      <c r="F7" s="741"/>
      <c r="G7" s="742"/>
      <c r="H7" s="743"/>
      <c r="I7" s="744"/>
      <c r="J7" s="741"/>
      <c r="K7" s="741" t="s">
        <v>4214</v>
      </c>
      <c r="L7" s="741" t="s">
        <v>535</v>
      </c>
      <c r="M7" s="740" t="s">
        <v>6028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6029</v>
      </c>
      <c r="K8" s="798" t="s">
        <v>4214</v>
      </c>
      <c r="L8" s="798" t="s">
        <v>4214</v>
      </c>
      <c r="M8" s="797" t="s">
        <v>6030</v>
      </c>
      <c r="N8" s="803">
        <v>43</v>
      </c>
    </row>
    <row r="9" spans="2:15" ht="20.25" customHeight="1" x14ac:dyDescent="0.25">
      <c r="B9" s="739">
        <v>4</v>
      </c>
      <c r="C9" s="740" t="s">
        <v>6031</v>
      </c>
      <c r="D9" s="741" t="s">
        <v>4214</v>
      </c>
      <c r="E9" s="741" t="s">
        <v>535</v>
      </c>
      <c r="F9" s="741"/>
      <c r="G9" s="742"/>
      <c r="H9" s="743"/>
      <c r="I9" s="802"/>
      <c r="J9" s="798" t="s">
        <v>6029</v>
      </c>
      <c r="K9" s="798" t="s">
        <v>4214</v>
      </c>
      <c r="L9" s="798" t="s">
        <v>4214</v>
      </c>
      <c r="M9" s="797" t="s">
        <v>6032</v>
      </c>
      <c r="N9" s="803">
        <v>44</v>
      </c>
    </row>
    <row r="10" spans="2:15" ht="20.25" customHeight="1" x14ac:dyDescent="0.25">
      <c r="B10" s="739">
        <v>5</v>
      </c>
      <c r="C10" s="740" t="s">
        <v>6033</v>
      </c>
      <c r="D10" s="741" t="s">
        <v>4214</v>
      </c>
      <c r="E10" s="741" t="s">
        <v>535</v>
      </c>
      <c r="F10" s="741"/>
      <c r="G10" s="742"/>
      <c r="H10" s="743"/>
      <c r="I10" s="744"/>
      <c r="J10" s="741"/>
      <c r="K10" s="741" t="s">
        <v>4214</v>
      </c>
      <c r="L10" s="741" t="s">
        <v>535</v>
      </c>
      <c r="M10" s="740" t="s">
        <v>6034</v>
      </c>
      <c r="N10" s="745">
        <v>45</v>
      </c>
    </row>
    <row r="11" spans="2:15" ht="20.25" customHeight="1" x14ac:dyDescent="0.25">
      <c r="B11" s="739">
        <v>6</v>
      </c>
      <c r="C11" s="740" t="s">
        <v>6035</v>
      </c>
      <c r="D11" s="741" t="s">
        <v>4214</v>
      </c>
      <c r="E11" s="741" t="s">
        <v>535</v>
      </c>
      <c r="F11" s="741"/>
      <c r="G11" s="742"/>
      <c r="H11" s="743"/>
      <c r="I11" s="746"/>
      <c r="J11" s="741"/>
      <c r="K11" s="741" t="s">
        <v>4214</v>
      </c>
      <c r="L11" s="741" t="s">
        <v>535</v>
      </c>
      <c r="M11" s="740" t="s">
        <v>6036</v>
      </c>
      <c r="N11" s="745">
        <v>46</v>
      </c>
      <c r="O11" s="505" t="s">
        <v>6037</v>
      </c>
    </row>
    <row r="12" spans="2:15" ht="20.25" customHeight="1" x14ac:dyDescent="0.25">
      <c r="B12" s="796">
        <v>7</v>
      </c>
      <c r="C12" s="797" t="s">
        <v>6038</v>
      </c>
      <c r="D12" s="798" t="s">
        <v>4214</v>
      </c>
      <c r="E12" s="798" t="s">
        <v>4214</v>
      </c>
      <c r="F12" s="798" t="s">
        <v>6039</v>
      </c>
      <c r="G12" s="799"/>
      <c r="H12" s="743"/>
      <c r="I12" s="744"/>
      <c r="J12" s="741"/>
      <c r="K12" s="741" t="s">
        <v>4214</v>
      </c>
      <c r="L12" s="741" t="s">
        <v>535</v>
      </c>
      <c r="M12" s="740" t="s">
        <v>6040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4214</v>
      </c>
      <c r="L13" s="741" t="s">
        <v>535</v>
      </c>
      <c r="M13" s="740" t="s">
        <v>6041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4214</v>
      </c>
      <c r="L14" s="741" t="s">
        <v>535</v>
      </c>
      <c r="M14" s="740" t="s">
        <v>6042</v>
      </c>
      <c r="N14" s="745">
        <v>49</v>
      </c>
    </row>
    <row r="15" spans="2:15" ht="20.25" customHeight="1" x14ac:dyDescent="0.25">
      <c r="B15" s="739">
        <v>10</v>
      </c>
      <c r="C15" s="740" t="s">
        <v>6043</v>
      </c>
      <c r="D15" s="741" t="s">
        <v>4214</v>
      </c>
      <c r="E15" s="741" t="s">
        <v>535</v>
      </c>
      <c r="F15" s="741"/>
      <c r="G15" s="742"/>
      <c r="H15" s="743"/>
      <c r="I15" s="804"/>
      <c r="J15" s="798" t="s">
        <v>6029</v>
      </c>
      <c r="K15" s="798" t="s">
        <v>4214</v>
      </c>
      <c r="L15" s="798" t="s">
        <v>4214</v>
      </c>
      <c r="M15" s="797" t="s">
        <v>6044</v>
      </c>
      <c r="N15" s="803">
        <v>50</v>
      </c>
      <c r="O15" s="505" t="s">
        <v>6045</v>
      </c>
    </row>
    <row r="16" spans="2:15" ht="20.25" customHeight="1" x14ac:dyDescent="0.25">
      <c r="B16" s="796">
        <v>11</v>
      </c>
      <c r="C16" s="797" t="s">
        <v>6046</v>
      </c>
      <c r="D16" s="798" t="s">
        <v>4214</v>
      </c>
      <c r="E16" s="798" t="s">
        <v>4214</v>
      </c>
      <c r="F16" s="798" t="s">
        <v>6029</v>
      </c>
      <c r="G16" s="799"/>
      <c r="H16" s="743"/>
      <c r="I16" s="805"/>
      <c r="J16" s="798" t="s">
        <v>6029</v>
      </c>
      <c r="K16" s="798" t="s">
        <v>4214</v>
      </c>
      <c r="L16" s="798" t="s">
        <v>4214</v>
      </c>
      <c r="M16" s="797" t="s">
        <v>6047</v>
      </c>
      <c r="N16" s="803">
        <v>51</v>
      </c>
    </row>
    <row r="17" spans="2:15" ht="20.25" customHeight="1" x14ac:dyDescent="0.25">
      <c r="B17" s="739">
        <v>12</v>
      </c>
      <c r="C17" s="740" t="s">
        <v>6048</v>
      </c>
      <c r="D17" s="741" t="s">
        <v>4214</v>
      </c>
      <c r="E17" s="741" t="s">
        <v>535</v>
      </c>
      <c r="F17" s="741"/>
      <c r="G17" s="742"/>
      <c r="H17" s="743"/>
      <c r="I17" s="744"/>
      <c r="J17" s="741"/>
      <c r="K17" s="741" t="s">
        <v>4214</v>
      </c>
      <c r="L17" s="741" t="s">
        <v>535</v>
      </c>
      <c r="M17" s="740" t="s">
        <v>6049</v>
      </c>
      <c r="N17" s="745">
        <v>52</v>
      </c>
      <c r="O17" s="505" t="s">
        <v>6037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6050</v>
      </c>
      <c r="D20" s="798" t="s">
        <v>4214</v>
      </c>
      <c r="E20" s="798" t="s">
        <v>4214</v>
      </c>
      <c r="F20" s="798" t="s">
        <v>6029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6051</v>
      </c>
      <c r="D21" s="798" t="s">
        <v>4214</v>
      </c>
      <c r="E21" s="798" t="s">
        <v>4214</v>
      </c>
      <c r="F21" s="798" t="s">
        <v>6029</v>
      </c>
      <c r="G21" s="799"/>
      <c r="H21" s="743"/>
      <c r="I21" s="805"/>
      <c r="J21" s="798" t="s">
        <v>6052</v>
      </c>
      <c r="K21" s="798" t="s">
        <v>4214</v>
      </c>
      <c r="L21" s="798" t="s">
        <v>4214</v>
      </c>
      <c r="M21" s="797" t="s">
        <v>6053</v>
      </c>
      <c r="N21" s="803">
        <v>56</v>
      </c>
    </row>
    <row r="22" spans="2:15" ht="20.25" customHeight="1" x14ac:dyDescent="0.25">
      <c r="B22" s="796">
        <v>17</v>
      </c>
      <c r="C22" s="797" t="s">
        <v>6054</v>
      </c>
      <c r="D22" s="798" t="s">
        <v>4214</v>
      </c>
      <c r="E22" s="798" t="s">
        <v>4214</v>
      </c>
      <c r="F22" s="798" t="s">
        <v>6052</v>
      </c>
      <c r="G22" s="799"/>
      <c r="H22" s="743"/>
      <c r="I22" s="805"/>
      <c r="J22" s="798" t="s">
        <v>6052</v>
      </c>
      <c r="K22" s="798" t="s">
        <v>4214</v>
      </c>
      <c r="L22" s="798" t="s">
        <v>4214</v>
      </c>
      <c r="M22" s="797" t="s">
        <v>6055</v>
      </c>
      <c r="N22" s="803">
        <v>57</v>
      </c>
    </row>
    <row r="23" spans="2:15" ht="20.25" customHeight="1" x14ac:dyDescent="0.25">
      <c r="B23" s="796">
        <v>18</v>
      </c>
      <c r="C23" s="801" t="s">
        <v>6056</v>
      </c>
      <c r="D23" s="798" t="s">
        <v>4214</v>
      </c>
      <c r="E23" s="798" t="s">
        <v>4214</v>
      </c>
      <c r="F23" s="798" t="s">
        <v>6039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6057</v>
      </c>
      <c r="D24" s="798" t="s">
        <v>4214</v>
      </c>
      <c r="E24" s="798" t="s">
        <v>4214</v>
      </c>
      <c r="F24" s="798" t="s">
        <v>6039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6058</v>
      </c>
      <c r="D25" s="798" t="s">
        <v>4214</v>
      </c>
      <c r="E25" s="798" t="s">
        <v>4214</v>
      </c>
      <c r="F25" s="798" t="s">
        <v>6052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6059</v>
      </c>
      <c r="D26" s="798" t="s">
        <v>4214</v>
      </c>
      <c r="E26" s="798" t="s">
        <v>4214</v>
      </c>
      <c r="F26" s="798" t="s">
        <v>6052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6060</v>
      </c>
      <c r="D28" s="964" t="s">
        <v>4214</v>
      </c>
      <c r="E28" s="964" t="s">
        <v>4214</v>
      </c>
      <c r="F28" s="964" t="s">
        <v>6061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6062</v>
      </c>
      <c r="D29" s="964" t="s">
        <v>4214</v>
      </c>
      <c r="E29" s="964" t="s">
        <v>4214</v>
      </c>
      <c r="F29" s="967" t="s">
        <v>6061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6063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6064</v>
      </c>
      <c r="J48" s="489" t="s">
        <v>6016</v>
      </c>
      <c r="K48" s="488"/>
      <c r="L48" s="488"/>
      <c r="M48" s="489" t="s">
        <v>6017</v>
      </c>
    </row>
    <row r="49" spans="1:15" ht="18.899999999999999" customHeight="1" thickBot="1" x14ac:dyDescent="0.3">
      <c r="C49" s="710" t="s">
        <v>6065</v>
      </c>
    </row>
    <row r="50" spans="1:15" ht="22.5" customHeight="1" x14ac:dyDescent="0.25">
      <c r="B50" s="711" t="s">
        <v>6019</v>
      </c>
      <c r="C50" s="712" t="s">
        <v>4144</v>
      </c>
      <c r="D50" s="712" t="s">
        <v>6021</v>
      </c>
      <c r="E50" s="712" t="s">
        <v>6022</v>
      </c>
      <c r="F50" s="712" t="s">
        <v>6023</v>
      </c>
      <c r="G50" s="713" t="s">
        <v>6024</v>
      </c>
      <c r="H50" s="729"/>
      <c r="I50" s="715" t="s">
        <v>6024</v>
      </c>
      <c r="J50" s="712" t="s">
        <v>6023</v>
      </c>
      <c r="K50" s="712" t="s">
        <v>6021</v>
      </c>
      <c r="L50" s="712" t="s">
        <v>6022</v>
      </c>
      <c r="M50" s="712" t="s">
        <v>4144</v>
      </c>
      <c r="N50" s="716" t="s">
        <v>6019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6039</v>
      </c>
      <c r="K51" s="798" t="s">
        <v>4214</v>
      </c>
      <c r="L51" s="798" t="s">
        <v>4214</v>
      </c>
      <c r="M51" s="797" t="s">
        <v>6066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6067</v>
      </c>
      <c r="D52" s="741" t="s">
        <v>4214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4214</v>
      </c>
      <c r="L53" s="741" t="s">
        <v>535</v>
      </c>
      <c r="M53" s="740" t="s">
        <v>6068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6069</v>
      </c>
      <c r="D54" s="741" t="s">
        <v>4214</v>
      </c>
      <c r="E54" s="741" t="s">
        <v>535</v>
      </c>
      <c r="F54" s="741"/>
      <c r="G54" s="742"/>
      <c r="H54" s="743"/>
      <c r="I54" s="744"/>
      <c r="J54" s="741"/>
      <c r="K54" s="741" t="s">
        <v>4214</v>
      </c>
      <c r="L54" s="741" t="s">
        <v>535</v>
      </c>
      <c r="M54" s="740" t="s">
        <v>6070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6071</v>
      </c>
      <c r="D55" s="798" t="s">
        <v>4214</v>
      </c>
      <c r="E55" s="798" t="s">
        <v>4214</v>
      </c>
      <c r="F55" s="798" t="s">
        <v>6029</v>
      </c>
      <c r="G55" s="800"/>
      <c r="H55" s="743"/>
      <c r="I55" s="744"/>
      <c r="J55" s="741"/>
      <c r="K55" s="741" t="s">
        <v>4214</v>
      </c>
      <c r="L55" s="741" t="s">
        <v>535</v>
      </c>
      <c r="M55" s="740" t="s">
        <v>6072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6073</v>
      </c>
      <c r="D56" s="798" t="s">
        <v>4214</v>
      </c>
      <c r="E56" s="798" t="s">
        <v>4214</v>
      </c>
      <c r="F56" s="798" t="s">
        <v>6029</v>
      </c>
      <c r="G56" s="800"/>
      <c r="H56" s="743"/>
      <c r="I56" s="744"/>
      <c r="J56" s="741"/>
      <c r="K56" s="741" t="s">
        <v>4214</v>
      </c>
      <c r="L56" s="741" t="s">
        <v>535</v>
      </c>
      <c r="M56" s="740" t="s">
        <v>6074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6075</v>
      </c>
      <c r="D57" s="798" t="s">
        <v>4214</v>
      </c>
      <c r="E57" s="798" t="s">
        <v>4214</v>
      </c>
      <c r="F57" s="798" t="s">
        <v>6039</v>
      </c>
      <c r="G57" s="799"/>
      <c r="H57" s="743"/>
      <c r="I57" s="804"/>
      <c r="J57" s="798" t="s">
        <v>6052</v>
      </c>
      <c r="K57" s="798" t="s">
        <v>4214</v>
      </c>
      <c r="L57" s="798" t="s">
        <v>4214</v>
      </c>
      <c r="M57" s="797" t="s">
        <v>6076</v>
      </c>
      <c r="N57" s="803">
        <v>47</v>
      </c>
      <c r="O57" s="749" t="s">
        <v>6077</v>
      </c>
    </row>
    <row r="58" spans="1:15" s="749" customFormat="1" ht="20.25" customHeight="1" x14ac:dyDescent="0.25">
      <c r="A58" s="748"/>
      <c r="B58" s="739">
        <v>8</v>
      </c>
      <c r="C58" s="750" t="s">
        <v>6078</v>
      </c>
      <c r="D58" s="741" t="s">
        <v>4214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6079</v>
      </c>
      <c r="D59" s="741" t="s">
        <v>4214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6080</v>
      </c>
      <c r="D60" s="741" t="s">
        <v>4214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6081</v>
      </c>
      <c r="D61" s="741" t="s">
        <v>4214</v>
      </c>
      <c r="E61" s="741" t="s">
        <v>535</v>
      </c>
      <c r="F61" s="741"/>
      <c r="G61" s="742"/>
      <c r="H61" s="743"/>
      <c r="I61" s="805"/>
      <c r="J61" s="798" t="s">
        <v>6029</v>
      </c>
      <c r="K61" s="798" t="s">
        <v>4214</v>
      </c>
      <c r="L61" s="798" t="s">
        <v>4214</v>
      </c>
      <c r="M61" s="797" t="s">
        <v>6082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6083</v>
      </c>
      <c r="D62" s="741" t="s">
        <v>4214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6084</v>
      </c>
      <c r="N62" s="745">
        <v>52</v>
      </c>
      <c r="O62" s="749" t="s">
        <v>6037</v>
      </c>
    </row>
    <row r="63" spans="1:15" s="749" customFormat="1" ht="20.25" customHeight="1" x14ac:dyDescent="0.25">
      <c r="A63" s="748" t="s">
        <v>6085</v>
      </c>
      <c r="B63" s="739">
        <v>13</v>
      </c>
      <c r="C63" s="750" t="s">
        <v>6086</v>
      </c>
      <c r="D63" s="741" t="s">
        <v>4214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6087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6088</v>
      </c>
      <c r="D64" s="798" t="s">
        <v>4214</v>
      </c>
      <c r="E64" s="798" t="s">
        <v>4214</v>
      </c>
      <c r="F64" s="798" t="s">
        <v>6029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6089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6090</v>
      </c>
      <c r="D65" s="798" t="s">
        <v>4214</v>
      </c>
      <c r="E65" s="798" t="s">
        <v>4214</v>
      </c>
      <c r="F65" s="798" t="s">
        <v>6029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6091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6092</v>
      </c>
      <c r="D66" s="798" t="s">
        <v>4214</v>
      </c>
      <c r="E66" s="798" t="s">
        <v>4214</v>
      </c>
      <c r="F66" s="798" t="s">
        <v>6029</v>
      </c>
      <c r="G66" s="799"/>
      <c r="H66" s="743"/>
      <c r="I66" s="805"/>
      <c r="J66" s="798" t="s">
        <v>6052</v>
      </c>
      <c r="K66" s="798" t="s">
        <v>4214</v>
      </c>
      <c r="L66" s="798" t="s">
        <v>4214</v>
      </c>
      <c r="M66" s="797" t="s">
        <v>6093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6094</v>
      </c>
      <c r="D67" s="798" t="s">
        <v>4214</v>
      </c>
      <c r="E67" s="798" t="s">
        <v>4214</v>
      </c>
      <c r="F67" s="798" t="s">
        <v>6052</v>
      </c>
      <c r="G67" s="799"/>
      <c r="H67" s="743"/>
      <c r="I67" s="805"/>
      <c r="J67" s="798" t="s">
        <v>6052</v>
      </c>
      <c r="K67" s="798" t="s">
        <v>4214</v>
      </c>
      <c r="L67" s="798" t="s">
        <v>4214</v>
      </c>
      <c r="M67" s="797" t="s">
        <v>6095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6096</v>
      </c>
      <c r="D68" s="798" t="s">
        <v>4214</v>
      </c>
      <c r="E68" s="798" t="s">
        <v>4214</v>
      </c>
      <c r="F68" s="798" t="s">
        <v>6039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6097</v>
      </c>
      <c r="D69" s="798" t="s">
        <v>4214</v>
      </c>
      <c r="E69" s="798" t="s">
        <v>4214</v>
      </c>
      <c r="F69" s="798" t="s">
        <v>6039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6098</v>
      </c>
      <c r="D70" s="798" t="s">
        <v>4214</v>
      </c>
      <c r="E70" s="798" t="s">
        <v>4214</v>
      </c>
      <c r="F70" s="798" t="s">
        <v>6052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6099</v>
      </c>
      <c r="D71" s="798" t="s">
        <v>4214</v>
      </c>
      <c r="E71" s="798" t="s">
        <v>4214</v>
      </c>
      <c r="F71" s="798" t="s">
        <v>6052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6100</v>
      </c>
      <c r="D73" s="967" t="s">
        <v>4214</v>
      </c>
      <c r="E73" s="967" t="s">
        <v>4214</v>
      </c>
      <c r="F73" s="967" t="s">
        <v>6061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6101</v>
      </c>
      <c r="D74" s="964" t="s">
        <v>4214</v>
      </c>
      <c r="E74" s="964" t="s">
        <v>4214</v>
      </c>
      <c r="F74" s="967" t="s">
        <v>6061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6063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6102</v>
      </c>
      <c r="J93" s="489" t="s">
        <v>6016</v>
      </c>
      <c r="K93" s="488"/>
      <c r="L93" s="488"/>
      <c r="M93" s="489" t="s">
        <v>6017</v>
      </c>
    </row>
    <row r="94" spans="1:14" ht="18.899999999999999" customHeight="1" thickBot="1" x14ac:dyDescent="0.3">
      <c r="C94" s="710" t="s">
        <v>6103</v>
      </c>
    </row>
    <row r="95" spans="1:14" ht="25.5" customHeight="1" x14ac:dyDescent="0.25">
      <c r="B95" s="711" t="s">
        <v>6019</v>
      </c>
      <c r="C95" s="712" t="s">
        <v>4144</v>
      </c>
      <c r="D95" s="712" t="s">
        <v>6021</v>
      </c>
      <c r="E95" s="712" t="s">
        <v>6022</v>
      </c>
      <c r="F95" s="712" t="s">
        <v>6023</v>
      </c>
      <c r="G95" s="713" t="s">
        <v>6024</v>
      </c>
      <c r="H95" s="729"/>
      <c r="I95" s="715" t="s">
        <v>6024</v>
      </c>
      <c r="J95" s="712" t="s">
        <v>6023</v>
      </c>
      <c r="K95" s="712" t="s">
        <v>6021</v>
      </c>
      <c r="L95" s="712" t="s">
        <v>6022</v>
      </c>
      <c r="M95" s="712" t="s">
        <v>4144</v>
      </c>
      <c r="N95" s="716" t="s">
        <v>6019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6104</v>
      </c>
      <c r="B97" s="739">
        <v>2</v>
      </c>
      <c r="C97" s="750" t="s">
        <v>6105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6106</v>
      </c>
    </row>
    <row r="98" spans="1:15" s="749" customFormat="1" ht="11.25" customHeight="1" x14ac:dyDescent="0.25">
      <c r="A98" s="748"/>
      <c r="B98" s="739">
        <v>3</v>
      </c>
      <c r="C98" s="740" t="s">
        <v>6107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6108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6109</v>
      </c>
      <c r="K99" s="798" t="s">
        <v>4214</v>
      </c>
      <c r="L99" s="798" t="s">
        <v>4214</v>
      </c>
      <c r="M99" s="797" t="s">
        <v>6110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6111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6104</v>
      </c>
      <c r="B101" s="739">
        <v>6</v>
      </c>
      <c r="C101" s="750" t="s">
        <v>6112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6113</v>
      </c>
      <c r="D102" s="808" t="s">
        <v>4214</v>
      </c>
      <c r="E102" s="808" t="s">
        <v>4214</v>
      </c>
      <c r="F102" s="808" t="s">
        <v>6052</v>
      </c>
      <c r="G102" s="809"/>
      <c r="H102" s="743"/>
      <c r="I102" s="805"/>
      <c r="J102" s="798" t="s">
        <v>6029</v>
      </c>
      <c r="K102" s="798" t="s">
        <v>4214</v>
      </c>
      <c r="L102" s="798" t="s">
        <v>4214</v>
      </c>
      <c r="M102" s="797" t="s">
        <v>6114</v>
      </c>
      <c r="N102" s="803">
        <v>47</v>
      </c>
    </row>
    <row r="103" spans="1:15" s="749" customFormat="1" ht="20.25" customHeight="1" x14ac:dyDescent="0.25">
      <c r="A103" s="748" t="s">
        <v>6104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6052</v>
      </c>
      <c r="K103" s="798" t="s">
        <v>4214</v>
      </c>
      <c r="L103" s="798" t="s">
        <v>4214</v>
      </c>
      <c r="M103" s="797" t="s">
        <v>6115</v>
      </c>
      <c r="N103" s="803">
        <v>48</v>
      </c>
    </row>
    <row r="104" spans="1:15" s="749" customFormat="1" ht="20.25" customHeight="1" x14ac:dyDescent="0.25">
      <c r="A104" s="748" t="s">
        <v>6104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6029</v>
      </c>
      <c r="K104" s="798" t="s">
        <v>4214</v>
      </c>
      <c r="L104" s="798" t="s">
        <v>4214</v>
      </c>
      <c r="M104" s="797" t="s">
        <v>6116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6117</v>
      </c>
      <c r="D105" s="798" t="s">
        <v>4214</v>
      </c>
      <c r="E105" s="798" t="s">
        <v>4214</v>
      </c>
      <c r="F105" s="798" t="s">
        <v>6029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6104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6118</v>
      </c>
    </row>
    <row r="107" spans="1:15" s="749" customFormat="1" ht="20.25" customHeight="1" x14ac:dyDescent="0.25">
      <c r="A107" s="748"/>
      <c r="B107" s="796">
        <v>12</v>
      </c>
      <c r="C107" s="797" t="s">
        <v>6119</v>
      </c>
      <c r="D107" s="798" t="s">
        <v>4214</v>
      </c>
      <c r="E107" s="798" t="s">
        <v>4214</v>
      </c>
      <c r="F107" s="798" t="s">
        <v>6052</v>
      </c>
      <c r="G107" s="799"/>
      <c r="H107" s="743"/>
      <c r="I107" s="802"/>
      <c r="J107" s="798" t="s">
        <v>6029</v>
      </c>
      <c r="K107" s="798" t="s">
        <v>4214</v>
      </c>
      <c r="L107" s="798" t="s">
        <v>4214</v>
      </c>
      <c r="M107" s="797" t="s">
        <v>6120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6121</v>
      </c>
      <c r="E108" s="741" t="s">
        <v>6121</v>
      </c>
      <c r="F108" s="741"/>
      <c r="G108" s="742"/>
      <c r="H108" s="743"/>
      <c r="I108" s="802"/>
      <c r="J108" s="798" t="s">
        <v>6029</v>
      </c>
      <c r="K108" s="798" t="s">
        <v>4214</v>
      </c>
      <c r="L108" s="798" t="s">
        <v>4214</v>
      </c>
      <c r="M108" s="797" t="s">
        <v>6122</v>
      </c>
      <c r="N108" s="803">
        <v>53</v>
      </c>
    </row>
    <row r="109" spans="1:15" s="749" customFormat="1" ht="20.25" customHeight="1" x14ac:dyDescent="0.25">
      <c r="A109" s="748" t="s">
        <v>6104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6029</v>
      </c>
      <c r="K109" s="798" t="s">
        <v>4214</v>
      </c>
      <c r="L109" s="798" t="s">
        <v>4214</v>
      </c>
      <c r="M109" s="797" t="s">
        <v>6123</v>
      </c>
      <c r="N109" s="803">
        <v>54</v>
      </c>
    </row>
    <row r="110" spans="1:15" s="749" customFormat="1" ht="20.25" customHeight="1" x14ac:dyDescent="0.25">
      <c r="A110" s="748" t="s">
        <v>6124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6029</v>
      </c>
      <c r="K110" s="798" t="s">
        <v>4214</v>
      </c>
      <c r="L110" s="798" t="s">
        <v>4214</v>
      </c>
      <c r="M110" s="797" t="s">
        <v>6125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6029</v>
      </c>
      <c r="K111" s="798" t="s">
        <v>4214</v>
      </c>
      <c r="L111" s="798" t="s">
        <v>4214</v>
      </c>
      <c r="M111" s="797" t="s">
        <v>6126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6029</v>
      </c>
      <c r="K112" s="798" t="s">
        <v>4214</v>
      </c>
      <c r="L112" s="798" t="s">
        <v>4214</v>
      </c>
      <c r="M112" s="797" t="s">
        <v>6127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6029</v>
      </c>
      <c r="K113" s="798" t="s">
        <v>4214</v>
      </c>
      <c r="L113" s="798" t="s">
        <v>4214</v>
      </c>
      <c r="M113" s="797" t="s">
        <v>6128</v>
      </c>
      <c r="N113" s="803">
        <v>58</v>
      </c>
    </row>
    <row r="114" spans="1:14" s="749" customFormat="1" ht="20.25" customHeight="1" x14ac:dyDescent="0.25">
      <c r="A114" s="748" t="s">
        <v>6104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6029</v>
      </c>
      <c r="K114" s="798" t="s">
        <v>4214</v>
      </c>
      <c r="L114" s="798" t="s">
        <v>4214</v>
      </c>
      <c r="M114" s="797" t="s">
        <v>6129</v>
      </c>
      <c r="N114" s="803">
        <v>59</v>
      </c>
    </row>
    <row r="115" spans="1:14" s="749" customFormat="1" ht="20.25" customHeight="1" x14ac:dyDescent="0.25">
      <c r="A115" s="748" t="s">
        <v>6104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6029</v>
      </c>
      <c r="K115" s="798" t="s">
        <v>4214</v>
      </c>
      <c r="L115" s="798" t="s">
        <v>4214</v>
      </c>
      <c r="M115" s="797" t="s">
        <v>6130</v>
      </c>
      <c r="N115" s="803">
        <v>60</v>
      </c>
    </row>
    <row r="116" spans="1:14" s="749" customFormat="1" ht="20.25" customHeight="1" x14ac:dyDescent="0.25">
      <c r="A116" s="748" t="s">
        <v>6124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6029</v>
      </c>
      <c r="K116" s="798" t="s">
        <v>4214</v>
      </c>
      <c r="L116" s="798" t="s">
        <v>4214</v>
      </c>
      <c r="M116" s="797" t="s">
        <v>6131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6132</v>
      </c>
      <c r="D117" s="798" t="s">
        <v>4214</v>
      </c>
      <c r="E117" s="798" t="s">
        <v>4214</v>
      </c>
      <c r="F117" s="798" t="s">
        <v>6052</v>
      </c>
      <c r="G117" s="799"/>
      <c r="H117" s="743"/>
      <c r="I117" s="805"/>
      <c r="J117" s="798" t="s">
        <v>6029</v>
      </c>
      <c r="K117" s="798" t="s">
        <v>4214</v>
      </c>
      <c r="L117" s="798" t="s">
        <v>4214</v>
      </c>
      <c r="M117" s="797" t="s">
        <v>6133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6134</v>
      </c>
      <c r="D118" s="798" t="s">
        <v>4214</v>
      </c>
      <c r="E118" s="798" t="s">
        <v>4214</v>
      </c>
      <c r="F118" s="798" t="s">
        <v>6052</v>
      </c>
      <c r="G118" s="799"/>
      <c r="H118" s="743"/>
      <c r="I118" s="805"/>
      <c r="J118" s="798" t="s">
        <v>6029</v>
      </c>
      <c r="K118" s="798" t="s">
        <v>4214</v>
      </c>
      <c r="L118" s="798" t="s">
        <v>4214</v>
      </c>
      <c r="M118" s="797" t="s">
        <v>6135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6052</v>
      </c>
      <c r="K119" s="798" t="s">
        <v>4214</v>
      </c>
      <c r="L119" s="798" t="s">
        <v>4214</v>
      </c>
      <c r="M119" s="797" t="s">
        <v>6136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6029</v>
      </c>
      <c r="K120" s="798" t="s">
        <v>4214</v>
      </c>
      <c r="L120" s="798" t="s">
        <v>4214</v>
      </c>
      <c r="M120" s="797" t="s">
        <v>6137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6052</v>
      </c>
      <c r="K121" s="798" t="s">
        <v>4214</v>
      </c>
      <c r="L121" s="798" t="s">
        <v>4214</v>
      </c>
      <c r="M121" s="797" t="s">
        <v>6138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6052</v>
      </c>
      <c r="K122" s="798" t="s">
        <v>4214</v>
      </c>
      <c r="L122" s="798" t="s">
        <v>4214</v>
      </c>
      <c r="M122" s="797" t="s">
        <v>6139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6063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6140</v>
      </c>
      <c r="J138" s="489" t="s">
        <v>6016</v>
      </c>
      <c r="K138" s="488"/>
      <c r="L138" s="488"/>
      <c r="M138" s="489" t="s">
        <v>6017</v>
      </c>
    </row>
    <row r="139" spans="1:15" ht="18.899999999999999" customHeight="1" thickBot="1" x14ac:dyDescent="0.3">
      <c r="C139" s="710" t="s">
        <v>6141</v>
      </c>
    </row>
    <row r="140" spans="1:15" ht="26.25" customHeight="1" x14ac:dyDescent="0.25">
      <c r="B140" s="711" t="s">
        <v>6019</v>
      </c>
      <c r="C140" s="712" t="s">
        <v>4144</v>
      </c>
      <c r="D140" s="712" t="s">
        <v>6021</v>
      </c>
      <c r="E140" s="712" t="s">
        <v>6022</v>
      </c>
      <c r="F140" s="712" t="s">
        <v>6023</v>
      </c>
      <c r="G140" s="713" t="s">
        <v>6024</v>
      </c>
      <c r="H140" s="729"/>
      <c r="I140" s="715" t="s">
        <v>6024</v>
      </c>
      <c r="J140" s="712" t="s">
        <v>6023</v>
      </c>
      <c r="K140" s="712" t="s">
        <v>6021</v>
      </c>
      <c r="L140" s="712" t="s">
        <v>6022</v>
      </c>
      <c r="M140" s="712" t="s">
        <v>4144</v>
      </c>
      <c r="N140" s="716" t="s">
        <v>6019</v>
      </c>
    </row>
    <row r="141" spans="1:15" s="749" customFormat="1" ht="14.25" customHeight="1" x14ac:dyDescent="0.25">
      <c r="A141" s="748" t="s">
        <v>6104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6142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6104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6109</v>
      </c>
      <c r="K146" s="798" t="s">
        <v>4214</v>
      </c>
      <c r="L146" s="798" t="s">
        <v>4214</v>
      </c>
      <c r="M146" s="797" t="s">
        <v>6143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6144</v>
      </c>
      <c r="D147" s="798" t="s">
        <v>4214</v>
      </c>
      <c r="E147" s="798" t="s">
        <v>4214</v>
      </c>
      <c r="F147" s="798" t="s">
        <v>6052</v>
      </c>
      <c r="G147" s="799"/>
      <c r="H147" s="743"/>
      <c r="I147" s="805"/>
      <c r="J147" s="798" t="s">
        <v>6029</v>
      </c>
      <c r="K147" s="798" t="s">
        <v>4214</v>
      </c>
      <c r="L147" s="798" t="s">
        <v>4214</v>
      </c>
      <c r="M147" s="797" t="s">
        <v>6145</v>
      </c>
      <c r="N147" s="803">
        <v>47</v>
      </c>
    </row>
    <row r="148" spans="1:15" s="749" customFormat="1" ht="20.25" customHeight="1" x14ac:dyDescent="0.25">
      <c r="A148" s="748" t="s">
        <v>6104</v>
      </c>
      <c r="B148" s="739">
        <v>8</v>
      </c>
      <c r="C148" s="750"/>
      <c r="D148" s="741" t="s">
        <v>6121</v>
      </c>
      <c r="E148" s="741" t="s">
        <v>535</v>
      </c>
      <c r="F148" s="741"/>
      <c r="G148" s="742"/>
      <c r="H148" s="743"/>
      <c r="I148" s="805"/>
      <c r="J148" s="798" t="s">
        <v>6052</v>
      </c>
      <c r="K148" s="798" t="s">
        <v>4214</v>
      </c>
      <c r="L148" s="798" t="s">
        <v>4214</v>
      </c>
      <c r="M148" s="797" t="s">
        <v>6146</v>
      </c>
      <c r="N148" s="803">
        <v>48</v>
      </c>
    </row>
    <row r="149" spans="1:15" s="749" customFormat="1" ht="20.25" customHeight="1" x14ac:dyDescent="0.25">
      <c r="A149" s="748" t="s">
        <v>6104</v>
      </c>
      <c r="B149" s="739">
        <v>9</v>
      </c>
      <c r="C149" s="750"/>
      <c r="D149" s="741" t="s">
        <v>6121</v>
      </c>
      <c r="E149" s="741" t="s">
        <v>535</v>
      </c>
      <c r="F149" s="741"/>
      <c r="G149" s="742"/>
      <c r="H149" s="743"/>
      <c r="I149" s="805"/>
      <c r="J149" s="798" t="s">
        <v>6029</v>
      </c>
      <c r="K149" s="798" t="s">
        <v>4214</v>
      </c>
      <c r="L149" s="798" t="s">
        <v>4214</v>
      </c>
      <c r="M149" s="797" t="s">
        <v>6147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6148</v>
      </c>
      <c r="D150" s="798" t="s">
        <v>4214</v>
      </c>
      <c r="E150" s="798" t="s">
        <v>4214</v>
      </c>
      <c r="F150" s="798" t="s">
        <v>6029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6104</v>
      </c>
      <c r="B151" s="739">
        <v>11</v>
      </c>
      <c r="C151" s="750"/>
      <c r="D151" s="741" t="s">
        <v>6121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6149</v>
      </c>
    </row>
    <row r="152" spans="1:15" s="749" customFormat="1" ht="20.25" customHeight="1" x14ac:dyDescent="0.25">
      <c r="A152" s="748"/>
      <c r="B152" s="796">
        <v>12</v>
      </c>
      <c r="C152" s="797" t="s">
        <v>6150</v>
      </c>
      <c r="D152" s="798" t="s">
        <v>4214</v>
      </c>
      <c r="E152" s="798" t="s">
        <v>4214</v>
      </c>
      <c r="F152" s="798" t="s">
        <v>6052</v>
      </c>
      <c r="G152" s="799"/>
      <c r="H152" s="743"/>
      <c r="I152" s="802"/>
      <c r="J152" s="798" t="s">
        <v>6029</v>
      </c>
      <c r="K152" s="798" t="s">
        <v>4214</v>
      </c>
      <c r="L152" s="798" t="s">
        <v>4214</v>
      </c>
      <c r="M152" s="797" t="s">
        <v>6151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6121</v>
      </c>
      <c r="E153" s="741" t="s">
        <v>6121</v>
      </c>
      <c r="F153" s="741"/>
      <c r="G153" s="742"/>
      <c r="H153" s="743"/>
      <c r="I153" s="804"/>
      <c r="J153" s="798" t="s">
        <v>6029</v>
      </c>
      <c r="K153" s="798" t="s">
        <v>4214</v>
      </c>
      <c r="L153" s="798" t="s">
        <v>4214</v>
      </c>
      <c r="M153" s="797" t="s">
        <v>6152</v>
      </c>
      <c r="N153" s="803">
        <v>53</v>
      </c>
    </row>
    <row r="154" spans="1:15" s="749" customFormat="1" ht="20.25" customHeight="1" x14ac:dyDescent="0.25">
      <c r="A154" s="748" t="s">
        <v>6104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6029</v>
      </c>
      <c r="K154" s="798" t="s">
        <v>4214</v>
      </c>
      <c r="L154" s="798" t="s">
        <v>4214</v>
      </c>
      <c r="M154" s="797" t="s">
        <v>6153</v>
      </c>
      <c r="N154" s="803">
        <v>54</v>
      </c>
    </row>
    <row r="155" spans="1:15" s="749" customFormat="1" ht="20.25" customHeight="1" x14ac:dyDescent="0.25">
      <c r="A155" s="748" t="s">
        <v>6124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6029</v>
      </c>
      <c r="K155" s="798" t="s">
        <v>4214</v>
      </c>
      <c r="L155" s="798" t="s">
        <v>4214</v>
      </c>
      <c r="M155" s="797" t="s">
        <v>6154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6029</v>
      </c>
      <c r="K156" s="798" t="s">
        <v>4214</v>
      </c>
      <c r="L156" s="798" t="s">
        <v>4214</v>
      </c>
      <c r="M156" s="797" t="s">
        <v>6155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6029</v>
      </c>
      <c r="K157" s="798" t="s">
        <v>4214</v>
      </c>
      <c r="L157" s="798" t="s">
        <v>4214</v>
      </c>
      <c r="M157" s="797" t="s">
        <v>6156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6121</v>
      </c>
      <c r="E158" s="741" t="s">
        <v>6121</v>
      </c>
      <c r="F158" s="741"/>
      <c r="G158" s="742"/>
      <c r="H158" s="743"/>
      <c r="I158" s="805"/>
      <c r="J158" s="798" t="s">
        <v>6029</v>
      </c>
      <c r="K158" s="798" t="s">
        <v>4214</v>
      </c>
      <c r="L158" s="798" t="s">
        <v>4214</v>
      </c>
      <c r="M158" s="797" t="s">
        <v>6157</v>
      </c>
      <c r="N158" s="803">
        <v>58</v>
      </c>
    </row>
    <row r="159" spans="1:15" s="749" customFormat="1" ht="20.25" customHeight="1" x14ac:dyDescent="0.25">
      <c r="A159" s="748" t="s">
        <v>6104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6029</v>
      </c>
      <c r="K159" s="798" t="s">
        <v>4214</v>
      </c>
      <c r="L159" s="798" t="s">
        <v>4214</v>
      </c>
      <c r="M159" s="797" t="s">
        <v>6158</v>
      </c>
      <c r="N159" s="803">
        <v>59</v>
      </c>
    </row>
    <row r="160" spans="1:15" s="749" customFormat="1" ht="20.25" customHeight="1" x14ac:dyDescent="0.25">
      <c r="A160" s="748" t="s">
        <v>6104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6029</v>
      </c>
      <c r="K160" s="798" t="s">
        <v>4214</v>
      </c>
      <c r="L160" s="798" t="s">
        <v>4214</v>
      </c>
      <c r="M160" s="797" t="s">
        <v>6159</v>
      </c>
      <c r="N160" s="803">
        <v>60</v>
      </c>
    </row>
    <row r="161" spans="1:14" s="749" customFormat="1" ht="20.25" customHeight="1" x14ac:dyDescent="0.25">
      <c r="A161" s="748" t="s">
        <v>6124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6029</v>
      </c>
      <c r="K161" s="798" t="s">
        <v>4214</v>
      </c>
      <c r="L161" s="798" t="s">
        <v>4214</v>
      </c>
      <c r="M161" s="797" t="s">
        <v>6160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6161</v>
      </c>
      <c r="D162" s="798" t="s">
        <v>4214</v>
      </c>
      <c r="E162" s="798" t="s">
        <v>4214</v>
      </c>
      <c r="F162" s="798" t="s">
        <v>6052</v>
      </c>
      <c r="G162" s="799"/>
      <c r="H162" s="743"/>
      <c r="I162" s="805"/>
      <c r="J162" s="798" t="s">
        <v>6029</v>
      </c>
      <c r="K162" s="798" t="s">
        <v>4214</v>
      </c>
      <c r="L162" s="798" t="s">
        <v>4214</v>
      </c>
      <c r="M162" s="797" t="s">
        <v>6162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6163</v>
      </c>
      <c r="D163" s="798" t="s">
        <v>4214</v>
      </c>
      <c r="E163" s="798" t="s">
        <v>4214</v>
      </c>
      <c r="F163" s="798" t="s">
        <v>6052</v>
      </c>
      <c r="G163" s="799"/>
      <c r="H163" s="743"/>
      <c r="I163" s="805"/>
      <c r="J163" s="798" t="s">
        <v>6029</v>
      </c>
      <c r="K163" s="798" t="s">
        <v>4214</v>
      </c>
      <c r="L163" s="798" t="s">
        <v>4214</v>
      </c>
      <c r="M163" s="797" t="s">
        <v>6164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6052</v>
      </c>
      <c r="K164" s="798" t="s">
        <v>4214</v>
      </c>
      <c r="L164" s="798" t="s">
        <v>4214</v>
      </c>
      <c r="M164" s="797" t="s">
        <v>6165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6029</v>
      </c>
      <c r="K165" s="798" t="s">
        <v>4214</v>
      </c>
      <c r="L165" s="798" t="s">
        <v>4214</v>
      </c>
      <c r="M165" s="797" t="s">
        <v>6166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6052</v>
      </c>
      <c r="K166" s="798" t="s">
        <v>4214</v>
      </c>
      <c r="L166" s="798" t="s">
        <v>4214</v>
      </c>
      <c r="M166" s="797" t="s">
        <v>6167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6052</v>
      </c>
      <c r="K167" s="798" t="s">
        <v>4214</v>
      </c>
      <c r="L167" s="798" t="s">
        <v>4214</v>
      </c>
      <c r="M167" s="797" t="s">
        <v>6168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6063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6169</v>
      </c>
      <c r="J183" s="489" t="s">
        <v>6016</v>
      </c>
      <c r="K183" s="488"/>
      <c r="L183" s="488"/>
      <c r="M183" s="489" t="s">
        <v>6017</v>
      </c>
    </row>
    <row r="184" spans="1:14" ht="18.899999999999999" customHeight="1" thickBot="1" x14ac:dyDescent="0.3">
      <c r="C184" s="710" t="s">
        <v>6170</v>
      </c>
    </row>
    <row r="185" spans="1:14" ht="20.25" customHeight="1" x14ac:dyDescent="0.25">
      <c r="B185" s="711" t="s">
        <v>6019</v>
      </c>
      <c r="C185" s="712" t="s">
        <v>4144</v>
      </c>
      <c r="D185" s="712" t="s">
        <v>6021</v>
      </c>
      <c r="E185" s="712" t="s">
        <v>6022</v>
      </c>
      <c r="F185" s="712" t="s">
        <v>6023</v>
      </c>
      <c r="G185" s="713" t="s">
        <v>6024</v>
      </c>
      <c r="H185" s="729"/>
      <c r="I185" s="715" t="s">
        <v>6024</v>
      </c>
      <c r="J185" s="712" t="s">
        <v>6023</v>
      </c>
      <c r="K185" s="712" t="s">
        <v>6021</v>
      </c>
      <c r="L185" s="712" t="s">
        <v>6022</v>
      </c>
      <c r="M185" s="712" t="s">
        <v>4144</v>
      </c>
      <c r="N185" s="716" t="s">
        <v>6019</v>
      </c>
    </row>
    <row r="186" spans="1:14" s="749" customFormat="1" ht="20.25" customHeight="1" x14ac:dyDescent="0.25">
      <c r="A186" s="748"/>
      <c r="B186" s="796">
        <v>1</v>
      </c>
      <c r="C186" s="797" t="s">
        <v>6171</v>
      </c>
      <c r="D186" s="798" t="s">
        <v>4214</v>
      </c>
      <c r="E186" s="798" t="s">
        <v>4214</v>
      </c>
      <c r="F186" s="798" t="s">
        <v>6039</v>
      </c>
      <c r="G186" s="799"/>
      <c r="H186" s="743"/>
      <c r="I186" s="805"/>
      <c r="J186" s="798" t="s">
        <v>6052</v>
      </c>
      <c r="K186" s="798" t="s">
        <v>4214</v>
      </c>
      <c r="L186" s="798" t="s">
        <v>4214</v>
      </c>
      <c r="M186" s="797" t="s">
        <v>6172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6173</v>
      </c>
      <c r="D187" s="798" t="s">
        <v>4214</v>
      </c>
      <c r="E187" s="798" t="s">
        <v>4214</v>
      </c>
      <c r="F187" s="798" t="s">
        <v>6039</v>
      </c>
      <c r="G187" s="799"/>
      <c r="H187" s="743"/>
      <c r="I187" s="805"/>
      <c r="J187" s="798" t="s">
        <v>6052</v>
      </c>
      <c r="K187" s="798" t="s">
        <v>4214</v>
      </c>
      <c r="L187" s="798" t="s">
        <v>4214</v>
      </c>
      <c r="M187" s="797" t="s">
        <v>6174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6175</v>
      </c>
      <c r="D188" s="798" t="s">
        <v>4214</v>
      </c>
      <c r="E188" s="798" t="s">
        <v>4214</v>
      </c>
      <c r="F188" s="798" t="s">
        <v>6052</v>
      </c>
      <c r="G188" s="799"/>
      <c r="H188" s="743"/>
      <c r="I188" s="805"/>
      <c r="J188" s="798" t="s">
        <v>6052</v>
      </c>
      <c r="K188" s="798" t="s">
        <v>4214</v>
      </c>
      <c r="L188" s="798" t="s">
        <v>4214</v>
      </c>
      <c r="M188" s="797" t="s">
        <v>6176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6177</v>
      </c>
      <c r="D189" s="741" t="s">
        <v>4214</v>
      </c>
      <c r="E189" s="741" t="s">
        <v>535</v>
      </c>
      <c r="F189" s="741"/>
      <c r="G189" s="742"/>
      <c r="H189" s="743"/>
      <c r="I189" s="805"/>
      <c r="J189" s="798" t="s">
        <v>6052</v>
      </c>
      <c r="K189" s="798" t="s">
        <v>4214</v>
      </c>
      <c r="L189" s="798" t="s">
        <v>4214</v>
      </c>
      <c r="M189" s="797" t="s">
        <v>6178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6179</v>
      </c>
      <c r="D190" s="798" t="s">
        <v>4214</v>
      </c>
      <c r="E190" s="798" t="s">
        <v>4214</v>
      </c>
      <c r="F190" s="798" t="s">
        <v>6052</v>
      </c>
      <c r="G190" s="799"/>
      <c r="H190" s="743"/>
      <c r="I190" s="744"/>
      <c r="J190" s="741"/>
      <c r="K190" s="741" t="s">
        <v>4214</v>
      </c>
      <c r="L190" s="741" t="s">
        <v>535</v>
      </c>
      <c r="M190" s="740" t="s">
        <v>6180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6181</v>
      </c>
      <c r="D191" s="798" t="s">
        <v>4214</v>
      </c>
      <c r="E191" s="798" t="s">
        <v>4214</v>
      </c>
      <c r="F191" s="798" t="s">
        <v>6052</v>
      </c>
      <c r="G191" s="799"/>
      <c r="H191" s="743"/>
      <c r="I191" s="805"/>
      <c r="J191" s="798" t="s">
        <v>6052</v>
      </c>
      <c r="K191" s="798" t="s">
        <v>4214</v>
      </c>
      <c r="L191" s="798" t="s">
        <v>4214</v>
      </c>
      <c r="M191" s="797" t="s">
        <v>6182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6183</v>
      </c>
      <c r="D192" s="798" t="s">
        <v>4214</v>
      </c>
      <c r="E192" s="798" t="s">
        <v>4214</v>
      </c>
      <c r="F192" s="798" t="s">
        <v>6052</v>
      </c>
      <c r="G192" s="799"/>
      <c r="H192" s="743"/>
      <c r="I192" s="805"/>
      <c r="J192" s="798" t="s">
        <v>6052</v>
      </c>
      <c r="K192" s="798" t="s">
        <v>4214</v>
      </c>
      <c r="L192" s="798" t="s">
        <v>4214</v>
      </c>
      <c r="M192" s="797" t="s">
        <v>6184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6185</v>
      </c>
      <c r="D193" s="741" t="s">
        <v>4214</v>
      </c>
      <c r="E193" s="741" t="s">
        <v>535</v>
      </c>
      <c r="F193" s="741"/>
      <c r="G193" s="742"/>
      <c r="H193" s="743"/>
      <c r="I193" s="744"/>
      <c r="J193" s="741"/>
      <c r="K193" s="741" t="s">
        <v>4214</v>
      </c>
      <c r="L193" s="741" t="s">
        <v>535</v>
      </c>
      <c r="M193" s="740" t="s">
        <v>6186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6187</v>
      </c>
      <c r="D194" s="741" t="s">
        <v>4214</v>
      </c>
      <c r="E194" s="741" t="s">
        <v>535</v>
      </c>
      <c r="F194" s="741"/>
      <c r="G194" s="742"/>
      <c r="H194" s="743"/>
      <c r="I194" s="805"/>
      <c r="J194" s="798" t="s">
        <v>6052</v>
      </c>
      <c r="K194" s="798" t="s">
        <v>4214</v>
      </c>
      <c r="L194" s="798" t="s">
        <v>4214</v>
      </c>
      <c r="M194" s="797" t="s">
        <v>6188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6189</v>
      </c>
      <c r="D195" s="798" t="s">
        <v>4214</v>
      </c>
      <c r="E195" s="798" t="s">
        <v>4214</v>
      </c>
      <c r="F195" s="798" t="s">
        <v>6052</v>
      </c>
      <c r="G195" s="799"/>
      <c r="H195" s="743"/>
      <c r="I195" s="805"/>
      <c r="J195" s="798" t="s">
        <v>6029</v>
      </c>
      <c r="K195" s="798" t="s">
        <v>4214</v>
      </c>
      <c r="L195" s="798" t="s">
        <v>4214</v>
      </c>
      <c r="M195" s="797" t="s">
        <v>6190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6191</v>
      </c>
      <c r="D196" s="741" t="s">
        <v>4214</v>
      </c>
      <c r="E196" s="741" t="s">
        <v>535</v>
      </c>
      <c r="F196" s="741"/>
      <c r="G196" s="742"/>
      <c r="H196" s="743"/>
      <c r="I196" s="805"/>
      <c r="J196" s="798" t="s">
        <v>6029</v>
      </c>
      <c r="K196" s="798" t="s">
        <v>4214</v>
      </c>
      <c r="L196" s="798" t="s">
        <v>4214</v>
      </c>
      <c r="M196" s="797" t="s">
        <v>6192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6193</v>
      </c>
      <c r="D197" s="741" t="s">
        <v>4214</v>
      </c>
      <c r="E197" s="741" t="s">
        <v>535</v>
      </c>
      <c r="F197" s="741"/>
      <c r="G197" s="742"/>
      <c r="H197" s="743"/>
      <c r="I197" s="805"/>
      <c r="J197" s="798" t="s">
        <v>6029</v>
      </c>
      <c r="K197" s="798" t="s">
        <v>4214</v>
      </c>
      <c r="L197" s="798" t="s">
        <v>4214</v>
      </c>
      <c r="M197" s="797" t="s">
        <v>6194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6195</v>
      </c>
      <c r="D198" s="741" t="s">
        <v>4214</v>
      </c>
      <c r="E198" s="741" t="s">
        <v>535</v>
      </c>
      <c r="F198" s="741"/>
      <c r="G198" s="742"/>
      <c r="H198" s="743"/>
      <c r="I198" s="805"/>
      <c r="J198" s="798" t="s">
        <v>6029</v>
      </c>
      <c r="K198" s="798" t="s">
        <v>4214</v>
      </c>
      <c r="L198" s="798" t="s">
        <v>4214</v>
      </c>
      <c r="M198" s="797" t="s">
        <v>6196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6197</v>
      </c>
      <c r="D199" s="741" t="s">
        <v>4214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6198</v>
      </c>
      <c r="D200" s="798" t="s">
        <v>4214</v>
      </c>
      <c r="E200" s="798" t="s">
        <v>4214</v>
      </c>
      <c r="F200" s="798" t="s">
        <v>6052</v>
      </c>
      <c r="G200" s="799"/>
      <c r="H200" s="743"/>
      <c r="I200" s="805"/>
      <c r="J200" s="798" t="s">
        <v>6029</v>
      </c>
      <c r="K200" s="798" t="s">
        <v>4214</v>
      </c>
      <c r="L200" s="798" t="s">
        <v>4214</v>
      </c>
      <c r="M200" s="797" t="s">
        <v>6199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6200</v>
      </c>
      <c r="D201" s="798" t="s">
        <v>4214</v>
      </c>
      <c r="E201" s="798" t="s">
        <v>4214</v>
      </c>
      <c r="F201" s="798" t="s">
        <v>6052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6201</v>
      </c>
      <c r="D202" s="798" t="s">
        <v>4214</v>
      </c>
      <c r="E202" s="798" t="s">
        <v>4214</v>
      </c>
      <c r="F202" s="798" t="s">
        <v>6052</v>
      </c>
      <c r="G202" s="799"/>
      <c r="H202" s="743"/>
      <c r="I202" s="805"/>
      <c r="J202" s="798" t="s">
        <v>6052</v>
      </c>
      <c r="K202" s="798" t="s">
        <v>4214</v>
      </c>
      <c r="L202" s="798" t="s">
        <v>4214</v>
      </c>
      <c r="M202" s="797" t="s">
        <v>6202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6203</v>
      </c>
      <c r="D203" s="798" t="s">
        <v>4214</v>
      </c>
      <c r="E203" s="798" t="s">
        <v>4214</v>
      </c>
      <c r="F203" s="798" t="s">
        <v>6029</v>
      </c>
      <c r="G203" s="799"/>
      <c r="H203" s="743"/>
      <c r="I203" s="805"/>
      <c r="J203" s="798" t="s">
        <v>6052</v>
      </c>
      <c r="K203" s="798" t="s">
        <v>4214</v>
      </c>
      <c r="L203" s="798" t="s">
        <v>4214</v>
      </c>
      <c r="M203" s="797" t="s">
        <v>6204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6205</v>
      </c>
      <c r="D204" s="798" t="s">
        <v>4214</v>
      </c>
      <c r="E204" s="798" t="s">
        <v>4214</v>
      </c>
      <c r="F204" s="798" t="s">
        <v>6029</v>
      </c>
      <c r="G204" s="799"/>
      <c r="H204" s="743"/>
      <c r="I204" s="805"/>
      <c r="J204" s="798" t="s">
        <v>6039</v>
      </c>
      <c r="K204" s="798" t="s">
        <v>4214</v>
      </c>
      <c r="L204" s="798" t="s">
        <v>4214</v>
      </c>
      <c r="M204" s="797" t="s">
        <v>6206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6207</v>
      </c>
      <c r="D205" s="798" t="s">
        <v>4214</v>
      </c>
      <c r="E205" s="798" t="s">
        <v>4214</v>
      </c>
      <c r="F205" s="798" t="s">
        <v>6029</v>
      </c>
      <c r="G205" s="799"/>
      <c r="H205" s="743"/>
      <c r="I205" s="805"/>
      <c r="J205" s="798" t="s">
        <v>6039</v>
      </c>
      <c r="K205" s="798" t="s">
        <v>4214</v>
      </c>
      <c r="L205" s="798" t="s">
        <v>4214</v>
      </c>
      <c r="M205" s="797" t="s">
        <v>6208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6209</v>
      </c>
      <c r="D206" s="798" t="s">
        <v>4214</v>
      </c>
      <c r="E206" s="798" t="s">
        <v>4214</v>
      </c>
      <c r="F206" s="798" t="s">
        <v>6052</v>
      </c>
      <c r="G206" s="799"/>
      <c r="H206" s="743"/>
      <c r="I206" s="805"/>
      <c r="J206" s="798" t="s">
        <v>6039</v>
      </c>
      <c r="K206" s="798" t="s">
        <v>4214</v>
      </c>
      <c r="L206" s="798" t="s">
        <v>4214</v>
      </c>
      <c r="M206" s="797" t="s">
        <v>6210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6211</v>
      </c>
      <c r="D207" s="798" t="s">
        <v>4214</v>
      </c>
      <c r="E207" s="798" t="s">
        <v>4214</v>
      </c>
      <c r="F207" s="798" t="s">
        <v>6029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6212</v>
      </c>
      <c r="D208" s="798" t="s">
        <v>4214</v>
      </c>
      <c r="E208" s="798" t="s">
        <v>4214</v>
      </c>
      <c r="F208" s="798" t="s">
        <v>6029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6213</v>
      </c>
      <c r="D210" s="798" t="s">
        <v>4214</v>
      </c>
      <c r="E210" s="798" t="s">
        <v>4214</v>
      </c>
      <c r="F210" s="798" t="s">
        <v>6029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6214</v>
      </c>
      <c r="D211" s="798" t="s">
        <v>4214</v>
      </c>
      <c r="E211" s="798" t="s">
        <v>4214</v>
      </c>
      <c r="F211" s="798" t="s">
        <v>6052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6215</v>
      </c>
      <c r="D212" s="798" t="s">
        <v>4214</v>
      </c>
      <c r="E212" s="798" t="s">
        <v>4214</v>
      </c>
      <c r="F212" s="798" t="s">
        <v>6052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6216</v>
      </c>
      <c r="D213" s="798" t="s">
        <v>4214</v>
      </c>
      <c r="E213" s="798" t="s">
        <v>4214</v>
      </c>
      <c r="F213" s="798" t="s">
        <v>6039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6063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6217</v>
      </c>
      <c r="D228" s="768"/>
      <c r="E228" s="768"/>
      <c r="F228" s="768"/>
      <c r="G228" s="768"/>
      <c r="H228" s="768"/>
      <c r="I228" s="768"/>
      <c r="J228" s="768" t="s">
        <v>6016</v>
      </c>
      <c r="K228" s="771"/>
      <c r="L228" s="771"/>
      <c r="M228" s="489" t="s">
        <v>6017</v>
      </c>
      <c r="N228" s="768"/>
    </row>
    <row r="229" spans="1:14" s="749" customFormat="1" ht="20.25" customHeight="1" thickBot="1" x14ac:dyDescent="0.3">
      <c r="A229" s="748"/>
      <c r="B229" s="768"/>
      <c r="C229" s="770" t="s">
        <v>6218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6019</v>
      </c>
      <c r="C230" s="773" t="s">
        <v>4144</v>
      </c>
      <c r="D230" s="773" t="s">
        <v>6021</v>
      </c>
      <c r="E230" s="773" t="s">
        <v>6022</v>
      </c>
      <c r="F230" s="773" t="s">
        <v>6023</v>
      </c>
      <c r="G230" s="774" t="s">
        <v>6024</v>
      </c>
      <c r="H230" s="775"/>
      <c r="I230" s="776" t="s">
        <v>6024</v>
      </c>
      <c r="J230" s="773" t="s">
        <v>6023</v>
      </c>
      <c r="K230" s="773" t="s">
        <v>6021</v>
      </c>
      <c r="L230" s="773" t="s">
        <v>6022</v>
      </c>
      <c r="M230" s="773" t="s">
        <v>4144</v>
      </c>
      <c r="N230" s="777" t="s">
        <v>6019</v>
      </c>
    </row>
    <row r="231" spans="1:14" s="749" customFormat="1" ht="20.25" customHeight="1" x14ac:dyDescent="0.25">
      <c r="A231" s="748"/>
      <c r="B231" s="796">
        <v>1</v>
      </c>
      <c r="C231" s="797" t="s">
        <v>6219</v>
      </c>
      <c r="D231" s="798" t="s">
        <v>4214</v>
      </c>
      <c r="E231" s="798" t="s">
        <v>4214</v>
      </c>
      <c r="F231" s="798" t="s">
        <v>6039</v>
      </c>
      <c r="G231" s="799"/>
      <c r="H231" s="743"/>
      <c r="I231" s="805"/>
      <c r="J231" s="798" t="s">
        <v>6052</v>
      </c>
      <c r="K231" s="798" t="s">
        <v>4214</v>
      </c>
      <c r="L231" s="798" t="s">
        <v>4214</v>
      </c>
      <c r="M231" s="797" t="s">
        <v>6220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6221</v>
      </c>
      <c r="D232" s="798" t="s">
        <v>4214</v>
      </c>
      <c r="E232" s="798" t="s">
        <v>4214</v>
      </c>
      <c r="F232" s="798" t="s">
        <v>6039</v>
      </c>
      <c r="G232" s="799"/>
      <c r="H232" s="743"/>
      <c r="I232" s="805"/>
      <c r="J232" s="798" t="s">
        <v>6052</v>
      </c>
      <c r="K232" s="798" t="s">
        <v>4214</v>
      </c>
      <c r="L232" s="798" t="s">
        <v>4214</v>
      </c>
      <c r="M232" s="797" t="s">
        <v>6222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6223</v>
      </c>
      <c r="D233" s="798" t="s">
        <v>4214</v>
      </c>
      <c r="E233" s="798" t="s">
        <v>4214</v>
      </c>
      <c r="F233" s="798" t="s">
        <v>6052</v>
      </c>
      <c r="G233" s="799"/>
      <c r="H233" s="743"/>
      <c r="I233" s="805"/>
      <c r="J233" s="798" t="s">
        <v>6052</v>
      </c>
      <c r="K233" s="798" t="s">
        <v>4214</v>
      </c>
      <c r="L233" s="798" t="s">
        <v>4214</v>
      </c>
      <c r="M233" s="797" t="s">
        <v>6224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6225</v>
      </c>
      <c r="D234" s="741" t="s">
        <v>4214</v>
      </c>
      <c r="E234" s="741" t="s">
        <v>535</v>
      </c>
      <c r="F234" s="741"/>
      <c r="G234" s="742"/>
      <c r="H234" s="743"/>
      <c r="I234" s="805"/>
      <c r="J234" s="798" t="s">
        <v>6052</v>
      </c>
      <c r="K234" s="798" t="s">
        <v>4214</v>
      </c>
      <c r="L234" s="798" t="s">
        <v>4214</v>
      </c>
      <c r="M234" s="797" t="s">
        <v>6226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6227</v>
      </c>
      <c r="D235" s="798" t="s">
        <v>4214</v>
      </c>
      <c r="E235" s="798" t="s">
        <v>4214</v>
      </c>
      <c r="F235" s="798" t="s">
        <v>6052</v>
      </c>
      <c r="G235" s="799"/>
      <c r="H235" s="743"/>
      <c r="I235" s="744"/>
      <c r="J235" s="741"/>
      <c r="K235" s="741" t="s">
        <v>4214</v>
      </c>
      <c r="L235" s="741" t="s">
        <v>535</v>
      </c>
      <c r="M235" s="740" t="s">
        <v>6228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6229</v>
      </c>
      <c r="D236" s="798" t="s">
        <v>4214</v>
      </c>
      <c r="E236" s="798" t="s">
        <v>4214</v>
      </c>
      <c r="F236" s="798" t="s">
        <v>6052</v>
      </c>
      <c r="G236" s="799"/>
      <c r="H236" s="743"/>
      <c r="I236" s="805"/>
      <c r="J236" s="798" t="s">
        <v>6052</v>
      </c>
      <c r="K236" s="798" t="s">
        <v>4214</v>
      </c>
      <c r="L236" s="798" t="s">
        <v>4214</v>
      </c>
      <c r="M236" s="797" t="s">
        <v>6230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6231</v>
      </c>
      <c r="D237" s="798" t="s">
        <v>4214</v>
      </c>
      <c r="E237" s="798" t="s">
        <v>4214</v>
      </c>
      <c r="F237" s="798" t="s">
        <v>6052</v>
      </c>
      <c r="G237" s="799"/>
      <c r="H237" s="743"/>
      <c r="I237" s="805"/>
      <c r="J237" s="798" t="s">
        <v>6052</v>
      </c>
      <c r="K237" s="798" t="s">
        <v>4214</v>
      </c>
      <c r="L237" s="798" t="s">
        <v>4214</v>
      </c>
      <c r="M237" s="797" t="s">
        <v>6232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6233</v>
      </c>
      <c r="D238" s="741" t="s">
        <v>4214</v>
      </c>
      <c r="E238" s="741" t="s">
        <v>535</v>
      </c>
      <c r="F238" s="741"/>
      <c r="G238" s="742"/>
      <c r="H238" s="743"/>
      <c r="I238" s="744"/>
      <c r="J238" s="741"/>
      <c r="K238" s="741" t="s">
        <v>4214</v>
      </c>
      <c r="L238" s="741" t="s">
        <v>535</v>
      </c>
      <c r="M238" s="740" t="s">
        <v>6234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6235</v>
      </c>
      <c r="D239" s="741" t="s">
        <v>4214</v>
      </c>
      <c r="E239" s="741" t="s">
        <v>535</v>
      </c>
      <c r="F239" s="741"/>
      <c r="G239" s="742"/>
      <c r="H239" s="743"/>
      <c r="I239" s="805"/>
      <c r="J239" s="798" t="s">
        <v>6029</v>
      </c>
      <c r="K239" s="798" t="s">
        <v>4214</v>
      </c>
      <c r="L239" s="798" t="s">
        <v>4214</v>
      </c>
      <c r="M239" s="797" t="s">
        <v>6236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6237</v>
      </c>
      <c r="D240" s="798" t="s">
        <v>4214</v>
      </c>
      <c r="E240" s="798" t="s">
        <v>4214</v>
      </c>
      <c r="F240" s="798" t="s">
        <v>6052</v>
      </c>
      <c r="G240" s="799"/>
      <c r="H240" s="743"/>
      <c r="I240" s="805"/>
      <c r="J240" s="798" t="s">
        <v>6029</v>
      </c>
      <c r="K240" s="798" t="s">
        <v>4214</v>
      </c>
      <c r="L240" s="798" t="s">
        <v>4214</v>
      </c>
      <c r="M240" s="797" t="s">
        <v>6238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6239</v>
      </c>
      <c r="D241" s="741" t="s">
        <v>4214</v>
      </c>
      <c r="E241" s="741" t="s">
        <v>535</v>
      </c>
      <c r="F241" s="741"/>
      <c r="G241" s="742"/>
      <c r="H241" s="743"/>
      <c r="I241" s="805"/>
      <c r="J241" s="798" t="s">
        <v>6029</v>
      </c>
      <c r="K241" s="798" t="s">
        <v>4214</v>
      </c>
      <c r="L241" s="798" t="s">
        <v>4214</v>
      </c>
      <c r="M241" s="797" t="s">
        <v>6240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6241</v>
      </c>
      <c r="D242" s="741" t="s">
        <v>4214</v>
      </c>
      <c r="E242" s="741" t="s">
        <v>535</v>
      </c>
      <c r="F242" s="741"/>
      <c r="G242" s="742"/>
      <c r="H242" s="743"/>
      <c r="I242" s="805"/>
      <c r="J242" s="798" t="s">
        <v>6029</v>
      </c>
      <c r="K242" s="798" t="s">
        <v>4214</v>
      </c>
      <c r="L242" s="798" t="s">
        <v>4214</v>
      </c>
      <c r="M242" s="797" t="s">
        <v>6242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6243</v>
      </c>
      <c r="D243" s="741" t="s">
        <v>4214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6244</v>
      </c>
      <c r="D244" s="741" t="s">
        <v>4214</v>
      </c>
      <c r="E244" s="741" t="s">
        <v>535</v>
      </c>
      <c r="F244" s="741"/>
      <c r="G244" s="742"/>
      <c r="H244" s="743"/>
      <c r="I244" s="805"/>
      <c r="J244" s="798" t="s">
        <v>6029</v>
      </c>
      <c r="K244" s="798" t="s">
        <v>4214</v>
      </c>
      <c r="L244" s="798" t="s">
        <v>4214</v>
      </c>
      <c r="M244" s="797" t="s">
        <v>6245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6246</v>
      </c>
      <c r="D245" s="798" t="s">
        <v>4214</v>
      </c>
      <c r="E245" s="798" t="s">
        <v>4214</v>
      </c>
      <c r="F245" s="798" t="s">
        <v>6052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6247</v>
      </c>
      <c r="D246" s="798" t="s">
        <v>4214</v>
      </c>
      <c r="E246" s="798" t="s">
        <v>4214</v>
      </c>
      <c r="F246" s="798" t="s">
        <v>6052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6248</v>
      </c>
      <c r="D247" s="798" t="s">
        <v>4214</v>
      </c>
      <c r="E247" s="798" t="s">
        <v>4214</v>
      </c>
      <c r="F247" s="798" t="s">
        <v>6052</v>
      </c>
      <c r="G247" s="799"/>
      <c r="H247" s="743"/>
      <c r="I247" s="805"/>
      <c r="J247" s="798" t="s">
        <v>6052</v>
      </c>
      <c r="K247" s="798" t="s">
        <v>4214</v>
      </c>
      <c r="L247" s="798" t="s">
        <v>4214</v>
      </c>
      <c r="M247" s="797" t="s">
        <v>6249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6250</v>
      </c>
      <c r="D248" s="798" t="s">
        <v>4214</v>
      </c>
      <c r="E248" s="798" t="s">
        <v>4214</v>
      </c>
      <c r="F248" s="798" t="s">
        <v>6052</v>
      </c>
      <c r="G248" s="799"/>
      <c r="H248" s="743"/>
      <c r="I248" s="805"/>
      <c r="J248" s="798" t="s">
        <v>6052</v>
      </c>
      <c r="K248" s="798" t="s">
        <v>4214</v>
      </c>
      <c r="L248" s="798" t="s">
        <v>4214</v>
      </c>
      <c r="M248" s="797" t="s">
        <v>6251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6252</v>
      </c>
      <c r="D249" s="798" t="s">
        <v>4214</v>
      </c>
      <c r="E249" s="798" t="s">
        <v>4214</v>
      </c>
      <c r="F249" s="798" t="s">
        <v>6052</v>
      </c>
      <c r="G249" s="799"/>
      <c r="H249" s="743"/>
      <c r="I249" s="805"/>
      <c r="J249" s="798" t="s">
        <v>6039</v>
      </c>
      <c r="K249" s="798" t="s">
        <v>4214</v>
      </c>
      <c r="L249" s="798" t="s">
        <v>4214</v>
      </c>
      <c r="M249" s="797" t="s">
        <v>6253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6254</v>
      </c>
      <c r="D250" s="798" t="s">
        <v>4214</v>
      </c>
      <c r="E250" s="798" t="s">
        <v>4214</v>
      </c>
      <c r="F250" s="798" t="s">
        <v>6052</v>
      </c>
      <c r="G250" s="799"/>
      <c r="H250" s="743"/>
      <c r="I250" s="805"/>
      <c r="J250" s="798" t="s">
        <v>6039</v>
      </c>
      <c r="K250" s="798" t="s">
        <v>4214</v>
      </c>
      <c r="L250" s="798" t="s">
        <v>4214</v>
      </c>
      <c r="M250" s="797" t="s">
        <v>6255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6256</v>
      </c>
      <c r="D251" s="798" t="s">
        <v>4214</v>
      </c>
      <c r="E251" s="798" t="s">
        <v>4214</v>
      </c>
      <c r="F251" s="798" t="s">
        <v>6052</v>
      </c>
      <c r="G251" s="799"/>
      <c r="H251" s="743"/>
      <c r="I251" s="805"/>
      <c r="J251" s="798" t="s">
        <v>6039</v>
      </c>
      <c r="K251" s="798" t="s">
        <v>4214</v>
      </c>
      <c r="L251" s="798" t="s">
        <v>4214</v>
      </c>
      <c r="M251" s="797" t="s">
        <v>6257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6258</v>
      </c>
      <c r="D252" s="798" t="s">
        <v>4214</v>
      </c>
      <c r="E252" s="798" t="s">
        <v>4214</v>
      </c>
      <c r="F252" s="798" t="s">
        <v>6029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6259</v>
      </c>
      <c r="D253" s="798" t="s">
        <v>4214</v>
      </c>
      <c r="E253" s="798" t="s">
        <v>4214</v>
      </c>
      <c r="F253" s="798" t="s">
        <v>6029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6260</v>
      </c>
      <c r="D254" s="798" t="s">
        <v>4214</v>
      </c>
      <c r="E254" s="798" t="s">
        <v>4214</v>
      </c>
      <c r="F254" s="798" t="s">
        <v>6029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6261</v>
      </c>
      <c r="D255" s="798" t="s">
        <v>4214</v>
      </c>
      <c r="E255" s="798" t="s">
        <v>4214</v>
      </c>
      <c r="F255" s="798" t="s">
        <v>6029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6262</v>
      </c>
      <c r="D256" s="798" t="s">
        <v>4214</v>
      </c>
      <c r="E256" s="798" t="s">
        <v>4214</v>
      </c>
      <c r="F256" s="798" t="s">
        <v>6052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6263</v>
      </c>
      <c r="D257" s="798" t="s">
        <v>4214</v>
      </c>
      <c r="E257" s="798" t="s">
        <v>4214</v>
      </c>
      <c r="F257" s="798" t="s">
        <v>6052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6264</v>
      </c>
      <c r="D258" s="798" t="s">
        <v>4214</v>
      </c>
      <c r="E258" s="798" t="s">
        <v>4214</v>
      </c>
      <c r="F258" s="798" t="s">
        <v>6039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6063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6265</v>
      </c>
      <c r="D273" s="768"/>
      <c r="E273" s="768"/>
      <c r="F273" s="768"/>
      <c r="G273" s="768"/>
      <c r="H273" s="768"/>
      <c r="I273" s="768"/>
      <c r="J273" s="768" t="s">
        <v>6016</v>
      </c>
      <c r="K273" s="771"/>
      <c r="L273" s="771"/>
      <c r="M273" s="489" t="s">
        <v>6017</v>
      </c>
      <c r="N273" s="768"/>
    </row>
    <row r="274" spans="1:17" s="749" customFormat="1" ht="20.25" customHeight="1" thickBot="1" x14ac:dyDescent="0.3">
      <c r="A274" s="748"/>
      <c r="B274" s="768"/>
      <c r="C274" s="770" t="s">
        <v>6266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6019</v>
      </c>
      <c r="C275" s="773" t="s">
        <v>4144</v>
      </c>
      <c r="D275" s="773" t="s">
        <v>6021</v>
      </c>
      <c r="E275" s="773" t="s">
        <v>6022</v>
      </c>
      <c r="F275" s="773" t="s">
        <v>6023</v>
      </c>
      <c r="G275" s="774" t="s">
        <v>6024</v>
      </c>
      <c r="H275" s="775"/>
      <c r="I275" s="776" t="s">
        <v>6024</v>
      </c>
      <c r="J275" s="773" t="s">
        <v>6023</v>
      </c>
      <c r="K275" s="773" t="s">
        <v>6021</v>
      </c>
      <c r="L275" s="773" t="s">
        <v>6022</v>
      </c>
      <c r="M275" s="773" t="s">
        <v>4144</v>
      </c>
      <c r="N275" s="777" t="s">
        <v>6019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4214</v>
      </c>
      <c r="L276" s="798" t="s">
        <v>4214</v>
      </c>
      <c r="M276" s="797" t="s">
        <v>6267</v>
      </c>
      <c r="N276" s="803">
        <v>41</v>
      </c>
      <c r="O276" s="749" t="s">
        <v>6268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4214</v>
      </c>
      <c r="L277" s="798" t="s">
        <v>4214</v>
      </c>
      <c r="M277" s="797" t="s">
        <v>6269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6270</v>
      </c>
      <c r="D278" s="798" t="s">
        <v>4214</v>
      </c>
      <c r="E278" s="798" t="s">
        <v>4214</v>
      </c>
      <c r="F278" s="798" t="s">
        <v>6039</v>
      </c>
      <c r="G278" s="799"/>
      <c r="H278" s="743"/>
      <c r="I278" s="805"/>
      <c r="J278" s="798">
        <v>35</v>
      </c>
      <c r="K278" s="798" t="s">
        <v>4214</v>
      </c>
      <c r="L278" s="798" t="s">
        <v>4214</v>
      </c>
      <c r="M278" s="797" t="s">
        <v>6271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4214</v>
      </c>
      <c r="L279" s="798" t="s">
        <v>4214</v>
      </c>
      <c r="M279" s="797" t="s">
        <v>6272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4214</v>
      </c>
      <c r="L280" s="798" t="s">
        <v>4214</v>
      </c>
      <c r="M280" s="797" t="s">
        <v>6273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4214</v>
      </c>
      <c r="L281" s="798" t="s">
        <v>4214</v>
      </c>
      <c r="M281" s="797" t="s">
        <v>6274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6275</v>
      </c>
      <c r="D285" s="798" t="s">
        <v>4214</v>
      </c>
      <c r="E285" s="798" t="s">
        <v>4214</v>
      </c>
      <c r="F285" s="798" t="s">
        <v>6052</v>
      </c>
      <c r="G285" s="810"/>
      <c r="H285" s="743"/>
      <c r="I285" s="805"/>
      <c r="J285" s="798">
        <v>35</v>
      </c>
      <c r="K285" s="798" t="s">
        <v>4214</v>
      </c>
      <c r="L285" s="798" t="s">
        <v>4214</v>
      </c>
      <c r="M285" s="797" t="s">
        <v>6276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6277</v>
      </c>
      <c r="D286" s="798" t="s">
        <v>4214</v>
      </c>
      <c r="E286" s="798" t="s">
        <v>4214</v>
      </c>
      <c r="F286" s="798" t="s">
        <v>6052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4214</v>
      </c>
      <c r="L287" s="798" t="s">
        <v>4214</v>
      </c>
      <c r="M287" s="797" t="s">
        <v>6278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4214</v>
      </c>
      <c r="L288" s="798" t="s">
        <v>4214</v>
      </c>
      <c r="M288" s="797" t="s">
        <v>6279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4214</v>
      </c>
      <c r="L289" s="798" t="s">
        <v>4214</v>
      </c>
      <c r="M289" s="797" t="s">
        <v>6280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4214</v>
      </c>
      <c r="L291" s="798" t="s">
        <v>4214</v>
      </c>
      <c r="M291" s="797" t="s">
        <v>6281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6282</v>
      </c>
      <c r="D293" s="798" t="s">
        <v>4214</v>
      </c>
      <c r="E293" s="798" t="s">
        <v>4214</v>
      </c>
      <c r="F293" s="798" t="s">
        <v>6052</v>
      </c>
      <c r="G293" s="799"/>
      <c r="H293" s="743"/>
      <c r="I293" s="805"/>
      <c r="J293" s="798">
        <v>100</v>
      </c>
      <c r="K293" s="798" t="s">
        <v>4214</v>
      </c>
      <c r="L293" s="798" t="s">
        <v>4214</v>
      </c>
      <c r="M293" s="797" t="s">
        <v>6283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6121</v>
      </c>
      <c r="F294" s="741"/>
      <c r="G294" s="1150"/>
      <c r="H294" s="743"/>
      <c r="I294" s="805"/>
      <c r="J294" s="798">
        <v>50</v>
      </c>
      <c r="K294" s="798" t="s">
        <v>4214</v>
      </c>
      <c r="L294" s="798" t="s">
        <v>4214</v>
      </c>
      <c r="M294" s="797" t="s">
        <v>6284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6121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6285</v>
      </c>
      <c r="D300" s="798" t="s">
        <v>4214</v>
      </c>
      <c r="E300" s="798" t="s">
        <v>4214</v>
      </c>
      <c r="F300" s="798" t="s">
        <v>6052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6286</v>
      </c>
      <c r="D301" s="798" t="s">
        <v>4214</v>
      </c>
      <c r="E301" s="798" t="s">
        <v>4214</v>
      </c>
      <c r="F301" s="798" t="s">
        <v>6052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6287</v>
      </c>
      <c r="D302" s="798" t="s">
        <v>4214</v>
      </c>
      <c r="E302" s="798" t="s">
        <v>4214</v>
      </c>
      <c r="F302" s="798" t="s">
        <v>6052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6288</v>
      </c>
      <c r="D303" s="798" t="s">
        <v>4214</v>
      </c>
      <c r="E303" s="798" t="s">
        <v>4214</v>
      </c>
      <c r="F303" s="798" t="s">
        <v>6052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6289</v>
      </c>
      <c r="D304" s="798" t="s">
        <v>4214</v>
      </c>
      <c r="E304" s="798" t="s">
        <v>4214</v>
      </c>
      <c r="F304" s="798" t="s">
        <v>6039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6290</v>
      </c>
      <c r="D305" s="798" t="s">
        <v>4214</v>
      </c>
      <c r="E305" s="798" t="s">
        <v>4214</v>
      </c>
      <c r="F305" s="798" t="s">
        <v>6039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6291</v>
      </c>
      <c r="D306" s="798" t="s">
        <v>4214</v>
      </c>
      <c r="E306" s="798" t="s">
        <v>4214</v>
      </c>
      <c r="F306" s="798" t="s">
        <v>6039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6292</v>
      </c>
      <c r="B307" s="796">
        <v>32</v>
      </c>
      <c r="C307" s="797" t="s">
        <v>6293</v>
      </c>
      <c r="D307" s="798" t="s">
        <v>4214</v>
      </c>
      <c r="E307" s="798" t="s">
        <v>4214</v>
      </c>
      <c r="F307" s="811" t="s">
        <v>6029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6294</v>
      </c>
      <c r="D308" s="798" t="s">
        <v>4214</v>
      </c>
      <c r="E308" s="798" t="s">
        <v>4214</v>
      </c>
      <c r="F308" s="798" t="s">
        <v>6052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6295</v>
      </c>
      <c r="D309" s="798" t="s">
        <v>4214</v>
      </c>
      <c r="E309" s="798" t="s">
        <v>4214</v>
      </c>
      <c r="F309" s="798" t="s">
        <v>6296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6063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6297</v>
      </c>
      <c r="D318" s="768"/>
      <c r="E318" s="768"/>
      <c r="F318" s="768"/>
      <c r="G318" s="768"/>
      <c r="H318" s="768"/>
      <c r="I318" s="768"/>
      <c r="J318" s="768" t="s">
        <v>6016</v>
      </c>
      <c r="K318" s="771"/>
      <c r="L318" s="771"/>
      <c r="M318" s="489" t="s">
        <v>6017</v>
      </c>
      <c r="N318" s="768"/>
    </row>
    <row r="319" spans="1:14" s="749" customFormat="1" ht="20.25" customHeight="1" thickBot="1" x14ac:dyDescent="0.3">
      <c r="A319" s="748"/>
      <c r="B319" s="768"/>
      <c r="C319" s="770" t="s">
        <v>6298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6019</v>
      </c>
      <c r="C320" s="773" t="s">
        <v>4144</v>
      </c>
      <c r="D320" s="773" t="s">
        <v>6021</v>
      </c>
      <c r="E320" s="773" t="s">
        <v>6022</v>
      </c>
      <c r="F320" s="773" t="s">
        <v>6023</v>
      </c>
      <c r="G320" s="774" t="s">
        <v>6024</v>
      </c>
      <c r="H320" s="775"/>
      <c r="I320" s="776" t="s">
        <v>6024</v>
      </c>
      <c r="J320" s="773" t="s">
        <v>6023</v>
      </c>
      <c r="K320" s="773" t="s">
        <v>6021</v>
      </c>
      <c r="L320" s="773" t="s">
        <v>6022</v>
      </c>
      <c r="M320" s="773" t="s">
        <v>4144</v>
      </c>
      <c r="N320" s="777" t="s">
        <v>6019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6052</v>
      </c>
      <c r="K321" s="798" t="s">
        <v>4214</v>
      </c>
      <c r="L321" s="798" t="s">
        <v>4214</v>
      </c>
      <c r="M321" s="797" t="s">
        <v>6299</v>
      </c>
      <c r="N321" s="803">
        <v>41</v>
      </c>
      <c r="O321" s="749" t="s">
        <v>6268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6300</v>
      </c>
      <c r="D323" s="798" t="s">
        <v>4214</v>
      </c>
      <c r="E323" s="798" t="s">
        <v>4214</v>
      </c>
      <c r="F323" s="798" t="s">
        <v>6039</v>
      </c>
      <c r="G323" s="799"/>
      <c r="H323" s="743"/>
      <c r="I323" s="802"/>
      <c r="J323" s="798" t="s">
        <v>6052</v>
      </c>
      <c r="K323" s="798" t="s">
        <v>4214</v>
      </c>
      <c r="L323" s="798" t="s">
        <v>4214</v>
      </c>
      <c r="M323" s="797" t="s">
        <v>6301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6052</v>
      </c>
      <c r="K324" s="798" t="s">
        <v>4214</v>
      </c>
      <c r="L324" s="798" t="s">
        <v>4214</v>
      </c>
      <c r="M324" s="797" t="s">
        <v>6302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6052</v>
      </c>
      <c r="K325" s="798" t="s">
        <v>4214</v>
      </c>
      <c r="L325" s="798" t="s">
        <v>4214</v>
      </c>
      <c r="M325" s="797" t="s">
        <v>6303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6029</v>
      </c>
      <c r="K326" s="798" t="s">
        <v>4214</v>
      </c>
      <c r="L326" s="798" t="s">
        <v>4214</v>
      </c>
      <c r="M326" s="797" t="s">
        <v>6304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6052</v>
      </c>
      <c r="K327" s="798" t="s">
        <v>4214</v>
      </c>
      <c r="L327" s="798" t="s">
        <v>4214</v>
      </c>
      <c r="M327" s="797" t="s">
        <v>6305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6029</v>
      </c>
      <c r="K328" s="798" t="s">
        <v>4214</v>
      </c>
      <c r="L328" s="798" t="s">
        <v>4214</v>
      </c>
      <c r="M328" s="797" t="s">
        <v>6306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6052</v>
      </c>
      <c r="K329" s="798" t="s">
        <v>4214</v>
      </c>
      <c r="L329" s="798" t="s">
        <v>4214</v>
      </c>
      <c r="M329" s="797" t="s">
        <v>6307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6029</v>
      </c>
      <c r="K330" s="798" t="s">
        <v>4214</v>
      </c>
      <c r="L330" s="798" t="s">
        <v>4214</v>
      </c>
      <c r="M330" s="797" t="s">
        <v>6308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6052</v>
      </c>
      <c r="K331" s="798" t="s">
        <v>4214</v>
      </c>
      <c r="L331" s="798" t="s">
        <v>4214</v>
      </c>
      <c r="M331" s="797" t="s">
        <v>6309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6029</v>
      </c>
      <c r="K332" s="798" t="s">
        <v>4214</v>
      </c>
      <c r="L332" s="798" t="s">
        <v>4214</v>
      </c>
      <c r="M332" s="797" t="s">
        <v>6310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6121</v>
      </c>
      <c r="F333" s="741"/>
      <c r="G333" s="752"/>
      <c r="H333" s="743"/>
      <c r="I333" s="805"/>
      <c r="J333" s="798" t="s">
        <v>6029</v>
      </c>
      <c r="K333" s="798" t="s">
        <v>4214</v>
      </c>
      <c r="L333" s="798" t="s">
        <v>4214</v>
      </c>
      <c r="M333" s="797" t="s">
        <v>6311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6029</v>
      </c>
      <c r="K334" s="798" t="s">
        <v>4214</v>
      </c>
      <c r="L334" s="798" t="s">
        <v>4214</v>
      </c>
      <c r="M334" s="797" t="s">
        <v>6312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6121</v>
      </c>
      <c r="F336" s="741"/>
      <c r="G336" s="752"/>
      <c r="H336" s="743"/>
      <c r="I336" s="805"/>
      <c r="J336" s="798" t="s">
        <v>6029</v>
      </c>
      <c r="K336" s="798" t="s">
        <v>4214</v>
      </c>
      <c r="L336" s="798" t="s">
        <v>4214</v>
      </c>
      <c r="M336" s="797" t="s">
        <v>6313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6052</v>
      </c>
      <c r="K337" s="798" t="s">
        <v>4214</v>
      </c>
      <c r="L337" s="798" t="s">
        <v>4214</v>
      </c>
      <c r="M337" s="797" t="s">
        <v>6314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6039</v>
      </c>
      <c r="K338" s="798" t="s">
        <v>4214</v>
      </c>
      <c r="L338" s="798" t="s">
        <v>4214</v>
      </c>
      <c r="M338" s="797" t="s">
        <v>6315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6121</v>
      </c>
      <c r="F339" s="741"/>
      <c r="G339" s="752"/>
      <c r="H339" s="743"/>
      <c r="I339" s="805"/>
      <c r="J339" s="798" t="s">
        <v>6052</v>
      </c>
      <c r="K339" s="798" t="s">
        <v>4214</v>
      </c>
      <c r="L339" s="798" t="s">
        <v>4214</v>
      </c>
      <c r="M339" s="797" t="s">
        <v>6316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6317</v>
      </c>
      <c r="D345" s="798" t="s">
        <v>4214</v>
      </c>
      <c r="E345" s="798" t="s">
        <v>4214</v>
      </c>
      <c r="F345" s="798" t="s">
        <v>6052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6318</v>
      </c>
      <c r="D346" s="798" t="s">
        <v>4214</v>
      </c>
      <c r="E346" s="798" t="s">
        <v>4214</v>
      </c>
      <c r="F346" s="798" t="s">
        <v>6052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6319</v>
      </c>
      <c r="D348" s="798" t="s">
        <v>4214</v>
      </c>
      <c r="E348" s="798" t="s">
        <v>4214</v>
      </c>
      <c r="F348" s="798" t="s">
        <v>6052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6320</v>
      </c>
      <c r="D349" s="798" t="s">
        <v>4214</v>
      </c>
      <c r="E349" s="798" t="s">
        <v>4214</v>
      </c>
      <c r="F349" s="798" t="s">
        <v>6039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6321</v>
      </c>
      <c r="D350" s="798" t="s">
        <v>4214</v>
      </c>
      <c r="E350" s="798" t="s">
        <v>4214</v>
      </c>
      <c r="F350" s="798" t="s">
        <v>6039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6322</v>
      </c>
      <c r="D351" s="798" t="s">
        <v>4214</v>
      </c>
      <c r="E351" s="798" t="s">
        <v>4214</v>
      </c>
      <c r="F351" s="798" t="s">
        <v>6039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6292</v>
      </c>
      <c r="B352" s="796">
        <v>32</v>
      </c>
      <c r="C352" s="797" t="s">
        <v>6323</v>
      </c>
      <c r="D352" s="798" t="s">
        <v>4214</v>
      </c>
      <c r="E352" s="798" t="s">
        <v>4214</v>
      </c>
      <c r="F352" s="811" t="s">
        <v>6029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6324</v>
      </c>
      <c r="D353" s="798" t="s">
        <v>4214</v>
      </c>
      <c r="E353" s="798" t="s">
        <v>4214</v>
      </c>
      <c r="F353" s="798" t="s">
        <v>6052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6325</v>
      </c>
      <c r="D354" s="798" t="s">
        <v>27</v>
      </c>
      <c r="E354" s="798" t="s">
        <v>27</v>
      </c>
      <c r="F354" s="798" t="s">
        <v>6296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6063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6326</v>
      </c>
      <c r="D362" s="768"/>
      <c r="E362" s="768"/>
      <c r="F362" s="768"/>
      <c r="G362" s="768"/>
      <c r="H362" s="768"/>
      <c r="I362" s="768"/>
      <c r="J362" s="768" t="s">
        <v>6016</v>
      </c>
      <c r="K362" s="771"/>
      <c r="L362" s="771"/>
      <c r="M362" s="489" t="s">
        <v>6017</v>
      </c>
      <c r="N362" s="768"/>
    </row>
    <row r="363" spans="1:14" s="749" customFormat="1" ht="20.25" customHeight="1" thickBot="1" x14ac:dyDescent="0.3">
      <c r="A363" s="748"/>
      <c r="B363" s="768"/>
      <c r="C363" s="780" t="s">
        <v>6327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6019</v>
      </c>
      <c r="C364" s="782" t="s">
        <v>4144</v>
      </c>
      <c r="D364" s="782" t="s">
        <v>6021</v>
      </c>
      <c r="E364" s="782" t="s">
        <v>6022</v>
      </c>
      <c r="F364" s="782" t="s">
        <v>6023</v>
      </c>
      <c r="G364" s="783" t="s">
        <v>6024</v>
      </c>
      <c r="H364" s="775"/>
      <c r="I364" s="784" t="s">
        <v>6024</v>
      </c>
      <c r="J364" s="782" t="s">
        <v>6023</v>
      </c>
      <c r="K364" s="782" t="s">
        <v>6021</v>
      </c>
      <c r="L364" s="782" t="s">
        <v>6022</v>
      </c>
      <c r="M364" s="782" t="s">
        <v>4144</v>
      </c>
      <c r="N364" s="785" t="s">
        <v>6019</v>
      </c>
    </row>
    <row r="365" spans="1:14" s="749" customFormat="1" ht="9.75" customHeight="1" x14ac:dyDescent="0.25">
      <c r="A365" s="748"/>
      <c r="B365" s="786" t="s">
        <v>6328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6029</v>
      </c>
      <c r="K365" s="787" t="s">
        <v>535</v>
      </c>
      <c r="L365" s="787" t="s">
        <v>535</v>
      </c>
      <c r="M365" s="787"/>
      <c r="N365" s="790" t="s">
        <v>6329</v>
      </c>
    </row>
    <row r="366" spans="1:14" s="749" customFormat="1" ht="9.75" customHeight="1" x14ac:dyDescent="0.25">
      <c r="A366" s="748"/>
      <c r="B366" s="786" t="s">
        <v>6330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6029</v>
      </c>
      <c r="K366" s="787" t="s">
        <v>535</v>
      </c>
      <c r="L366" s="787" t="s">
        <v>535</v>
      </c>
      <c r="M366" s="787"/>
      <c r="N366" s="790" t="s">
        <v>6331</v>
      </c>
    </row>
    <row r="367" spans="1:14" s="749" customFormat="1" ht="9.75" customHeight="1" x14ac:dyDescent="0.25">
      <c r="A367" s="748"/>
      <c r="B367" s="786" t="s">
        <v>6332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6029</v>
      </c>
      <c r="K367" s="787" t="s">
        <v>535</v>
      </c>
      <c r="L367" s="787" t="s">
        <v>535</v>
      </c>
      <c r="M367" s="787"/>
      <c r="N367" s="790" t="s">
        <v>6333</v>
      </c>
    </row>
    <row r="368" spans="1:14" s="749" customFormat="1" ht="9.75" customHeight="1" x14ac:dyDescent="0.25">
      <c r="A368" s="748"/>
      <c r="B368" s="786" t="s">
        <v>6334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6029</v>
      </c>
      <c r="K368" s="787" t="s">
        <v>535</v>
      </c>
      <c r="L368" s="787" t="s">
        <v>535</v>
      </c>
      <c r="M368" s="787"/>
      <c r="N368" s="790" t="s">
        <v>6335</v>
      </c>
    </row>
    <row r="369" spans="1:14" s="749" customFormat="1" ht="9.75" customHeight="1" x14ac:dyDescent="0.25">
      <c r="A369" s="748"/>
      <c r="B369" s="786" t="s">
        <v>6336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6029</v>
      </c>
      <c r="K369" s="787" t="s">
        <v>535</v>
      </c>
      <c r="L369" s="787" t="s">
        <v>535</v>
      </c>
      <c r="M369" s="787"/>
      <c r="N369" s="790" t="s">
        <v>6337</v>
      </c>
    </row>
    <row r="370" spans="1:14" s="749" customFormat="1" ht="9.75" customHeight="1" x14ac:dyDescent="0.25">
      <c r="A370" s="748"/>
      <c r="B370" s="786" t="s">
        <v>6338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6029</v>
      </c>
      <c r="K370" s="787" t="s">
        <v>535</v>
      </c>
      <c r="L370" s="787" t="s">
        <v>535</v>
      </c>
      <c r="M370" s="787"/>
      <c r="N370" s="790" t="s">
        <v>6339</v>
      </c>
    </row>
    <row r="371" spans="1:14" s="749" customFormat="1" ht="9.75" customHeight="1" x14ac:dyDescent="0.25">
      <c r="A371" s="748"/>
      <c r="B371" s="786" t="s">
        <v>6340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6029</v>
      </c>
      <c r="K371" s="787" t="s">
        <v>535</v>
      </c>
      <c r="L371" s="787" t="s">
        <v>535</v>
      </c>
      <c r="M371" s="787"/>
      <c r="N371" s="790" t="s">
        <v>6341</v>
      </c>
    </row>
    <row r="372" spans="1:14" s="749" customFormat="1" ht="9.75" customHeight="1" x14ac:dyDescent="0.25">
      <c r="A372" s="748"/>
      <c r="B372" s="786" t="s">
        <v>6342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6029</v>
      </c>
      <c r="K372" s="787" t="s">
        <v>535</v>
      </c>
      <c r="L372" s="787" t="s">
        <v>535</v>
      </c>
      <c r="M372" s="787"/>
      <c r="N372" s="790" t="s">
        <v>6343</v>
      </c>
    </row>
    <row r="373" spans="1:14" s="749" customFormat="1" ht="9.75" customHeight="1" x14ac:dyDescent="0.25">
      <c r="A373" s="748"/>
      <c r="B373" s="786" t="s">
        <v>6344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6029</v>
      </c>
      <c r="K373" s="787" t="s">
        <v>535</v>
      </c>
      <c r="L373" s="787" t="s">
        <v>535</v>
      </c>
      <c r="M373" s="787"/>
      <c r="N373" s="790" t="s">
        <v>6345</v>
      </c>
    </row>
    <row r="374" spans="1:14" s="749" customFormat="1" ht="9.75" customHeight="1" x14ac:dyDescent="0.25">
      <c r="A374" s="748"/>
      <c r="B374" s="786" t="s">
        <v>6346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6029</v>
      </c>
      <c r="K374" s="787" t="s">
        <v>535</v>
      </c>
      <c r="L374" s="787" t="s">
        <v>535</v>
      </c>
      <c r="M374" s="787"/>
      <c r="N374" s="790" t="s">
        <v>6347</v>
      </c>
    </row>
    <row r="375" spans="1:14" s="749" customFormat="1" ht="9.75" customHeight="1" x14ac:dyDescent="0.25">
      <c r="A375" s="748"/>
      <c r="B375" s="786" t="s">
        <v>6348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6029</v>
      </c>
      <c r="K375" s="787" t="s">
        <v>535</v>
      </c>
      <c r="L375" s="787" t="s">
        <v>535</v>
      </c>
      <c r="M375" s="787"/>
      <c r="N375" s="790" t="s">
        <v>6349</v>
      </c>
    </row>
    <row r="376" spans="1:14" s="749" customFormat="1" ht="9.75" customHeight="1" x14ac:dyDescent="0.25">
      <c r="A376" s="748"/>
      <c r="B376" s="786" t="s">
        <v>6350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6029</v>
      </c>
      <c r="K376" s="787" t="s">
        <v>535</v>
      </c>
      <c r="L376" s="787" t="s">
        <v>535</v>
      </c>
      <c r="M376" s="787"/>
      <c r="N376" s="790" t="s">
        <v>6351</v>
      </c>
    </row>
    <row r="377" spans="1:14" s="749" customFormat="1" ht="9.75" customHeight="1" x14ac:dyDescent="0.25">
      <c r="A377" s="748"/>
      <c r="B377" s="786" t="s">
        <v>6352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6029</v>
      </c>
      <c r="K377" s="787" t="s">
        <v>535</v>
      </c>
      <c r="L377" s="787" t="s">
        <v>535</v>
      </c>
      <c r="M377" s="787"/>
      <c r="N377" s="790" t="s">
        <v>6353</v>
      </c>
    </row>
    <row r="378" spans="1:14" s="749" customFormat="1" ht="9.75" customHeight="1" x14ac:dyDescent="0.25">
      <c r="A378" s="748"/>
      <c r="B378" s="786" t="s">
        <v>6354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6029</v>
      </c>
      <c r="K378" s="787" t="s">
        <v>535</v>
      </c>
      <c r="L378" s="787" t="s">
        <v>535</v>
      </c>
      <c r="M378" s="787"/>
      <c r="N378" s="790" t="s">
        <v>6355</v>
      </c>
    </row>
    <row r="379" spans="1:14" s="749" customFormat="1" ht="9.75" customHeight="1" x14ac:dyDescent="0.25">
      <c r="A379" s="748"/>
      <c r="B379" s="786" t="s">
        <v>6356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6029</v>
      </c>
      <c r="K379" s="787" t="s">
        <v>535</v>
      </c>
      <c r="L379" s="787" t="s">
        <v>535</v>
      </c>
      <c r="M379" s="787"/>
      <c r="N379" s="790" t="s">
        <v>6357</v>
      </c>
    </row>
    <row r="380" spans="1:14" s="749" customFormat="1" ht="9.75" customHeight="1" x14ac:dyDescent="0.25">
      <c r="A380" s="748"/>
      <c r="B380" s="786" t="s">
        <v>6358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6029</v>
      </c>
      <c r="K380" s="787" t="s">
        <v>535</v>
      </c>
      <c r="L380" s="787" t="s">
        <v>535</v>
      </c>
      <c r="M380" s="787"/>
      <c r="N380" s="790" t="s">
        <v>6359</v>
      </c>
    </row>
    <row r="381" spans="1:14" s="749" customFormat="1" ht="9.75" customHeight="1" x14ac:dyDescent="0.25">
      <c r="A381" s="748"/>
      <c r="B381" s="786" t="s">
        <v>6360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6029</v>
      </c>
      <c r="K381" s="787" t="s">
        <v>535</v>
      </c>
      <c r="L381" s="787" t="s">
        <v>535</v>
      </c>
      <c r="M381" s="787"/>
      <c r="N381" s="790" t="s">
        <v>6361</v>
      </c>
    </row>
    <row r="382" spans="1:14" s="749" customFormat="1" ht="9.75" customHeight="1" x14ac:dyDescent="0.25">
      <c r="A382" s="748"/>
      <c r="B382" s="786" t="s">
        <v>6362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6029</v>
      </c>
      <c r="K382" s="787" t="s">
        <v>535</v>
      </c>
      <c r="L382" s="787" t="s">
        <v>535</v>
      </c>
      <c r="M382" s="787"/>
      <c r="N382" s="790" t="s">
        <v>6363</v>
      </c>
    </row>
    <row r="383" spans="1:14" s="749" customFormat="1" ht="9.75" customHeight="1" x14ac:dyDescent="0.25">
      <c r="A383" s="748"/>
      <c r="B383" s="786" t="s">
        <v>6364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6029</v>
      </c>
      <c r="K383" s="787" t="s">
        <v>535</v>
      </c>
      <c r="L383" s="787" t="s">
        <v>535</v>
      </c>
      <c r="M383" s="787"/>
      <c r="N383" s="790" t="s">
        <v>6365</v>
      </c>
    </row>
    <row r="384" spans="1:14" s="749" customFormat="1" ht="9.75" customHeight="1" x14ac:dyDescent="0.25">
      <c r="A384" s="748"/>
      <c r="B384" s="786" t="s">
        <v>6366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6029</v>
      </c>
      <c r="K384" s="787" t="s">
        <v>535</v>
      </c>
      <c r="L384" s="787" t="s">
        <v>535</v>
      </c>
      <c r="M384" s="787"/>
      <c r="N384" s="790" t="s">
        <v>6367</v>
      </c>
    </row>
    <row r="385" spans="1:14" s="749" customFormat="1" ht="9.75" customHeight="1" x14ac:dyDescent="0.25">
      <c r="A385" s="748"/>
      <c r="B385" s="786" t="s">
        <v>6368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6369</v>
      </c>
    </row>
    <row r="386" spans="1:14" s="749" customFormat="1" ht="9.75" customHeight="1" x14ac:dyDescent="0.25">
      <c r="A386" s="748"/>
      <c r="B386" s="786" t="s">
        <v>6370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6371</v>
      </c>
    </row>
    <row r="387" spans="1:14" s="749" customFormat="1" ht="9.75" customHeight="1" x14ac:dyDescent="0.25">
      <c r="A387" s="748"/>
      <c r="B387" s="786" t="s">
        <v>6372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6373</v>
      </c>
    </row>
    <row r="388" spans="1:14" s="749" customFormat="1" ht="9.75" customHeight="1" x14ac:dyDescent="0.25">
      <c r="A388" s="748"/>
      <c r="B388" s="786" t="s">
        <v>6374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6375</v>
      </c>
    </row>
    <row r="389" spans="1:14" s="749" customFormat="1" ht="9.75" customHeight="1" x14ac:dyDescent="0.25">
      <c r="A389" s="748"/>
      <c r="B389" s="786" t="s">
        <v>6376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6377</v>
      </c>
    </row>
    <row r="390" spans="1:14" s="749" customFormat="1" ht="9.75" customHeight="1" x14ac:dyDescent="0.25">
      <c r="A390" s="748"/>
      <c r="B390" s="786" t="s">
        <v>6378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6379</v>
      </c>
    </row>
    <row r="391" spans="1:14" s="749" customFormat="1" ht="9.75" customHeight="1" x14ac:dyDescent="0.25">
      <c r="A391" s="748"/>
      <c r="B391" s="786" t="s">
        <v>6380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6381</v>
      </c>
    </row>
    <row r="392" spans="1:14" s="749" customFormat="1" ht="9.75" customHeight="1" x14ac:dyDescent="0.25">
      <c r="A392" s="748"/>
      <c r="B392" s="786" t="s">
        <v>6382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6029</v>
      </c>
      <c r="K392" s="787" t="s">
        <v>535</v>
      </c>
      <c r="L392" s="787" t="s">
        <v>535</v>
      </c>
      <c r="M392" s="787"/>
      <c r="N392" s="790" t="s">
        <v>6383</v>
      </c>
    </row>
    <row r="393" spans="1:14" s="749" customFormat="1" ht="9.75" customHeight="1" x14ac:dyDescent="0.25">
      <c r="A393" s="748"/>
      <c r="B393" s="786" t="s">
        <v>6384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6029</v>
      </c>
      <c r="K393" s="787" t="s">
        <v>535</v>
      </c>
      <c r="L393" s="787" t="s">
        <v>535</v>
      </c>
      <c r="M393" s="787"/>
      <c r="N393" s="790" t="s">
        <v>6385</v>
      </c>
    </row>
    <row r="394" spans="1:14" s="749" customFormat="1" ht="9.75" customHeight="1" x14ac:dyDescent="0.25">
      <c r="A394" s="748"/>
      <c r="B394" s="786" t="s">
        <v>6386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6029</v>
      </c>
      <c r="K394" s="787" t="s">
        <v>535</v>
      </c>
      <c r="L394" s="787" t="s">
        <v>535</v>
      </c>
      <c r="M394" s="787"/>
      <c r="N394" s="790" t="s">
        <v>6387</v>
      </c>
    </row>
    <row r="395" spans="1:14" s="749" customFormat="1" ht="9.75" customHeight="1" x14ac:dyDescent="0.25">
      <c r="A395" s="748"/>
      <c r="B395" s="786" t="s">
        <v>6388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6029</v>
      </c>
      <c r="K395" s="787" t="s">
        <v>535</v>
      </c>
      <c r="L395" s="787" t="s">
        <v>535</v>
      </c>
      <c r="M395" s="787"/>
      <c r="N395" s="790" t="s">
        <v>6389</v>
      </c>
    </row>
    <row r="396" spans="1:14" s="749" customFormat="1" ht="9.75" customHeight="1" x14ac:dyDescent="0.25">
      <c r="A396" s="748"/>
      <c r="B396" s="786" t="s">
        <v>6390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6029</v>
      </c>
      <c r="K396" s="787" t="s">
        <v>535</v>
      </c>
      <c r="L396" s="787" t="s">
        <v>535</v>
      </c>
      <c r="M396" s="787"/>
      <c r="N396" s="790" t="s">
        <v>6391</v>
      </c>
    </row>
    <row r="397" spans="1:14" s="749" customFormat="1" ht="9.75" customHeight="1" x14ac:dyDescent="0.25">
      <c r="A397" s="748"/>
      <c r="B397" s="786" t="s">
        <v>6392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6029</v>
      </c>
      <c r="K397" s="787" t="s">
        <v>535</v>
      </c>
      <c r="L397" s="787" t="s">
        <v>535</v>
      </c>
      <c r="M397" s="787"/>
      <c r="N397" s="790" t="s">
        <v>6393</v>
      </c>
    </row>
    <row r="398" spans="1:14" s="749" customFormat="1" ht="9.75" customHeight="1" x14ac:dyDescent="0.25">
      <c r="A398" s="748"/>
      <c r="B398" s="786" t="s">
        <v>6394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6029</v>
      </c>
      <c r="K398" s="787" t="s">
        <v>535</v>
      </c>
      <c r="L398" s="787" t="s">
        <v>535</v>
      </c>
      <c r="M398" s="787"/>
      <c r="N398" s="790" t="s">
        <v>6395</v>
      </c>
    </row>
    <row r="399" spans="1:14" s="749" customFormat="1" ht="9.75" customHeight="1" x14ac:dyDescent="0.25">
      <c r="A399" s="748"/>
      <c r="B399" s="786" t="s">
        <v>6396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6029</v>
      </c>
      <c r="K399" s="787" t="s">
        <v>535</v>
      </c>
      <c r="L399" s="787" t="s">
        <v>535</v>
      </c>
      <c r="M399" s="787"/>
      <c r="N399" s="790" t="s">
        <v>6397</v>
      </c>
    </row>
    <row r="400" spans="1:14" s="749" customFormat="1" ht="9.75" customHeight="1" x14ac:dyDescent="0.25">
      <c r="A400" s="748"/>
      <c r="B400" s="786" t="s">
        <v>6398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6029</v>
      </c>
      <c r="K400" s="787" t="s">
        <v>535</v>
      </c>
      <c r="L400" s="787" t="s">
        <v>535</v>
      </c>
      <c r="M400" s="787"/>
      <c r="N400" s="790" t="s">
        <v>6399</v>
      </c>
    </row>
    <row r="401" spans="1:14" s="749" customFormat="1" ht="9.75" customHeight="1" x14ac:dyDescent="0.25">
      <c r="A401" s="748"/>
      <c r="B401" s="786" t="s">
        <v>6400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6029</v>
      </c>
      <c r="K401" s="787" t="s">
        <v>535</v>
      </c>
      <c r="L401" s="787" t="s">
        <v>535</v>
      </c>
      <c r="M401" s="787"/>
      <c r="N401" s="790" t="s">
        <v>6401</v>
      </c>
    </row>
    <row r="402" spans="1:14" s="749" customFormat="1" ht="9.75" customHeight="1" x14ac:dyDescent="0.25">
      <c r="A402" s="748"/>
      <c r="B402" s="786" t="s">
        <v>6402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6029</v>
      </c>
      <c r="K402" s="787" t="s">
        <v>535</v>
      </c>
      <c r="L402" s="787" t="s">
        <v>535</v>
      </c>
      <c r="M402" s="787"/>
      <c r="N402" s="790" t="s">
        <v>6403</v>
      </c>
    </row>
    <row r="403" spans="1:14" s="749" customFormat="1" ht="9.75" customHeight="1" x14ac:dyDescent="0.25">
      <c r="A403" s="748"/>
      <c r="B403" s="786" t="s">
        <v>6404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6029</v>
      </c>
      <c r="K403" s="787" t="s">
        <v>535</v>
      </c>
      <c r="L403" s="787" t="s">
        <v>535</v>
      </c>
      <c r="M403" s="787"/>
      <c r="N403" s="790" t="s">
        <v>6405</v>
      </c>
    </row>
    <row r="404" spans="1:14" s="749" customFormat="1" ht="9.75" customHeight="1" x14ac:dyDescent="0.25">
      <c r="A404" s="748"/>
      <c r="B404" s="786" t="s">
        <v>6406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6029</v>
      </c>
      <c r="K404" s="787" t="s">
        <v>535</v>
      </c>
      <c r="L404" s="787" t="s">
        <v>535</v>
      </c>
      <c r="M404" s="787"/>
      <c r="N404" s="790" t="s">
        <v>6407</v>
      </c>
    </row>
    <row r="405" spans="1:14" s="749" customFormat="1" ht="20.25" customHeight="1" x14ac:dyDescent="0.25">
      <c r="A405" s="748"/>
      <c r="B405" s="813" t="s">
        <v>6408</v>
      </c>
      <c r="C405" s="814" t="s">
        <v>6409</v>
      </c>
      <c r="D405" s="815" t="s">
        <v>4214</v>
      </c>
      <c r="E405" s="815" t="s">
        <v>4214</v>
      </c>
      <c r="F405" s="815" t="s">
        <v>6029</v>
      </c>
      <c r="G405" s="816"/>
      <c r="H405" s="743"/>
      <c r="I405" s="789"/>
      <c r="J405" s="787" t="s">
        <v>6029</v>
      </c>
      <c r="K405" s="787" t="s">
        <v>535</v>
      </c>
      <c r="L405" s="787" t="s">
        <v>535</v>
      </c>
      <c r="M405" s="787"/>
      <c r="N405" s="790" t="s">
        <v>6410</v>
      </c>
    </row>
    <row r="406" spans="1:14" s="749" customFormat="1" ht="20.25" customHeight="1" x14ac:dyDescent="0.25">
      <c r="A406" s="748"/>
      <c r="B406" s="813" t="s">
        <v>6411</v>
      </c>
      <c r="C406" s="814" t="s">
        <v>6412</v>
      </c>
      <c r="D406" s="815" t="s">
        <v>4214</v>
      </c>
      <c r="E406" s="815" t="s">
        <v>4214</v>
      </c>
      <c r="F406" s="815" t="s">
        <v>6029</v>
      </c>
      <c r="G406" s="817"/>
      <c r="H406" s="743"/>
      <c r="I406" s="789"/>
      <c r="J406" s="787" t="s">
        <v>6029</v>
      </c>
      <c r="K406" s="787" t="s">
        <v>535</v>
      </c>
      <c r="L406" s="787" t="s">
        <v>535</v>
      </c>
      <c r="M406" s="787"/>
      <c r="N406" s="790" t="s">
        <v>6413</v>
      </c>
    </row>
    <row r="407" spans="1:14" s="749" customFormat="1" ht="20.25" customHeight="1" x14ac:dyDescent="0.25">
      <c r="A407" s="748"/>
      <c r="B407" s="813" t="s">
        <v>6414</v>
      </c>
      <c r="C407" s="814" t="s">
        <v>6415</v>
      </c>
      <c r="D407" s="815" t="s">
        <v>4214</v>
      </c>
      <c r="E407" s="815" t="s">
        <v>4214</v>
      </c>
      <c r="F407" s="815" t="s">
        <v>6029</v>
      </c>
      <c r="G407" s="817"/>
      <c r="H407" s="743"/>
      <c r="I407" s="789"/>
      <c r="J407" s="787" t="s">
        <v>6029</v>
      </c>
      <c r="K407" s="787" t="s">
        <v>535</v>
      </c>
      <c r="L407" s="787" t="s">
        <v>535</v>
      </c>
      <c r="M407" s="787"/>
      <c r="N407" s="790" t="s">
        <v>6416</v>
      </c>
    </row>
    <row r="408" spans="1:14" s="749" customFormat="1" ht="13.5" customHeight="1" x14ac:dyDescent="0.25">
      <c r="A408" s="748"/>
      <c r="B408" s="786" t="s">
        <v>6417</v>
      </c>
      <c r="C408" s="787" t="s">
        <v>6418</v>
      </c>
      <c r="D408" s="787" t="s">
        <v>4214</v>
      </c>
      <c r="E408" s="787" t="s">
        <v>535</v>
      </c>
      <c r="F408" s="787" t="s">
        <v>535</v>
      </c>
      <c r="G408" s="788"/>
      <c r="H408" s="743"/>
      <c r="I408" s="789"/>
      <c r="J408" s="787" t="s">
        <v>6029</v>
      </c>
      <c r="K408" s="787" t="s">
        <v>535</v>
      </c>
      <c r="L408" s="787" t="s">
        <v>535</v>
      </c>
      <c r="M408" s="787"/>
      <c r="N408" s="790" t="s">
        <v>6419</v>
      </c>
    </row>
    <row r="409" spans="1:14" s="749" customFormat="1" ht="13.5" customHeight="1" x14ac:dyDescent="0.25">
      <c r="A409" s="748"/>
      <c r="B409" s="786" t="s">
        <v>6420</v>
      </c>
      <c r="C409" s="787" t="s">
        <v>6421</v>
      </c>
      <c r="D409" s="787" t="s">
        <v>4214</v>
      </c>
      <c r="E409" s="787" t="s">
        <v>535</v>
      </c>
      <c r="F409" s="787" t="s">
        <v>535</v>
      </c>
      <c r="G409" s="788"/>
      <c r="H409" s="743"/>
      <c r="I409" s="789"/>
      <c r="J409" s="787" t="s">
        <v>6029</v>
      </c>
      <c r="K409" s="787" t="s">
        <v>535</v>
      </c>
      <c r="L409" s="787" t="s">
        <v>535</v>
      </c>
      <c r="M409" s="787"/>
      <c r="N409" s="790" t="s">
        <v>6422</v>
      </c>
    </row>
    <row r="410" spans="1:14" s="749" customFormat="1" ht="13.5" customHeight="1" x14ac:dyDescent="0.25">
      <c r="A410" s="748"/>
      <c r="B410" s="786" t="s">
        <v>6423</v>
      </c>
      <c r="C410" s="787" t="s">
        <v>6424</v>
      </c>
      <c r="D410" s="787" t="s">
        <v>4214</v>
      </c>
      <c r="E410" s="787" t="s">
        <v>535</v>
      </c>
      <c r="F410" s="787" t="s">
        <v>535</v>
      </c>
      <c r="G410" s="788"/>
      <c r="H410" s="743"/>
      <c r="I410" s="789"/>
      <c r="J410" s="787" t="s">
        <v>6029</v>
      </c>
      <c r="K410" s="787" t="s">
        <v>535</v>
      </c>
      <c r="L410" s="787" t="s">
        <v>535</v>
      </c>
      <c r="M410" s="787"/>
      <c r="N410" s="790" t="s">
        <v>6425</v>
      </c>
    </row>
    <row r="411" spans="1:14" s="749" customFormat="1" ht="12" customHeight="1" x14ac:dyDescent="0.25">
      <c r="A411" s="748"/>
      <c r="B411" s="786" t="s">
        <v>6426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6029</v>
      </c>
      <c r="K411" s="787" t="s">
        <v>535</v>
      </c>
      <c r="L411" s="787" t="s">
        <v>535</v>
      </c>
      <c r="M411" s="787"/>
      <c r="N411" s="790" t="s">
        <v>6427</v>
      </c>
    </row>
    <row r="412" spans="1:14" s="749" customFormat="1" ht="12" customHeight="1" x14ac:dyDescent="0.25">
      <c r="A412" s="748"/>
      <c r="B412" s="786" t="s">
        <v>6428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6029</v>
      </c>
      <c r="K412" s="787" t="s">
        <v>535</v>
      </c>
      <c r="L412" s="787" t="s">
        <v>535</v>
      </c>
      <c r="M412" s="787"/>
      <c r="N412" s="790" t="s">
        <v>6429</v>
      </c>
    </row>
    <row r="413" spans="1:14" s="749" customFormat="1" ht="12" customHeight="1" x14ac:dyDescent="0.25">
      <c r="A413" s="748"/>
      <c r="B413" s="786" t="s">
        <v>6430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6029</v>
      </c>
      <c r="K413" s="787" t="s">
        <v>535</v>
      </c>
      <c r="L413" s="787" t="s">
        <v>535</v>
      </c>
      <c r="M413" s="787"/>
      <c r="N413" s="790" t="s">
        <v>6431</v>
      </c>
    </row>
    <row r="414" spans="1:14" s="749" customFormat="1" ht="12" customHeight="1" x14ac:dyDescent="0.25">
      <c r="A414" s="748"/>
      <c r="B414" s="786" t="s">
        <v>6432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6029</v>
      </c>
      <c r="K414" s="787" t="s">
        <v>535</v>
      </c>
      <c r="L414" s="787" t="s">
        <v>535</v>
      </c>
      <c r="M414" s="787"/>
      <c r="N414" s="790" t="s">
        <v>6433</v>
      </c>
    </row>
    <row r="415" spans="1:14" s="749" customFormat="1" ht="12" customHeight="1" x14ac:dyDescent="0.25">
      <c r="A415" s="748"/>
      <c r="B415" s="786" t="s">
        <v>6434</v>
      </c>
      <c r="C415" s="787"/>
      <c r="D415" s="787" t="s">
        <v>535</v>
      </c>
      <c r="E415" s="787" t="s">
        <v>535</v>
      </c>
      <c r="F415" s="787" t="s">
        <v>6029</v>
      </c>
      <c r="G415" s="788"/>
      <c r="H415" s="743"/>
      <c r="I415" s="789"/>
      <c r="J415" s="787" t="s">
        <v>6029</v>
      </c>
      <c r="K415" s="787" t="s">
        <v>535</v>
      </c>
      <c r="L415" s="787" t="s">
        <v>535</v>
      </c>
      <c r="M415" s="787"/>
      <c r="N415" s="790" t="s">
        <v>6435</v>
      </c>
    </row>
    <row r="416" spans="1:14" s="749" customFormat="1" ht="12" customHeight="1" x14ac:dyDescent="0.25">
      <c r="A416" s="748"/>
      <c r="B416" s="786" t="s">
        <v>6436</v>
      </c>
      <c r="C416" s="787"/>
      <c r="D416" s="787" t="s">
        <v>535</v>
      </c>
      <c r="E416" s="787" t="s">
        <v>535</v>
      </c>
      <c r="F416" s="787" t="s">
        <v>6029</v>
      </c>
      <c r="G416" s="788"/>
      <c r="H416" s="743"/>
      <c r="I416" s="789"/>
      <c r="J416" s="787" t="s">
        <v>6029</v>
      </c>
      <c r="K416" s="787" t="s">
        <v>535</v>
      </c>
      <c r="L416" s="787" t="s">
        <v>535</v>
      </c>
      <c r="M416" s="787"/>
      <c r="N416" s="790" t="s">
        <v>6437</v>
      </c>
    </row>
    <row r="417" spans="1:15" s="749" customFormat="1" ht="12" customHeight="1" x14ac:dyDescent="0.25">
      <c r="A417" s="748"/>
      <c r="B417" s="786" t="s">
        <v>6438</v>
      </c>
      <c r="C417" s="787"/>
      <c r="D417" s="787" t="s">
        <v>535</v>
      </c>
      <c r="E417" s="787" t="s">
        <v>535</v>
      </c>
      <c r="F417" s="787" t="s">
        <v>6029</v>
      </c>
      <c r="G417" s="788"/>
      <c r="H417" s="743"/>
      <c r="I417" s="789"/>
      <c r="J417" s="787" t="s">
        <v>6029</v>
      </c>
      <c r="K417" s="787" t="s">
        <v>535</v>
      </c>
      <c r="L417" s="787" t="s">
        <v>535</v>
      </c>
      <c r="M417" s="787"/>
      <c r="N417" s="790" t="s">
        <v>6439</v>
      </c>
    </row>
    <row r="418" spans="1:15" s="749" customFormat="1" ht="12" customHeight="1" x14ac:dyDescent="0.25">
      <c r="A418" s="748"/>
      <c r="B418" s="786" t="s">
        <v>6440</v>
      </c>
      <c r="C418" s="787"/>
      <c r="D418" s="787" t="s">
        <v>535</v>
      </c>
      <c r="E418" s="787" t="s">
        <v>535</v>
      </c>
      <c r="F418" s="787" t="s">
        <v>6029</v>
      </c>
      <c r="G418" s="788"/>
      <c r="H418" s="743"/>
      <c r="I418" s="789"/>
      <c r="J418" s="787" t="s">
        <v>6029</v>
      </c>
      <c r="K418" s="787" t="s">
        <v>535</v>
      </c>
      <c r="L418" s="787" t="s">
        <v>535</v>
      </c>
      <c r="M418" s="787"/>
      <c r="N418" s="790" t="s">
        <v>6441</v>
      </c>
    </row>
    <row r="419" spans="1:15" s="749" customFormat="1" ht="12" customHeight="1" x14ac:dyDescent="0.25">
      <c r="A419" s="748"/>
      <c r="B419" s="786" t="s">
        <v>6442</v>
      </c>
      <c r="C419" s="787"/>
      <c r="D419" s="787" t="s">
        <v>535</v>
      </c>
      <c r="E419" s="787" t="s">
        <v>535</v>
      </c>
      <c r="F419" s="787" t="s">
        <v>6029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6443</v>
      </c>
    </row>
    <row r="420" spans="1:15" s="749" customFormat="1" ht="12" customHeight="1" x14ac:dyDescent="0.25">
      <c r="A420" s="748"/>
      <c r="B420" s="786" t="s">
        <v>6444</v>
      </c>
      <c r="C420" s="787"/>
      <c r="D420" s="787" t="s">
        <v>535</v>
      </c>
      <c r="E420" s="787" t="s">
        <v>535</v>
      </c>
      <c r="F420" s="787" t="s">
        <v>6029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6445</v>
      </c>
    </row>
    <row r="421" spans="1:15" s="749" customFormat="1" ht="12" customHeight="1" x14ac:dyDescent="0.25">
      <c r="A421" s="748"/>
      <c r="B421" s="786" t="s">
        <v>6446</v>
      </c>
      <c r="C421" s="787"/>
      <c r="D421" s="787" t="s">
        <v>535</v>
      </c>
      <c r="E421" s="787" t="s">
        <v>535</v>
      </c>
      <c r="F421" s="787" t="s">
        <v>6029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6447</v>
      </c>
    </row>
    <row r="422" spans="1:15" s="749" customFormat="1" ht="12" customHeight="1" x14ac:dyDescent="0.25">
      <c r="A422" s="748"/>
      <c r="B422" s="786" t="s">
        <v>6448</v>
      </c>
      <c r="C422" s="787"/>
      <c r="D422" s="787" t="s">
        <v>535</v>
      </c>
      <c r="E422" s="787" t="s">
        <v>535</v>
      </c>
      <c r="F422" s="787" t="s">
        <v>6029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6449</v>
      </c>
    </row>
    <row r="423" spans="1:15" s="749" customFormat="1" ht="12" customHeight="1" x14ac:dyDescent="0.25">
      <c r="A423" s="748"/>
      <c r="B423" s="786" t="s">
        <v>6450</v>
      </c>
      <c r="C423" s="787"/>
      <c r="D423" s="787" t="s">
        <v>535</v>
      </c>
      <c r="E423" s="787" t="s">
        <v>535</v>
      </c>
      <c r="F423" s="787" t="s">
        <v>6029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6451</v>
      </c>
    </row>
    <row r="424" spans="1:15" s="749" customFormat="1" ht="12" customHeight="1" thickBot="1" x14ac:dyDescent="0.3">
      <c r="A424" s="748"/>
      <c r="B424" s="791" t="s">
        <v>6452</v>
      </c>
      <c r="C424" s="792"/>
      <c r="D424" s="792" t="s">
        <v>535</v>
      </c>
      <c r="E424" s="792" t="s">
        <v>535</v>
      </c>
      <c r="F424" s="792" t="s">
        <v>6029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6453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6063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6454</v>
      </c>
      <c r="D427" s="768"/>
      <c r="E427" s="768"/>
      <c r="F427" s="768"/>
      <c r="G427" s="768"/>
      <c r="H427" s="768"/>
      <c r="I427" s="768"/>
      <c r="J427" s="768" t="s">
        <v>6016</v>
      </c>
      <c r="K427" s="771"/>
      <c r="L427" s="771"/>
      <c r="M427" s="489" t="s">
        <v>6017</v>
      </c>
      <c r="N427" s="768"/>
    </row>
    <row r="428" spans="1:15" s="749" customFormat="1" ht="20.25" customHeight="1" thickBot="1" x14ac:dyDescent="0.3">
      <c r="A428" s="748"/>
      <c r="B428" s="768"/>
      <c r="C428" s="780" t="s">
        <v>6455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6019</v>
      </c>
      <c r="C429" s="782" t="s">
        <v>4144</v>
      </c>
      <c r="D429" s="782" t="s">
        <v>6021</v>
      </c>
      <c r="E429" s="782" t="s">
        <v>6022</v>
      </c>
      <c r="F429" s="782" t="s">
        <v>6023</v>
      </c>
      <c r="G429" s="783" t="s">
        <v>6024</v>
      </c>
      <c r="H429" s="775"/>
      <c r="I429" s="784" t="s">
        <v>6024</v>
      </c>
      <c r="J429" s="782" t="s">
        <v>6023</v>
      </c>
      <c r="K429" s="782" t="s">
        <v>6021</v>
      </c>
      <c r="L429" s="782" t="s">
        <v>6022</v>
      </c>
      <c r="M429" s="782" t="s">
        <v>4144</v>
      </c>
      <c r="N429" s="785" t="s">
        <v>6019</v>
      </c>
    </row>
    <row r="430" spans="1:15" s="749" customFormat="1" ht="20.25" customHeight="1" x14ac:dyDescent="0.25">
      <c r="A430" s="748"/>
      <c r="B430" s="739" t="s">
        <v>6328</v>
      </c>
      <c r="C430" s="741"/>
      <c r="D430" s="741" t="s">
        <v>535</v>
      </c>
      <c r="E430" s="741"/>
      <c r="F430" s="741" t="s">
        <v>6456</v>
      </c>
      <c r="G430" s="742"/>
      <c r="H430" s="743"/>
      <c r="I430" s="744"/>
      <c r="J430" s="741" t="s">
        <v>6456</v>
      </c>
      <c r="K430" s="741" t="s">
        <v>535</v>
      </c>
      <c r="L430" s="741"/>
      <c r="M430" s="741"/>
      <c r="N430" s="745" t="s">
        <v>6330</v>
      </c>
    </row>
    <row r="431" spans="1:15" s="749" customFormat="1" ht="20.25" customHeight="1" x14ac:dyDescent="0.25">
      <c r="A431" s="748"/>
      <c r="B431" s="739" t="s">
        <v>6332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6456</v>
      </c>
      <c r="K431" s="741" t="s">
        <v>535</v>
      </c>
      <c r="L431" s="741"/>
      <c r="M431" s="741"/>
      <c r="N431" s="745" t="s">
        <v>6334</v>
      </c>
    </row>
    <row r="432" spans="1:15" s="749" customFormat="1" ht="20.25" customHeight="1" x14ac:dyDescent="0.25">
      <c r="A432" s="748"/>
      <c r="B432" s="739" t="s">
        <v>6336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6029</v>
      </c>
      <c r="K432" s="798" t="s">
        <v>4214</v>
      </c>
      <c r="L432" s="798" t="s">
        <v>4214</v>
      </c>
      <c r="M432" s="797" t="s">
        <v>6457</v>
      </c>
      <c r="N432" s="803" t="s">
        <v>6406</v>
      </c>
      <c r="O432" s="749" t="s">
        <v>6268</v>
      </c>
    </row>
    <row r="433" spans="1:15" s="749" customFormat="1" ht="20.25" customHeight="1" x14ac:dyDescent="0.25">
      <c r="A433" s="748"/>
      <c r="B433" s="739" t="s">
        <v>6338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6408</v>
      </c>
    </row>
    <row r="434" spans="1:15" s="749" customFormat="1" ht="20.25" customHeight="1" x14ac:dyDescent="0.25">
      <c r="A434" s="748"/>
      <c r="B434" s="739" t="s">
        <v>6340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6029</v>
      </c>
      <c r="K434" s="798" t="s">
        <v>4214</v>
      </c>
      <c r="L434" s="798" t="s">
        <v>4214</v>
      </c>
      <c r="M434" s="797" t="s">
        <v>6458</v>
      </c>
      <c r="N434" s="803" t="s">
        <v>6411</v>
      </c>
      <c r="O434" s="749" t="s">
        <v>6459</v>
      </c>
    </row>
    <row r="435" spans="1:15" s="749" customFormat="1" ht="20.25" customHeight="1" x14ac:dyDescent="0.25">
      <c r="A435" s="748"/>
      <c r="B435" s="739" t="s">
        <v>6342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6029</v>
      </c>
      <c r="K435" s="798" t="s">
        <v>4214</v>
      </c>
      <c r="L435" s="798" t="s">
        <v>4214</v>
      </c>
      <c r="M435" s="797" t="s">
        <v>6460</v>
      </c>
      <c r="N435" s="803" t="s">
        <v>6414</v>
      </c>
      <c r="O435" s="749" t="s">
        <v>6459</v>
      </c>
    </row>
    <row r="436" spans="1:15" s="749" customFormat="1" ht="14.25" customHeight="1" x14ac:dyDescent="0.25">
      <c r="A436" s="748"/>
      <c r="B436" s="739" t="s">
        <v>6344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4214</v>
      </c>
      <c r="L436" s="741" t="s">
        <v>535</v>
      </c>
      <c r="M436" s="741" t="s">
        <v>6461</v>
      </c>
      <c r="N436" s="745" t="s">
        <v>6417</v>
      </c>
    </row>
    <row r="437" spans="1:15" s="749" customFormat="1" ht="14.25" customHeight="1" x14ac:dyDescent="0.25">
      <c r="A437" s="748"/>
      <c r="B437" s="739" t="s">
        <v>6346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4214</v>
      </c>
      <c r="L437" s="741" t="s">
        <v>535</v>
      </c>
      <c r="M437" s="741" t="s">
        <v>6462</v>
      </c>
      <c r="N437" s="745" t="s">
        <v>6420</v>
      </c>
    </row>
    <row r="438" spans="1:15" s="749" customFormat="1" ht="14.25" customHeight="1" x14ac:dyDescent="0.25">
      <c r="A438" s="748"/>
      <c r="B438" s="739" t="s">
        <v>6348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6423</v>
      </c>
    </row>
    <row r="439" spans="1:15" s="749" customFormat="1" ht="14.25" customHeight="1" x14ac:dyDescent="0.25">
      <c r="A439" s="748"/>
      <c r="B439" s="739" t="s">
        <v>6350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4214</v>
      </c>
      <c r="L439" s="741" t="s">
        <v>535</v>
      </c>
      <c r="M439" s="741" t="s">
        <v>6463</v>
      </c>
      <c r="N439" s="745" t="s">
        <v>6426</v>
      </c>
    </row>
    <row r="440" spans="1:15" s="749" customFormat="1" ht="20.25" customHeight="1" x14ac:dyDescent="0.25">
      <c r="A440" s="748"/>
      <c r="B440" s="739" t="s">
        <v>6352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6039</v>
      </c>
      <c r="K440" s="798" t="s">
        <v>4214</v>
      </c>
      <c r="L440" s="798" t="s">
        <v>4214</v>
      </c>
      <c r="M440" s="797" t="s">
        <v>6464</v>
      </c>
      <c r="N440" s="803" t="s">
        <v>6428</v>
      </c>
      <c r="O440" s="749" t="s">
        <v>6459</v>
      </c>
    </row>
    <row r="441" spans="1:15" s="749" customFormat="1" ht="15" customHeight="1" x14ac:dyDescent="0.25">
      <c r="A441" s="748"/>
      <c r="B441" s="739" t="s">
        <v>6354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6430</v>
      </c>
    </row>
    <row r="442" spans="1:15" s="749" customFormat="1" ht="15" customHeight="1" x14ac:dyDescent="0.25">
      <c r="A442" s="748"/>
      <c r="B442" s="739" t="s">
        <v>6356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6432</v>
      </c>
    </row>
    <row r="443" spans="1:15" s="749" customFormat="1" ht="15" customHeight="1" x14ac:dyDescent="0.25">
      <c r="A443" s="748"/>
      <c r="B443" s="739" t="s">
        <v>6358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6029</v>
      </c>
      <c r="K443" s="741" t="s">
        <v>535</v>
      </c>
      <c r="L443" s="741" t="s">
        <v>535</v>
      </c>
      <c r="M443" s="741"/>
      <c r="N443" s="745" t="s">
        <v>6434</v>
      </c>
    </row>
    <row r="444" spans="1:15" s="749" customFormat="1" ht="15" customHeight="1" x14ac:dyDescent="0.25">
      <c r="A444" s="748"/>
      <c r="B444" s="739" t="s">
        <v>6360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6029</v>
      </c>
      <c r="K444" s="741" t="s">
        <v>535</v>
      </c>
      <c r="L444" s="741" t="s">
        <v>535</v>
      </c>
      <c r="M444" s="741"/>
      <c r="N444" s="745" t="s">
        <v>6436</v>
      </c>
    </row>
    <row r="445" spans="1:15" s="749" customFormat="1" ht="15" customHeight="1" x14ac:dyDescent="0.25">
      <c r="A445" s="748"/>
      <c r="B445" s="739" t="s">
        <v>6362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6029</v>
      </c>
      <c r="K445" s="741" t="s">
        <v>535</v>
      </c>
      <c r="L445" s="741" t="s">
        <v>535</v>
      </c>
      <c r="M445" s="741"/>
      <c r="N445" s="745" t="s">
        <v>6438</v>
      </c>
    </row>
    <row r="446" spans="1:15" s="749" customFormat="1" ht="15" customHeight="1" x14ac:dyDescent="0.25">
      <c r="A446" s="748"/>
      <c r="B446" s="739" t="s">
        <v>6364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6029</v>
      </c>
      <c r="K446" s="741" t="s">
        <v>535</v>
      </c>
      <c r="L446" s="741" t="s">
        <v>535</v>
      </c>
      <c r="M446" s="741"/>
      <c r="N446" s="745" t="s">
        <v>6440</v>
      </c>
    </row>
    <row r="447" spans="1:15" s="749" customFormat="1" ht="15" customHeight="1" x14ac:dyDescent="0.25">
      <c r="A447" s="748"/>
      <c r="B447" s="739" t="s">
        <v>6366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6029</v>
      </c>
      <c r="K447" s="741" t="s">
        <v>535</v>
      </c>
      <c r="L447" s="741" t="s">
        <v>535</v>
      </c>
      <c r="M447" s="741"/>
      <c r="N447" s="745" t="s">
        <v>6442</v>
      </c>
    </row>
    <row r="448" spans="1:15" s="749" customFormat="1" ht="15" customHeight="1" x14ac:dyDescent="0.25">
      <c r="A448" s="748"/>
      <c r="B448" s="739" t="s">
        <v>6368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6029</v>
      </c>
      <c r="K448" s="741" t="s">
        <v>535</v>
      </c>
      <c r="L448" s="741" t="s">
        <v>535</v>
      </c>
      <c r="M448" s="741"/>
      <c r="N448" s="745" t="s">
        <v>6444</v>
      </c>
    </row>
    <row r="449" spans="1:14" s="749" customFormat="1" ht="15" customHeight="1" x14ac:dyDescent="0.25">
      <c r="A449" s="748"/>
      <c r="B449" s="739" t="s">
        <v>6370</v>
      </c>
      <c r="C449" s="741"/>
      <c r="D449" s="741" t="s">
        <v>535</v>
      </c>
      <c r="E449" s="741" t="s">
        <v>535</v>
      </c>
      <c r="F449" s="741" t="s">
        <v>6052</v>
      </c>
      <c r="G449" s="742"/>
      <c r="H449" s="743"/>
      <c r="I449" s="744"/>
      <c r="J449" s="741" t="s">
        <v>6029</v>
      </c>
      <c r="K449" s="741" t="s">
        <v>535</v>
      </c>
      <c r="L449" s="741" t="s">
        <v>535</v>
      </c>
      <c r="M449" s="741"/>
      <c r="N449" s="745" t="s">
        <v>6446</v>
      </c>
    </row>
    <row r="450" spans="1:14" s="749" customFormat="1" ht="15" customHeight="1" x14ac:dyDescent="0.25">
      <c r="A450" s="748"/>
      <c r="B450" s="739" t="s">
        <v>6372</v>
      </c>
      <c r="C450" s="741"/>
      <c r="D450" s="741" t="s">
        <v>535</v>
      </c>
      <c r="E450" s="741" t="s">
        <v>535</v>
      </c>
      <c r="F450" s="741" t="s">
        <v>6052</v>
      </c>
      <c r="G450" s="742"/>
      <c r="H450" s="743"/>
      <c r="I450" s="744"/>
      <c r="J450" s="741" t="s">
        <v>6029</v>
      </c>
      <c r="K450" s="741" t="s">
        <v>535</v>
      </c>
      <c r="L450" s="741" t="s">
        <v>535</v>
      </c>
      <c r="M450" s="741"/>
      <c r="N450" s="745" t="s">
        <v>6448</v>
      </c>
    </row>
    <row r="451" spans="1:14" s="749" customFormat="1" ht="15" customHeight="1" x14ac:dyDescent="0.25">
      <c r="A451" s="748"/>
      <c r="B451" s="739" t="s">
        <v>6374</v>
      </c>
      <c r="C451" s="741"/>
      <c r="D451" s="741" t="s">
        <v>535</v>
      </c>
      <c r="E451" s="741" t="s">
        <v>535</v>
      </c>
      <c r="F451" s="741" t="s">
        <v>6052</v>
      </c>
      <c r="G451" s="742"/>
      <c r="H451" s="743"/>
      <c r="I451" s="744"/>
      <c r="J451" s="741" t="s">
        <v>6029</v>
      </c>
      <c r="K451" s="741" t="s">
        <v>535</v>
      </c>
      <c r="L451" s="741" t="s">
        <v>535</v>
      </c>
      <c r="M451" s="741"/>
      <c r="N451" s="745" t="s">
        <v>6450</v>
      </c>
    </row>
    <row r="452" spans="1:14" s="749" customFormat="1" ht="15" customHeight="1" x14ac:dyDescent="0.25">
      <c r="A452" s="748"/>
      <c r="B452" s="739" t="s">
        <v>6376</v>
      </c>
      <c r="C452" s="741"/>
      <c r="D452" s="741" t="s">
        <v>535</v>
      </c>
      <c r="E452" s="741" t="s">
        <v>535</v>
      </c>
      <c r="F452" s="741" t="s">
        <v>6052</v>
      </c>
      <c r="G452" s="742"/>
      <c r="H452" s="743"/>
      <c r="I452" s="744"/>
      <c r="J452" s="741" t="s">
        <v>6029</v>
      </c>
      <c r="K452" s="741" t="s">
        <v>535</v>
      </c>
      <c r="L452" s="741" t="s">
        <v>535</v>
      </c>
      <c r="M452" s="741"/>
      <c r="N452" s="745" t="s">
        <v>6452</v>
      </c>
    </row>
    <row r="453" spans="1:14" s="749" customFormat="1" ht="15" customHeight="1" x14ac:dyDescent="0.25">
      <c r="A453" s="748"/>
      <c r="B453" s="739" t="s">
        <v>6378</v>
      </c>
      <c r="C453" s="741"/>
      <c r="D453" s="741" t="s">
        <v>535</v>
      </c>
      <c r="E453" s="741" t="s">
        <v>535</v>
      </c>
      <c r="F453" s="741" t="s">
        <v>6052</v>
      </c>
      <c r="G453" s="742"/>
      <c r="H453" s="743"/>
      <c r="I453" s="744"/>
      <c r="J453" s="741" t="s">
        <v>6029</v>
      </c>
      <c r="K453" s="741" t="s">
        <v>535</v>
      </c>
      <c r="L453" s="741" t="s">
        <v>535</v>
      </c>
      <c r="M453" s="741"/>
      <c r="N453" s="745" t="s">
        <v>6329</v>
      </c>
    </row>
    <row r="454" spans="1:14" s="749" customFormat="1" ht="15" customHeight="1" x14ac:dyDescent="0.25">
      <c r="A454" s="748"/>
      <c r="B454" s="739" t="s">
        <v>6380</v>
      </c>
      <c r="C454" s="741"/>
      <c r="D454" s="741" t="s">
        <v>535</v>
      </c>
      <c r="E454" s="741" t="s">
        <v>535</v>
      </c>
      <c r="F454" s="741" t="s">
        <v>6052</v>
      </c>
      <c r="G454" s="742"/>
      <c r="H454" s="743"/>
      <c r="I454" s="744"/>
      <c r="J454" s="741" t="s">
        <v>6029</v>
      </c>
      <c r="K454" s="741" t="s">
        <v>535</v>
      </c>
      <c r="L454" s="741" t="s">
        <v>535</v>
      </c>
      <c r="M454" s="741"/>
      <c r="N454" s="745" t="s">
        <v>6331</v>
      </c>
    </row>
    <row r="455" spans="1:14" s="749" customFormat="1" ht="15" customHeight="1" x14ac:dyDescent="0.25">
      <c r="A455" s="748"/>
      <c r="B455" s="739" t="s">
        <v>6382</v>
      </c>
      <c r="C455" s="741"/>
      <c r="D455" s="741" t="s">
        <v>535</v>
      </c>
      <c r="E455" s="741" t="s">
        <v>535</v>
      </c>
      <c r="F455" s="741" t="s">
        <v>6052</v>
      </c>
      <c r="G455" s="742"/>
      <c r="H455" s="743"/>
      <c r="I455" s="744"/>
      <c r="J455" s="741" t="s">
        <v>6029</v>
      </c>
      <c r="K455" s="741" t="s">
        <v>535</v>
      </c>
      <c r="L455" s="741" t="s">
        <v>535</v>
      </c>
      <c r="M455" s="741"/>
      <c r="N455" s="745" t="s">
        <v>6333</v>
      </c>
    </row>
    <row r="456" spans="1:14" s="749" customFormat="1" ht="15" customHeight="1" x14ac:dyDescent="0.25">
      <c r="A456" s="748"/>
      <c r="B456" s="739" t="s">
        <v>6384</v>
      </c>
      <c r="C456" s="741"/>
      <c r="D456" s="741" t="s">
        <v>535</v>
      </c>
      <c r="E456" s="741" t="s">
        <v>535</v>
      </c>
      <c r="F456" s="741" t="s">
        <v>6052</v>
      </c>
      <c r="G456" s="742"/>
      <c r="H456" s="743"/>
      <c r="I456" s="744"/>
      <c r="J456" s="741" t="s">
        <v>6029</v>
      </c>
      <c r="K456" s="741" t="s">
        <v>535</v>
      </c>
      <c r="L456" s="741" t="s">
        <v>535</v>
      </c>
      <c r="M456" s="741"/>
      <c r="N456" s="745" t="s">
        <v>6335</v>
      </c>
    </row>
    <row r="457" spans="1:14" s="749" customFormat="1" ht="15" customHeight="1" x14ac:dyDescent="0.25">
      <c r="A457" s="748"/>
      <c r="B457" s="739" t="s">
        <v>6386</v>
      </c>
      <c r="C457" s="741"/>
      <c r="D457" s="741" t="s">
        <v>535</v>
      </c>
      <c r="E457" s="741" t="s">
        <v>535</v>
      </c>
      <c r="F457" s="741" t="s">
        <v>6052</v>
      </c>
      <c r="G457" s="742"/>
      <c r="H457" s="743"/>
      <c r="I457" s="744"/>
      <c r="J457" s="741" t="s">
        <v>6029</v>
      </c>
      <c r="K457" s="741" t="s">
        <v>535</v>
      </c>
      <c r="L457" s="741" t="s">
        <v>535</v>
      </c>
      <c r="M457" s="741"/>
      <c r="N457" s="745" t="s">
        <v>6337</v>
      </c>
    </row>
    <row r="458" spans="1:14" s="749" customFormat="1" ht="15" customHeight="1" x14ac:dyDescent="0.25">
      <c r="A458" s="748"/>
      <c r="B458" s="739" t="s">
        <v>6388</v>
      </c>
      <c r="C458" s="741"/>
      <c r="D458" s="741" t="s">
        <v>535</v>
      </c>
      <c r="E458" s="741" t="s">
        <v>535</v>
      </c>
      <c r="F458" s="741" t="s">
        <v>6052</v>
      </c>
      <c r="G458" s="742"/>
      <c r="H458" s="743"/>
      <c r="I458" s="744"/>
      <c r="J458" s="741" t="s">
        <v>6029</v>
      </c>
      <c r="K458" s="741" t="s">
        <v>535</v>
      </c>
      <c r="L458" s="741" t="s">
        <v>535</v>
      </c>
      <c r="M458" s="741"/>
      <c r="N458" s="745" t="s">
        <v>6339</v>
      </c>
    </row>
    <row r="459" spans="1:14" s="749" customFormat="1" ht="15" customHeight="1" x14ac:dyDescent="0.25">
      <c r="A459" s="748"/>
      <c r="B459" s="739" t="s">
        <v>6390</v>
      </c>
      <c r="C459" s="741"/>
      <c r="D459" s="741" t="s">
        <v>535</v>
      </c>
      <c r="E459" s="741" t="s">
        <v>535</v>
      </c>
      <c r="F459" s="741" t="s">
        <v>6052</v>
      </c>
      <c r="G459" s="742"/>
      <c r="H459" s="743"/>
      <c r="I459" s="744"/>
      <c r="J459" s="741" t="s">
        <v>6029</v>
      </c>
      <c r="K459" s="741" t="s">
        <v>535</v>
      </c>
      <c r="L459" s="741" t="s">
        <v>535</v>
      </c>
      <c r="M459" s="741"/>
      <c r="N459" s="745" t="s">
        <v>6341</v>
      </c>
    </row>
    <row r="460" spans="1:14" s="749" customFormat="1" ht="15" customHeight="1" x14ac:dyDescent="0.25">
      <c r="A460" s="748"/>
      <c r="B460" s="739" t="s">
        <v>6392</v>
      </c>
      <c r="C460" s="741"/>
      <c r="D460" s="741" t="s">
        <v>535</v>
      </c>
      <c r="E460" s="741" t="s">
        <v>535</v>
      </c>
      <c r="F460" s="741" t="s">
        <v>6052</v>
      </c>
      <c r="G460" s="742"/>
      <c r="H460" s="743"/>
      <c r="I460" s="744"/>
      <c r="J460" s="741" t="s">
        <v>6029</v>
      </c>
      <c r="K460" s="741" t="s">
        <v>535</v>
      </c>
      <c r="L460" s="741" t="s">
        <v>535</v>
      </c>
      <c r="M460" s="741"/>
      <c r="N460" s="745" t="s">
        <v>6343</v>
      </c>
    </row>
    <row r="461" spans="1:14" s="749" customFormat="1" ht="15" customHeight="1" x14ac:dyDescent="0.25">
      <c r="A461" s="748"/>
      <c r="B461" s="739" t="s">
        <v>6394</v>
      </c>
      <c r="C461" s="741"/>
      <c r="D461" s="741" t="s">
        <v>535</v>
      </c>
      <c r="E461" s="741" t="s">
        <v>535</v>
      </c>
      <c r="F461" s="741" t="s">
        <v>6052</v>
      </c>
      <c r="G461" s="742"/>
      <c r="H461" s="743"/>
      <c r="I461" s="744"/>
      <c r="J461" s="741" t="s">
        <v>6029</v>
      </c>
      <c r="K461" s="741" t="s">
        <v>535</v>
      </c>
      <c r="L461" s="741" t="s">
        <v>535</v>
      </c>
      <c r="M461" s="741"/>
      <c r="N461" s="745" t="s">
        <v>6345</v>
      </c>
    </row>
    <row r="462" spans="1:14" s="749" customFormat="1" ht="15" customHeight="1" x14ac:dyDescent="0.25">
      <c r="A462" s="748"/>
      <c r="B462" s="739" t="s">
        <v>6396</v>
      </c>
      <c r="C462" s="741"/>
      <c r="D462" s="741" t="s">
        <v>535</v>
      </c>
      <c r="E462" s="741" t="s">
        <v>535</v>
      </c>
      <c r="F462" s="741" t="s">
        <v>6052</v>
      </c>
      <c r="G462" s="742"/>
      <c r="H462" s="743"/>
      <c r="I462" s="744"/>
      <c r="J462" s="741" t="s">
        <v>6029</v>
      </c>
      <c r="K462" s="741" t="s">
        <v>535</v>
      </c>
      <c r="L462" s="741" t="s">
        <v>535</v>
      </c>
      <c r="M462" s="741"/>
      <c r="N462" s="745" t="s">
        <v>6347</v>
      </c>
    </row>
    <row r="463" spans="1:14" s="749" customFormat="1" ht="15" customHeight="1" x14ac:dyDescent="0.25">
      <c r="A463" s="748"/>
      <c r="B463" s="739" t="s">
        <v>6398</v>
      </c>
      <c r="C463" s="741"/>
      <c r="D463" s="741" t="s">
        <v>535</v>
      </c>
      <c r="E463" s="741" t="s">
        <v>535</v>
      </c>
      <c r="F463" s="741" t="s">
        <v>6052</v>
      </c>
      <c r="G463" s="742"/>
      <c r="H463" s="743"/>
      <c r="I463" s="744"/>
      <c r="J463" s="741" t="s">
        <v>6029</v>
      </c>
      <c r="K463" s="741" t="s">
        <v>535</v>
      </c>
      <c r="L463" s="741" t="s">
        <v>535</v>
      </c>
      <c r="M463" s="741"/>
      <c r="N463" s="745" t="s">
        <v>6349</v>
      </c>
    </row>
    <row r="464" spans="1:14" s="749" customFormat="1" ht="15" customHeight="1" x14ac:dyDescent="0.25">
      <c r="A464" s="748"/>
      <c r="B464" s="739" t="s">
        <v>6400</v>
      </c>
      <c r="C464" s="741"/>
      <c r="D464" s="741" t="s">
        <v>535</v>
      </c>
      <c r="E464" s="741" t="s">
        <v>535</v>
      </c>
      <c r="F464" s="741" t="s">
        <v>6052</v>
      </c>
      <c r="G464" s="742"/>
      <c r="H464" s="743"/>
      <c r="I464" s="744"/>
      <c r="J464" s="741" t="s">
        <v>6029</v>
      </c>
      <c r="K464" s="741" t="s">
        <v>535</v>
      </c>
      <c r="L464" s="741" t="s">
        <v>535</v>
      </c>
      <c r="M464" s="741"/>
      <c r="N464" s="745" t="s">
        <v>6351</v>
      </c>
    </row>
    <row r="465" spans="1:14" s="749" customFormat="1" ht="15" customHeight="1" x14ac:dyDescent="0.25">
      <c r="A465" s="748"/>
      <c r="B465" s="739" t="s">
        <v>6402</v>
      </c>
      <c r="C465" s="741"/>
      <c r="D465" s="741" t="s">
        <v>535</v>
      </c>
      <c r="E465" s="741" t="s">
        <v>535</v>
      </c>
      <c r="F465" s="741" t="s">
        <v>6052</v>
      </c>
      <c r="G465" s="742"/>
      <c r="H465" s="743"/>
      <c r="I465" s="744"/>
      <c r="J465" s="741" t="s">
        <v>535</v>
      </c>
      <c r="K465" s="741" t="s">
        <v>4214</v>
      </c>
      <c r="L465" s="741" t="s">
        <v>535</v>
      </c>
      <c r="M465" s="740" t="s">
        <v>6465</v>
      </c>
      <c r="N465" s="745" t="s">
        <v>6353</v>
      </c>
    </row>
    <row r="466" spans="1:14" s="749" customFormat="1" ht="15" customHeight="1" thickBot="1" x14ac:dyDescent="0.3">
      <c r="A466" s="748"/>
      <c r="B466" s="762" t="s">
        <v>6404</v>
      </c>
      <c r="C466" s="763"/>
      <c r="D466" s="763" t="s">
        <v>535</v>
      </c>
      <c r="E466" s="763" t="s">
        <v>535</v>
      </c>
      <c r="F466" s="763" t="s">
        <v>6052</v>
      </c>
      <c r="G466" s="764"/>
      <c r="H466" s="765"/>
      <c r="I466" s="766"/>
      <c r="J466" s="763" t="s">
        <v>6029</v>
      </c>
      <c r="K466" s="763" t="s">
        <v>535</v>
      </c>
      <c r="L466" s="763" t="s">
        <v>535</v>
      </c>
      <c r="M466" s="763"/>
      <c r="N466" s="767" t="s">
        <v>6355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6063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14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4_7층_총_사용전력표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  <vt:lpstr>사용전력량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2023-12-31T16:55:53Z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