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93941477-E090-9848-800A-1DF83DA5CCFD}" xr6:coauthVersionLast="36" xr6:coauthVersionMax="36" xr10:uidLastSave="{00000000-0000-0000-0000-000000000000}"/>
  <bookViews>
    <workbookView xWindow="3040" yWindow="3280" windowWidth="30560" windowHeight="17640" tabRatio="646" activeTab="1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M51" i="7"/>
  <c r="L51" i="7"/>
  <c r="K51" i="7"/>
  <c r="M50" i="7"/>
  <c r="L50" i="7"/>
  <c r="K50" i="7"/>
  <c r="M49" i="7"/>
  <c r="L49" i="7"/>
  <c r="K49" i="7"/>
  <c r="L48" i="7"/>
  <c r="K48" i="7"/>
  <c r="L47" i="7"/>
  <c r="K47" i="7"/>
  <c r="L46" i="7"/>
  <c r="K46" i="7"/>
  <c r="M45" i="7"/>
  <c r="L45" i="7"/>
  <c r="K45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L36" i="7"/>
  <c r="K36" i="7"/>
  <c r="L35" i="7"/>
  <c r="K35" i="7"/>
  <c r="L34" i="7"/>
  <c r="K34" i="7"/>
  <c r="H5" i="5"/>
  <c r="H6" i="5"/>
  <c r="L8" i="6" l="1"/>
  <c r="E8" i="2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H8" i="5"/>
  <c r="H7" i="5"/>
  <c r="D5" i="7" l="1"/>
  <c r="D4" i="7"/>
  <c r="T22" i="2"/>
  <c r="G41" i="7" l="1"/>
  <c r="C40" i="7"/>
  <c r="G39" i="7"/>
  <c r="C38" i="7"/>
  <c r="G37" i="7"/>
  <c r="J36" i="7"/>
  <c r="B36" i="7"/>
  <c r="E35" i="7"/>
  <c r="G34" i="7"/>
  <c r="E34" i="7"/>
  <c r="H35" i="7"/>
  <c r="E40" i="7"/>
  <c r="D40" i="7"/>
  <c r="F35" i="7"/>
  <c r="F41" i="7"/>
  <c r="J40" i="7"/>
  <c r="B40" i="7"/>
  <c r="F39" i="7"/>
  <c r="J38" i="7"/>
  <c r="B38" i="7"/>
  <c r="F37" i="7"/>
  <c r="I36" i="7"/>
  <c r="D35" i="7"/>
  <c r="F34" i="7"/>
  <c r="B37" i="7"/>
  <c r="I41" i="7"/>
  <c r="D36" i="7"/>
  <c r="H41" i="7"/>
  <c r="H34" i="7"/>
  <c r="E41" i="7"/>
  <c r="I40" i="7"/>
  <c r="E39" i="7"/>
  <c r="I38" i="7"/>
  <c r="E37" i="7"/>
  <c r="H36" i="7"/>
  <c r="C35" i="7"/>
  <c r="E36" i="7"/>
  <c r="E38" i="7"/>
  <c r="B35" i="7"/>
  <c r="H39" i="7"/>
  <c r="D41" i="7"/>
  <c r="H40" i="7"/>
  <c r="D39" i="7"/>
  <c r="H38" i="7"/>
  <c r="D37" i="7"/>
  <c r="G36" i="7"/>
  <c r="J35" i="7"/>
  <c r="D34" i="7"/>
  <c r="B39" i="7"/>
  <c r="I37" i="7"/>
  <c r="D38" i="7"/>
  <c r="C41" i="7"/>
  <c r="G40" i="7"/>
  <c r="C39" i="7"/>
  <c r="G38" i="7"/>
  <c r="C37" i="7"/>
  <c r="F36" i="7"/>
  <c r="I35" i="7"/>
  <c r="C34" i="7"/>
  <c r="F38" i="7"/>
  <c r="B34" i="7"/>
  <c r="I39" i="7"/>
  <c r="I34" i="7"/>
  <c r="C36" i="7"/>
  <c r="J41" i="7"/>
  <c r="B41" i="7"/>
  <c r="F40" i="7"/>
  <c r="J39" i="7"/>
  <c r="J37" i="7"/>
  <c r="J34" i="7"/>
  <c r="G35" i="7"/>
  <c r="H37" i="7"/>
  <c r="M46" i="7"/>
  <c r="J52" i="7"/>
  <c r="B52" i="7"/>
  <c r="F51" i="7"/>
  <c r="J50" i="7"/>
  <c r="B50" i="7"/>
  <c r="F49" i="7"/>
  <c r="I48" i="7"/>
  <c r="D47" i="7"/>
  <c r="G46" i="7"/>
  <c r="C45" i="7"/>
  <c r="E51" i="7"/>
  <c r="I50" i="7"/>
  <c r="E49" i="7"/>
  <c r="C47" i="7"/>
  <c r="F46" i="7"/>
  <c r="B45" i="7"/>
  <c r="D50" i="7"/>
  <c r="I46" i="7"/>
  <c r="G51" i="7"/>
  <c r="H46" i="7"/>
  <c r="I52" i="7"/>
  <c r="H48" i="7"/>
  <c r="J45" i="7"/>
  <c r="J48" i="7"/>
  <c r="H52" i="7"/>
  <c r="D51" i="7"/>
  <c r="H50" i="7"/>
  <c r="D49" i="7"/>
  <c r="G48" i="7"/>
  <c r="J47" i="7"/>
  <c r="B47" i="7"/>
  <c r="E46" i="7"/>
  <c r="I45" i="7"/>
  <c r="I51" i="7"/>
  <c r="D48" i="7"/>
  <c r="B46" i="7"/>
  <c r="H49" i="7"/>
  <c r="C52" i="7"/>
  <c r="E47" i="7"/>
  <c r="G52" i="7"/>
  <c r="C51" i="7"/>
  <c r="G50" i="7"/>
  <c r="C49" i="7"/>
  <c r="F48" i="7"/>
  <c r="I47" i="7"/>
  <c r="D46" i="7"/>
  <c r="H45" i="7"/>
  <c r="E52" i="7"/>
  <c r="G47" i="7"/>
  <c r="J46" i="7"/>
  <c r="C48" i="7"/>
  <c r="E45" i="7"/>
  <c r="C50" i="7"/>
  <c r="D45" i="7"/>
  <c r="F52" i="7"/>
  <c r="J51" i="7"/>
  <c r="B51" i="7"/>
  <c r="F50" i="7"/>
  <c r="J49" i="7"/>
  <c r="B49" i="7"/>
  <c r="E48" i="7"/>
  <c r="H47" i="7"/>
  <c r="C46" i="7"/>
  <c r="G45" i="7"/>
  <c r="I49" i="7"/>
  <c r="F45" i="7"/>
  <c r="H51" i="7"/>
  <c r="G49" i="7"/>
  <c r="E50" i="7"/>
  <c r="D52" i="7"/>
  <c r="F47" i="7"/>
  <c r="B48" i="7"/>
  <c r="M36" i="7"/>
  <c r="M48" i="7"/>
  <c r="M47" i="7"/>
  <c r="M35" i="7"/>
  <c r="M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29" i="6" l="1"/>
  <c r="C1" i="6"/>
  <c r="D1" i="6" s="1"/>
  <c r="D29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29" i="6" l="1"/>
  <c r="C30" i="2"/>
  <c r="C31" i="2" s="1"/>
  <c r="D3" i="7" s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6" i="7" s="1"/>
  <c r="F28" i="6"/>
  <c r="L25" i="7" l="1"/>
  <c r="K30" i="7"/>
  <c r="E25" i="7"/>
  <c r="J28" i="7"/>
  <c r="G30" i="7"/>
  <c r="C29" i="7"/>
  <c r="I28" i="7"/>
  <c r="C26" i="7"/>
  <c r="D24" i="7"/>
  <c r="D26" i="7"/>
  <c r="J26" i="7"/>
  <c r="I24" i="7"/>
  <c r="M15" i="7"/>
  <c r="J19" i="7"/>
  <c r="D12" i="7"/>
  <c r="D19" i="7"/>
  <c r="L13" i="7"/>
  <c r="J17" i="7"/>
  <c r="M16" i="7"/>
  <c r="G17" i="7"/>
  <c r="C17" i="7"/>
  <c r="G19" i="7"/>
  <c r="H15" i="7"/>
  <c r="M13" i="7"/>
  <c r="K18" i="7"/>
  <c r="K25" i="7"/>
  <c r="D25" i="7"/>
  <c r="J30" i="7"/>
  <c r="B28" i="7"/>
  <c r="J24" i="7"/>
  <c r="F14" i="7"/>
  <c r="K17" i="7"/>
  <c r="F17" i="7"/>
  <c r="K16" i="7"/>
  <c r="M29" i="7"/>
  <c r="F24" i="7"/>
  <c r="E30" i="7"/>
  <c r="I18" i="7"/>
  <c r="H16" i="7"/>
  <c r="M12" i="7"/>
  <c r="C14" i="7"/>
  <c r="K27" i="7"/>
  <c r="F27" i="7"/>
  <c r="H23" i="7"/>
  <c r="E23" i="7"/>
  <c r="G18" i="7"/>
  <c r="L15" i="7"/>
  <c r="L18" i="7"/>
  <c r="F19" i="7"/>
  <c r="F30" i="7"/>
  <c r="D30" i="7"/>
  <c r="E27" i="7"/>
  <c r="L16" i="7"/>
  <c r="G12" i="7"/>
  <c r="H17" i="7"/>
  <c r="K26" i="7"/>
  <c r="H30" i="7"/>
  <c r="F28" i="7"/>
  <c r="H27" i="7"/>
  <c r="C13" i="7"/>
  <c r="B19" i="7"/>
  <c r="L14" i="7"/>
  <c r="L30" i="7"/>
  <c r="L27" i="7"/>
  <c r="K29" i="7"/>
  <c r="C28" i="7"/>
  <c r="D27" i="7"/>
  <c r="H25" i="7"/>
  <c r="M23" i="7"/>
  <c r="F26" i="7"/>
  <c r="M25" i="7"/>
  <c r="B25" i="7"/>
  <c r="F23" i="7"/>
  <c r="G25" i="7"/>
  <c r="B12" i="7"/>
  <c r="E15" i="7"/>
  <c r="B17" i="7"/>
  <c r="C18" i="7"/>
  <c r="H18" i="7"/>
  <c r="D13" i="7"/>
  <c r="J15" i="7"/>
  <c r="E16" i="7"/>
  <c r="K14" i="7"/>
  <c r="K15" i="7"/>
  <c r="C16" i="7"/>
  <c r="L12" i="7"/>
  <c r="K13" i="7"/>
  <c r="C23" i="7"/>
  <c r="E19" i="7"/>
  <c r="B13" i="7"/>
  <c r="J18" i="7"/>
  <c r="K23" i="7"/>
  <c r="C24" i="7"/>
  <c r="I12" i="7"/>
  <c r="G16" i="7"/>
  <c r="F16" i="7"/>
  <c r="I26" i="7"/>
  <c r="F25" i="7"/>
  <c r="I27" i="7"/>
  <c r="H19" i="7"/>
  <c r="I19" i="7"/>
  <c r="M18" i="7"/>
  <c r="D23" i="7"/>
  <c r="G27" i="7"/>
  <c r="E17" i="7"/>
  <c r="E18" i="7"/>
  <c r="I13" i="7"/>
  <c r="I25" i="7"/>
  <c r="I23" i="7"/>
  <c r="I16" i="7"/>
  <c r="H14" i="7"/>
  <c r="C19" i="7"/>
  <c r="M28" i="7"/>
  <c r="L26" i="7"/>
  <c r="L24" i="7"/>
  <c r="E29" i="7"/>
  <c r="H29" i="7"/>
  <c r="J23" i="7"/>
  <c r="G28" i="7"/>
  <c r="D28" i="7"/>
  <c r="G29" i="7"/>
  <c r="G24" i="7"/>
  <c r="B24" i="7"/>
  <c r="J27" i="7"/>
  <c r="M19" i="7"/>
  <c r="I14" i="7"/>
  <c r="B15" i="7"/>
  <c r="G15" i="7"/>
  <c r="L17" i="7"/>
  <c r="H12" i="7"/>
  <c r="J13" i="7"/>
  <c r="I15" i="7"/>
  <c r="C12" i="7"/>
  <c r="K12" i="7"/>
  <c r="L23" i="7"/>
  <c r="G23" i="7"/>
  <c r="E24" i="7"/>
  <c r="B30" i="7"/>
  <c r="H28" i="7"/>
  <c r="E13" i="7"/>
  <c r="G13" i="7"/>
  <c r="M14" i="7"/>
  <c r="F18" i="7"/>
  <c r="M27" i="7"/>
  <c r="H26" i="7"/>
  <c r="B23" i="7"/>
  <c r="J29" i="7"/>
  <c r="D29" i="7"/>
  <c r="E14" i="7"/>
  <c r="F12" i="7"/>
  <c r="F15" i="7"/>
  <c r="L29" i="7"/>
  <c r="I29" i="7"/>
  <c r="F29" i="7"/>
  <c r="M17" i="7"/>
  <c r="G14" i="7"/>
  <c r="E12" i="7"/>
  <c r="M26" i="7"/>
  <c r="C25" i="7"/>
  <c r="C27" i="7"/>
  <c r="I30" i="7"/>
  <c r="C15" i="7"/>
  <c r="D15" i="7"/>
  <c r="K19" i="7"/>
  <c r="K24" i="7"/>
  <c r="E26" i="7"/>
  <c r="E28" i="7"/>
  <c r="H24" i="7"/>
  <c r="D14" i="7"/>
  <c r="I17" i="7"/>
  <c r="D18" i="7"/>
  <c r="L28" i="7"/>
  <c r="D17" i="7"/>
  <c r="J25" i="7"/>
  <c r="M24" i="7"/>
  <c r="B18" i="7"/>
  <c r="J14" i="7"/>
  <c r="K28" i="7"/>
  <c r="C30" i="7"/>
  <c r="B16" i="7"/>
  <c r="J12" i="7"/>
  <c r="M30" i="7"/>
  <c r="G26" i="7"/>
  <c r="B27" i="7"/>
  <c r="F13" i="7"/>
  <c r="D16" i="7"/>
  <c r="J16" i="7"/>
  <c r="B29" i="7"/>
  <c r="B26" i="7"/>
  <c r="L19" i="7"/>
  <c r="H13" i="7"/>
  <c r="B14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<sst xmlns="http://schemas.openxmlformats.org/spreadsheetml/2006/main" count="160" uniqueCount="98">
  <si>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</si>
  <si>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</si>
  <si>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</si>
  <si>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</si>
  <si>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</si>
  <si>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</si>
  <si>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</si>
  <si>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</si>
  <si>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</si>
  <si>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</si>
  <si>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</si>
  <si>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</si>
  <si>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</si>
  <si>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</si>
  <si>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</si>
  <si>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</si>
  <si>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</si>
  <si>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</si>
  <si>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</si>
  <si>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</si>
  <si>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</si>
  <si>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</si>
  <si>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</si>
  <si>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</si>
  <si>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</si>
  <si>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</si>
  <si>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</si>
  <si>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</si>
  <si>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</si>
  <si>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</si>
  <si>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</si>
  <si>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</si>
  <si>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</si>
  <si>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</si>
  <si>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</si>
  <si>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</si>
  <si>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</si>
  <si>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</si>
  <si>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</si>
  <si>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</si>
  <si>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</si>
  <si>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</si>
  <si>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</si>
  <si>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</si>
  <si>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</si>
  <si>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</si>
  <si>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</si>
  <si>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</si>
  <si>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</si>
  <si>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</si>
  <si>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</si>
  <si>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</si>
  <si>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</si>
  <si>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</si>
  <si>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</si>
  <si>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</si>
  <si>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</si>
  <si>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</si>
  <si>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</si>
  <si>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</si>
  <si>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</si>
  <si>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</si>
  <si>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</si>
  <si>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</si>
  <si>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</si>
  <si>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</si>
  <si>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</si>
  <si>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</si>
  <si>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</si>
  <si>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</si>
  <si>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</si>
  <si>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</si>
  <si>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</si>
  <si>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</si>
  <si>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</si>
  <si>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</si>
  <si>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</si>
  <si>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</si>
  <si>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</si>
  <si>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</si>
  <si>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</si>
  <si>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</si>
  <si>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</si>
  <si>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</si>
  <si>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</si>
  <si>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</si>
  <si>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</si>
  <si>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</si>
  <si>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</si>
  <si>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</si>
  <si>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</si>
  <si>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</si>
  <si>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</si>
  <si>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</si>
  <si>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shouldn't</t>
  </si>
  <si>
    <t>be</t>
  </si>
  <si>
    <t>letters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</si>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</sst>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N27" sqref="N2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>
        <v>1.1639999999999999</v>
      </c>
      <c r="C2" s="17">
        <v>0.53</v>
      </c>
      <c r="D2" s="17">
        <v>0.308</v>
      </c>
      <c r="E2" s="17">
        <v>0.14899999999999999</v>
      </c>
      <c r="F2" s="17">
        <v>8.1000000000000003E-2</v>
      </c>
      <c r="G2" s="17">
        <v>9.1999999999999998E-2</v>
      </c>
      <c r="H2" s="17">
        <v>5.1999999999999998E-2</v>
      </c>
      <c r="I2" s="17">
        <v>4.2000000000000003E-2</v>
      </c>
      <c r="J2" s="17">
        <v>4.5999999999999999E-2</v>
      </c>
      <c r="K2" s="17">
        <v>4.2000000000000003E-2</v>
      </c>
      <c r="L2" s="17">
        <v>3.7999999999999999E-2</v>
      </c>
      <c r="M2" s="17">
        <v>0.04</v>
      </c>
      <c r="O2" s="8" t="s">
        <v>24</v>
      </c>
    </row>
    <row r="3" spans="1:17" x14ac:dyDescent="0.2">
      <c r="A3" t="s">
        <v>1</v>
      </c>
      <c r="B3" s="17">
        <v>0.95199999999999996</v>
      </c>
      <c r="C3" s="17">
        <v>0.55300000000000005</v>
      </c>
      <c r="D3" s="17">
        <v>0.27500000000000002</v>
      </c>
      <c r="E3" s="17">
        <v>0.151</v>
      </c>
      <c r="F3" s="17">
        <v>8.1000000000000003E-2</v>
      </c>
      <c r="G3" s="17">
        <v>5.8000000000000003E-2</v>
      </c>
      <c r="H3" s="17">
        <v>0.05</v>
      </c>
      <c r="I3" s="17">
        <v>5.3999999999999999E-2</v>
      </c>
      <c r="J3" s="17">
        <v>0.04</v>
      </c>
      <c r="K3" s="17">
        <v>5.2999999999999999E-2</v>
      </c>
      <c r="L3" s="17">
        <v>3.6999999999999998E-2</v>
      </c>
      <c r="M3" s="17">
        <v>3.6999999999999998E-2</v>
      </c>
      <c r="O3" s="8" t="s">
        <v>5</v>
      </c>
    </row>
    <row r="4" spans="1:17" x14ac:dyDescent="0.2">
      <c r="A4" t="s">
        <v>2</v>
      </c>
      <c r="B4" s="17">
        <v>0.95599999999999996</v>
      </c>
      <c r="C4" s="17">
        <v>0.39100000000000001</v>
      </c>
      <c r="D4" s="17">
        <v>0.32600000000000001</v>
      </c>
      <c r="E4" s="17">
        <v>0.16700000000000001</v>
      </c>
      <c r="F4" s="17">
        <v>0.08</v>
      </c>
      <c r="G4" s="17">
        <v>5.8000000000000003E-2</v>
      </c>
      <c r="H4" s="17">
        <v>4.5999999999999999E-2</v>
      </c>
      <c r="I4" s="17">
        <v>4.2000000000000003E-2</v>
      </c>
      <c r="J4" s="17">
        <v>5.3999999999999999E-2</v>
      </c>
      <c r="K4" s="17">
        <v>3.9E-2</v>
      </c>
      <c r="L4" s="17">
        <v>4.1000000000000002E-2</v>
      </c>
      <c r="M4" s="17">
        <v>0.04</v>
      </c>
    </row>
    <row r="5" spans="1:17" x14ac:dyDescent="0.2">
      <c r="A5" t="s">
        <v>3</v>
      </c>
      <c r="B5" s="17">
        <v>1.052</v>
      </c>
      <c r="C5" s="17">
        <v>0.43</v>
      </c>
      <c r="D5" s="17">
        <v>0.23100000000000001</v>
      </c>
      <c r="E5" s="17">
        <v>0.129</v>
      </c>
      <c r="F5" s="17">
        <v>0.157</v>
      </c>
      <c r="G5" s="17">
        <v>6.3E-2</v>
      </c>
      <c r="H5" s="17">
        <v>0.05</v>
      </c>
      <c r="I5" s="17">
        <v>4.2000000000000003E-2</v>
      </c>
      <c r="J5" s="17">
        <v>4.4999999999999998E-2</v>
      </c>
      <c r="K5" s="17">
        <v>0.04</v>
      </c>
      <c r="L5" s="17">
        <v>3.9E-2</v>
      </c>
      <c r="M5" s="17">
        <v>0.04</v>
      </c>
      <c r="O5" s="4"/>
    </row>
    <row r="6" spans="1:17" x14ac:dyDescent="0.2">
      <c r="A6" t="s">
        <v>4</v>
      </c>
      <c r="B6" s="24">
        <f t="shared" ref="B6:M6" si="1">IF(COUNTA(B2:B5)&gt;0,AVERAGE(B2:B5),"---")</f>
        <v>1.0309999999999999</v>
      </c>
      <c r="C6" s="24">
        <f t="shared" si="1"/>
        <v>0.47600000000000003</v>
      </c>
      <c r="D6" s="24">
        <f t="shared" si="1"/>
        <v>0.28500000000000003</v>
      </c>
      <c r="E6" s="24">
        <f t="shared" si="1"/>
        <v>0.14899999999999999</v>
      </c>
      <c r="F6" s="24">
        <f t="shared" si="1"/>
        <v>9.9750000000000005E-2</v>
      </c>
      <c r="G6" s="24">
        <f t="shared" si="1"/>
        <v>6.7750000000000005E-2</v>
      </c>
      <c r="H6" s="24">
        <f t="shared" si="1"/>
        <v>4.9500000000000002E-2</v>
      </c>
      <c r="I6" s="24">
        <f t="shared" si="1"/>
        <v>4.5000000000000005E-2</v>
      </c>
      <c r="J6" s="24">
        <f t="shared" si="1"/>
        <v>4.6249999999999999E-2</v>
      </c>
      <c r="K6" s="24">
        <f t="shared" si="1"/>
        <v>4.3500000000000004E-2</v>
      </c>
      <c r="L6" s="24">
        <f t="shared" si="1"/>
        <v>3.875E-2</v>
      </c>
      <c r="M6" s="24">
        <f t="shared" si="1"/>
        <v>3.925E-2</v>
      </c>
    </row>
    <row r="7" spans="1:17" x14ac:dyDescent="0.2">
      <c r="A7" t="s">
        <v>7</v>
      </c>
      <c r="B7" s="24">
        <f t="shared" ref="B7:M7" si="2">IF(COUNTA(B2:B5)&gt;0,STDEV(B2:B5),"---")</f>
        <v>9.9993333111096289E-2</v>
      </c>
      <c r="C7" s="24">
        <f t="shared" si="2"/>
        <v>7.7858846639286994E-2</v>
      </c>
      <c r="D7" s="24">
        <f t="shared" si="2"/>
        <v>4.1737273509418221E-2</v>
      </c>
      <c r="E7" s="24">
        <f t="shared" si="2"/>
        <v>1.5577761927397233E-2</v>
      </c>
      <c r="F7" s="24">
        <f t="shared" si="2"/>
        <v>3.8169577763798576E-2</v>
      </c>
      <c r="G7" s="24">
        <f t="shared" si="2"/>
        <v>1.6337584480781313E-2</v>
      </c>
      <c r="H7" s="24">
        <f t="shared" si="2"/>
        <v>2.5166114784235831E-3</v>
      </c>
      <c r="I7" s="24">
        <f t="shared" si="2"/>
        <v>5.9999999999999984E-3</v>
      </c>
      <c r="J7" s="24">
        <f t="shared" si="2"/>
        <v>5.795112883571236E-3</v>
      </c>
      <c r="K7" s="24">
        <f t="shared" si="2"/>
        <v>6.4549722436790273E-3</v>
      </c>
      <c r="L7" s="24">
        <f t="shared" si="2"/>
        <v>1.7078251276599345E-3</v>
      </c>
      <c r="M7" s="24">
        <f t="shared" si="2"/>
        <v>1.5000000000000013E-3</v>
      </c>
    </row>
    <row r="8" spans="1:17" x14ac:dyDescent="0.2">
      <c r="A8" t="s">
        <v>38</v>
      </c>
      <c r="B8" s="24">
        <f t="shared" ref="B8:L8" si="3">IF(AND(ISNUMBER(B6),ISNUMBER($M6)),B6-$M6,"---")</f>
        <v>0.99174999999999991</v>
      </c>
      <c r="C8" s="24">
        <f t="shared" si="3"/>
        <v>0.43675000000000003</v>
      </c>
      <c r="D8" s="24">
        <f t="shared" si="3"/>
        <v>0.24575000000000002</v>
      </c>
      <c r="E8" s="24">
        <f t="shared" si="3"/>
        <v>0.10974999999999999</v>
      </c>
      <c r="F8" s="24">
        <f t="shared" si="3"/>
        <v>6.0500000000000005E-2</v>
      </c>
      <c r="G8" s="24">
        <f t="shared" si="3"/>
        <v>2.8500000000000004E-2</v>
      </c>
      <c r="H8" s="24">
        <f t="shared" si="3"/>
        <v>1.0250000000000002E-2</v>
      </c>
      <c r="I8" s="24">
        <f t="shared" si="3"/>
        <v>5.7500000000000051E-3</v>
      </c>
      <c r="J8" s="24">
        <f t="shared" si="3"/>
        <v>6.9999999999999993E-3</v>
      </c>
      <c r="K8" s="24">
        <f t="shared" si="3"/>
        <v>4.2500000000000038E-3</v>
      </c>
      <c r="L8" s="24">
        <f t="shared" si="3"/>
        <v>-5.0000000000000044E-4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>
        <f>IF(ISNUMBER(B8),B1/B8,"---")</f>
        <v>302495588.60599953</v>
      </c>
      <c r="C29" s="12">
        <f t="shared" ref="C29:L29" si="5">IF(ISNUMBER(C8),C1/C8,"---")</f>
        <v>343445907.26960504</v>
      </c>
      <c r="D29" s="12">
        <f t="shared" si="5"/>
        <v>305188199.38962358</v>
      </c>
      <c r="E29" s="12">
        <f t="shared" si="5"/>
        <v>341685649.20273352</v>
      </c>
      <c r="F29" s="12">
        <f t="shared" si="5"/>
        <v>309917355.3719008</v>
      </c>
      <c r="G29" s="12">
        <f t="shared" si="5"/>
        <v>328947368.42105258</v>
      </c>
      <c r="H29" s="12">
        <f t="shared" si="5"/>
        <v>457317073.1707316</v>
      </c>
      <c r="I29" s="12">
        <f t="shared" si="5"/>
        <v>407608695.65217358</v>
      </c>
      <c r="J29" s="12">
        <f t="shared" si="5"/>
        <v>167410714.2857143</v>
      </c>
      <c r="K29" s="12">
        <f t="shared" si="5"/>
        <v>137867647.05882341</v>
      </c>
      <c r="L29" s="12">
        <f t="shared" si="5"/>
        <v>-585937499.99999952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>
        <f>IF(COUNT(C29:G29)&gt;0,AVERAGE(C29:G29),"---")</f>
        <v>325836895.93098307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  <c r="U31" s="30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  <c r="T32" s="3"/>
      <c r="U32" s="30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tabSelected="1" workbookViewId="0">
      <selection activeCell="R26" sqref="R26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>
        <v>122928</v>
      </c>
      <c r="C2" s="23">
        <v>65295</v>
      </c>
      <c r="D2" s="23">
        <v>31123</v>
      </c>
      <c r="E2" s="23">
        <v>16068</v>
      </c>
      <c r="F2" s="23">
        <v>8241</v>
      </c>
      <c r="G2" s="23">
        <v>4326</v>
      </c>
      <c r="H2" s="23">
        <v>2191</v>
      </c>
      <c r="I2" s="23">
        <v>985</v>
      </c>
      <c r="J2" s="23">
        <v>600</v>
      </c>
      <c r="K2" s="23">
        <v>335</v>
      </c>
      <c r="L2" s="23">
        <v>201</v>
      </c>
      <c r="M2" s="23">
        <v>43</v>
      </c>
      <c r="O2" s="8" t="s">
        <v>6</v>
      </c>
    </row>
    <row r="3" spans="1:17" x14ac:dyDescent="0.2">
      <c r="A3" t="s">
        <v>1</v>
      </c>
      <c r="B3" s="23">
        <v>131616</v>
      </c>
      <c r="C3" s="23">
        <v>61824</v>
      </c>
      <c r="D3" s="23">
        <v>32245</v>
      </c>
      <c r="E3" s="23">
        <v>15485</v>
      </c>
      <c r="F3" s="23">
        <v>8760</v>
      </c>
      <c r="G3" s="23">
        <v>4411</v>
      </c>
      <c r="H3" s="23">
        <v>2271</v>
      </c>
      <c r="I3" s="23">
        <v>1170</v>
      </c>
      <c r="J3" s="23">
        <v>612</v>
      </c>
      <c r="K3" s="23">
        <v>327</v>
      </c>
      <c r="L3" s="23">
        <v>184</v>
      </c>
      <c r="M3" s="23">
        <v>34</v>
      </c>
      <c r="O3" s="8" t="s">
        <v>5</v>
      </c>
    </row>
    <row r="4" spans="1:17" x14ac:dyDescent="0.2">
      <c r="A4" t="s">
        <v>2</v>
      </c>
      <c r="B4" s="23">
        <v>126914</v>
      </c>
      <c r="C4" s="23">
        <v>58760</v>
      </c>
      <c r="D4" s="23">
        <v>30422</v>
      </c>
      <c r="E4" s="23">
        <v>17613</v>
      </c>
      <c r="F4" s="23">
        <v>7925</v>
      </c>
      <c r="G4" s="23">
        <v>4124</v>
      </c>
      <c r="H4" s="23">
        <v>2093</v>
      </c>
      <c r="I4" s="23">
        <v>1012</v>
      </c>
      <c r="J4" s="23">
        <v>587</v>
      </c>
      <c r="K4" s="23">
        <v>303</v>
      </c>
      <c r="L4" s="23">
        <v>162</v>
      </c>
      <c r="M4" s="23">
        <v>37</v>
      </c>
    </row>
    <row r="5" spans="1:17" x14ac:dyDescent="0.2">
      <c r="A5" t="s">
        <v>3</v>
      </c>
      <c r="B5" s="23">
        <v>118013</v>
      </c>
      <c r="C5" s="23">
        <v>57072</v>
      </c>
      <c r="D5" s="23">
        <v>28322</v>
      </c>
      <c r="E5" s="23">
        <v>15901</v>
      </c>
      <c r="F5" s="23">
        <v>8252</v>
      </c>
      <c r="G5" s="23">
        <v>4307</v>
      </c>
      <c r="H5" s="23">
        <v>2169</v>
      </c>
      <c r="I5" s="23">
        <v>1006</v>
      </c>
      <c r="J5" s="23">
        <v>549</v>
      </c>
      <c r="K5" s="23">
        <v>296</v>
      </c>
      <c r="L5" s="23">
        <v>168</v>
      </c>
      <c r="M5" s="23">
        <v>30</v>
      </c>
      <c r="O5" s="4" t="s">
        <v>8</v>
      </c>
    </row>
    <row r="6" spans="1:17" x14ac:dyDescent="0.2">
      <c r="A6" t="s">
        <v>4</v>
      </c>
      <c r="B6" s="24">
        <f>IF(COUNTA(B2:B5)&gt;0,AVERAGE(B2:B5),"---")</f>
        <v>124867.75</v>
      </c>
      <c r="C6" s="24">
        <f>IF(COUNTA(C2:C5)&gt;0,AVERAGE(C2:C5),"---")</f>
        <v>60737.75</v>
      </c>
      <c r="D6" s="24">
        <f>IF(COUNTA(D2:D5)&gt;0,AVERAGE(D2:D5),"---")</f>
        <v>30528</v>
      </c>
      <c r="E6" s="24">
        <f t="shared" ref="E6:M6" si="1">IF(COUNTA(E2:E5)&gt;0,AVERAGE(E2:E5),"---")</f>
        <v>16266.75</v>
      </c>
      <c r="F6" s="24">
        <f t="shared" si="1"/>
        <v>8294.5</v>
      </c>
      <c r="G6" s="24">
        <f t="shared" si="1"/>
        <v>4292</v>
      </c>
      <c r="H6" s="24">
        <f t="shared" si="1"/>
        <v>2181</v>
      </c>
      <c r="I6" s="24">
        <f t="shared" si="1"/>
        <v>1043.25</v>
      </c>
      <c r="J6" s="24">
        <f t="shared" si="1"/>
        <v>587</v>
      </c>
      <c r="K6" s="24">
        <f t="shared" si="1"/>
        <v>315.25</v>
      </c>
      <c r="L6" s="24">
        <f t="shared" si="1"/>
        <v>178.75</v>
      </c>
      <c r="M6" s="24">
        <f t="shared" si="1"/>
        <v>36</v>
      </c>
    </row>
    <row r="7" spans="1:17" x14ac:dyDescent="0.2">
      <c r="A7" t="s">
        <v>7</v>
      </c>
      <c r="B7" s="24">
        <f>IF(COUNTA(B2:B5)&gt;0,STDEV(B2:B5),"---")</f>
        <v>5787.2343639542823</v>
      </c>
      <c r="C7" s="24">
        <f t="shared" ref="C7:M7" si="2">IF(COUNTA(C2:C5)&gt;0,STDEV(C2:C5),"---")</f>
        <v>3619.2855993966546</v>
      </c>
      <c r="D7" s="24">
        <f t="shared" si="2"/>
        <v>1651.240543752888</v>
      </c>
      <c r="E7" s="24">
        <f t="shared" si="2"/>
        <v>930.375685767135</v>
      </c>
      <c r="F7" s="24">
        <f t="shared" si="2"/>
        <v>345.39301286119456</v>
      </c>
      <c r="G7" s="24">
        <f t="shared" si="2"/>
        <v>120.78355296424537</v>
      </c>
      <c r="H7" s="24">
        <f t="shared" si="2"/>
        <v>73.230230551778732</v>
      </c>
      <c r="I7" s="24">
        <f t="shared" si="2"/>
        <v>85.289213854976992</v>
      </c>
      <c r="J7" s="24">
        <f t="shared" si="2"/>
        <v>27.313000567495326</v>
      </c>
      <c r="K7" s="24">
        <f t="shared" si="2"/>
        <v>18.697147732564272</v>
      </c>
      <c r="L7" s="24">
        <f t="shared" si="2"/>
        <v>17.5</v>
      </c>
      <c r="M7" s="24">
        <f t="shared" si="2"/>
        <v>5.4772255750516612</v>
      </c>
    </row>
    <row r="8" spans="1:17" x14ac:dyDescent="0.2">
      <c r="A8" t="s">
        <v>38</v>
      </c>
      <c r="B8" s="24">
        <f>IF(AND(ISNUMBER(B6),ISNUMBER($M6)),B6-$M6,"---")</f>
        <v>124831.75</v>
      </c>
      <c r="C8" s="24">
        <f>IF(AND(ISNUMBER(C6),ISNUMBER($M6)),C6-$M6,"---")</f>
        <v>60701.75</v>
      </c>
      <c r="D8" s="24">
        <f>IF(AND(ISNUMBER(D6),ISNUMBER($M6)),D6-$M6,"---")</f>
        <v>30492</v>
      </c>
      <c r="E8" s="24">
        <f t="shared" ref="E8:L8" si="3">IF(AND(ISNUMBER(E6),ISNUMBER($M6)),E6-$M6,"---")</f>
        <v>16230.75</v>
      </c>
      <c r="F8" s="24">
        <f t="shared" si="3"/>
        <v>8258.5</v>
      </c>
      <c r="G8" s="24">
        <f t="shared" si="3"/>
        <v>4256</v>
      </c>
      <c r="H8" s="24">
        <f t="shared" si="3"/>
        <v>2145</v>
      </c>
      <c r="I8" s="24">
        <f t="shared" si="3"/>
        <v>1007.25</v>
      </c>
      <c r="J8" s="24">
        <f t="shared" si="3"/>
        <v>551</v>
      </c>
      <c r="K8" s="24">
        <f t="shared" si="3"/>
        <v>279.25</v>
      </c>
      <c r="L8" s="24">
        <f t="shared" si="3"/>
        <v>142.75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>
        <f>IF(ISNUMBER(B8),B1/B8,"---")</f>
        <v>8.0107825132628521E-5</v>
      </c>
      <c r="C29" s="12">
        <f t="shared" ref="C29:L29" si="5">IF(ISNUMBER(C8),C1/C8,"---")</f>
        <v>8.2369948148117646E-5</v>
      </c>
      <c r="D29" s="12">
        <f t="shared" si="5"/>
        <v>8.1988718352354721E-5</v>
      </c>
      <c r="E29" s="12">
        <f t="shared" si="5"/>
        <v>7.7014309258660257E-5</v>
      </c>
      <c r="F29" s="12">
        <f t="shared" si="5"/>
        <v>7.5679602833444328E-5</v>
      </c>
      <c r="G29" s="12">
        <f t="shared" si="5"/>
        <v>7.3425751879699244E-5</v>
      </c>
      <c r="H29" s="12">
        <f t="shared" si="5"/>
        <v>7.2843822843822844E-5</v>
      </c>
      <c r="I29" s="12">
        <f t="shared" si="5"/>
        <v>7.7562670637875406E-5</v>
      </c>
      <c r="J29" s="12">
        <f t="shared" si="5"/>
        <v>7.0893829401088933E-5</v>
      </c>
      <c r="K29" s="12">
        <f t="shared" si="5"/>
        <v>6.9941808415398385E-5</v>
      </c>
      <c r="L29" s="12">
        <f t="shared" si="5"/>
        <v>6.8410683012259195E-5</v>
      </c>
    </row>
    <row r="30" spans="1:21" x14ac:dyDescent="0.2">
      <c r="A30" t="s">
        <v>28</v>
      </c>
      <c r="B30" s="3"/>
      <c r="C30" s="12">
        <f>IF(COUNT(C29:G29)&gt;0,AVERAGE(C29:G29),"---")</f>
        <v>7.8095666094455245E-5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>
        <f>IF(COUNT(C30)&gt;0,C30 * T26,"---")</f>
        <v>4703031049.0016222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M18" sqref="M18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3.7874999999999999E-2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3.7999999999999999E-2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3.9E-2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3.5999999999999997E-2</v>
      </c>
      <c r="K14" s="27" t="s">
        <v>94</v>
      </c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3.6999999999999998E-2</v>
      </c>
      <c r="K15" s="27" t="s">
        <v>95</v>
      </c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3.7999999999999999E-2</v>
      </c>
      <c r="K16" s="27"/>
      <c r="L16" s="27" t="s">
        <v>96</v>
      </c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3.5999999999999997E-2</v>
      </c>
      <c r="K17" s="27"/>
      <c r="L17" s="27"/>
      <c r="M17" s="27" t="s">
        <v>97</v>
      </c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3.6999999999999998E-2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4.2000000000000003E-2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3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2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activeCell="U20" sqref="U20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>
        <f>'Particle standard curve'!C30</f>
        <v>325836895.93098307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>
        <f>'Fluorescein standard curve'!C31</f>
        <v>4703031049.0016222</v>
      </c>
      <c r="M3" s="8"/>
    </row>
    <row r="4" spans="1:14" x14ac:dyDescent="0.2">
      <c r="A4" t="s">
        <v>79</v>
      </c>
      <c r="D4" s="12">
        <f ca="1">'Raw Plate Reader Measurements'!H7</f>
        <v>3.7874999999999999E-2</v>
      </c>
      <c r="M4" s="8"/>
    </row>
    <row r="5" spans="1:14" x14ac:dyDescent="0.2">
      <c r="A5" t="s">
        <v>80</v>
      </c>
      <c r="D5" s="12">
        <f ca="1">'Raw Plate Reader Measurements'!H8</f>
        <v>318.25</v>
      </c>
    </row>
    <row r="6" spans="1:14" x14ac:dyDescent="0.2">
      <c r="A6" t="s">
        <v>82</v>
      </c>
      <c r="D6" s="31" t="b">
        <f ca="1">AND(ISNUMBER(D2),ISNUMBER(D3),ISNUMBER(D4),ISNUMBER(D5))</f>
        <v>1</v>
      </c>
    </row>
    <row r="7" spans="1:14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>
        <f ca="1">IF(AND($D$6,ISNUMBER(B45),ISNUMBER(B34)),(B45*$D$3)/(B34*$D$2),"---")</f>
        <v>789.19600847902495</v>
      </c>
      <c r="C12" s="31">
        <f t="shared" ref="C12:M12" ca="1" si="0">IF(AND($D$6,ISNUMBER(C45),ISNUMBER(C34)),(C45*$D$3)/(C34*$D$2),"---")</f>
        <v>35009.858805671596</v>
      </c>
      <c r="D12" s="31">
        <f t="shared" ca="1" si="0"/>
        <v>302912.84318431653</v>
      </c>
      <c r="E12" s="31">
        <f t="shared" ca="1" si="0"/>
        <v>57326.488623968035</v>
      </c>
      <c r="F12" s="31">
        <f t="shared" ca="1" si="0"/>
        <v>3355.5569391769254</v>
      </c>
      <c r="G12" s="31">
        <f t="shared" ca="1" si="0"/>
        <v>297736.09615575342</v>
      </c>
      <c r="H12" s="31">
        <f t="shared" ca="1" si="0"/>
        <v>180314.25933213453</v>
      </c>
      <c r="I12" s="31">
        <f t="shared" ca="1" si="0"/>
        <v>34668.124714340061</v>
      </c>
      <c r="J12" s="31">
        <f t="shared" ca="1" si="0"/>
        <v>-2800137.230927865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>
        <f t="shared" ref="B13:M13" ca="1" si="1">IF(AND($D$6,ISNUMBER(B46),ISNUMBER(B35)),(B46*$D$3)/(B35*$D$2),"---")</f>
        <v>444.58546461233806</v>
      </c>
      <c r="C13" s="31">
        <f t="shared" ca="1" si="1"/>
        <v>35789.483372086484</v>
      </c>
      <c r="D13" s="31">
        <f t="shared" ca="1" si="1"/>
        <v>206881.29300667936</v>
      </c>
      <c r="E13" s="31">
        <f t="shared" ca="1" si="1"/>
        <v>44079.284430980195</v>
      </c>
      <c r="F13" s="31">
        <f t="shared" ca="1" si="1"/>
        <v>612.73778461825771</v>
      </c>
      <c r="G13" s="31">
        <f t="shared" ca="1" si="1"/>
        <v>257327.93525098494</v>
      </c>
      <c r="H13" s="31">
        <f t="shared" ca="1" si="1"/>
        <v>177266.47105155516</v>
      </c>
      <c r="I13" s="31">
        <f t="shared" ca="1" si="1"/>
        <v>32069.799187681721</v>
      </c>
      <c r="J13" s="31">
        <f t="shared" ca="1" si="1"/>
        <v>-234146.64130324646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>
        <f t="shared" ref="B14:M14" ca="1" si="2">IF(AND($D$6,ISNUMBER(B47),ISNUMBER(B36)),(B47*$D$3)/(B36*$D$2),"---")</f>
        <v>413.06360016824527</v>
      </c>
      <c r="C14" s="31">
        <f t="shared" ca="1" si="2"/>
        <v>34671.42046695172</v>
      </c>
      <c r="D14" s="31">
        <f t="shared" ca="1" si="2"/>
        <v>226273.3630430623</v>
      </c>
      <c r="E14" s="31">
        <f t="shared" ca="1" si="2"/>
        <v>51887.244534611455</v>
      </c>
      <c r="F14" s="31">
        <f t="shared" ca="1" si="2"/>
        <v>994.96059498047282</v>
      </c>
      <c r="G14" s="31">
        <f t="shared" ca="1" si="2"/>
        <v>234481.52482087564</v>
      </c>
      <c r="H14" s="31">
        <f t="shared" ca="1" si="2"/>
        <v>189594.08990101755</v>
      </c>
      <c r="I14" s="31">
        <f t="shared" ca="1" si="2"/>
        <v>33387.50474836654</v>
      </c>
      <c r="J14" s="31">
        <f t="shared" ca="1" si="2"/>
        <v>-375276.12373260042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>
        <f t="shared" ref="B15:M15" ca="1" si="3">IF(AND($D$6,ISNUMBER(B48),ISNUMBER(B37)),(B48*$D$3)/(B37*$D$2),"---")</f>
        <v>725.85178021836339</v>
      </c>
      <c r="C15" s="31">
        <f t="shared" ca="1" si="3"/>
        <v>35099.942838571966</v>
      </c>
      <c r="D15" s="31">
        <f t="shared" ca="1" si="3"/>
        <v>234746.49006296907</v>
      </c>
      <c r="E15" s="31">
        <f t="shared" ca="1" si="3"/>
        <v>56075.153398514303</v>
      </c>
      <c r="F15" s="31">
        <f t="shared" ca="1" si="3"/>
        <v>514.44262046670019</v>
      </c>
      <c r="G15" s="31">
        <f t="shared" ca="1" si="3"/>
        <v>246080.70134573159</v>
      </c>
      <c r="H15" s="31">
        <f t="shared" ca="1" si="3"/>
        <v>181276.78542154664</v>
      </c>
      <c r="I15" s="31">
        <f t="shared" ca="1" si="3"/>
        <v>36024.117445288597</v>
      </c>
      <c r="J15" s="31">
        <f t="shared" ca="1" si="3"/>
        <v>136089.14377116281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>
        <f t="shared" ref="B16:M16" ca="1" si="4">IF(AND($D$6,ISNUMBER(B49),ISNUMBER(B38)),(B49*$D$3)/(B38*$D$2),"---")</f>
        <v>815.90212220567514</v>
      </c>
      <c r="C16" s="31">
        <f t="shared" ca="1" si="4"/>
        <v>66114.534507109827</v>
      </c>
      <c r="D16" s="31">
        <f t="shared" ca="1" si="4"/>
        <v>31741.071377313609</v>
      </c>
      <c r="E16" s="31">
        <f t="shared" ca="1" si="4"/>
        <v>57883.61995418687</v>
      </c>
      <c r="F16" s="31">
        <f t="shared" ca="1" si="4"/>
        <v>2002.3288549472204</v>
      </c>
      <c r="G16" s="31">
        <f t="shared" ca="1" si="4"/>
        <v>294551.79943764728</v>
      </c>
      <c r="H16" s="31">
        <f t="shared" ca="1" si="4"/>
        <v>189669.11499224699</v>
      </c>
      <c r="I16" s="31">
        <f t="shared" ca="1" si="4"/>
        <v>39369.83429206095</v>
      </c>
      <c r="J16" s="31">
        <f t="shared" ca="1" si="4"/>
        <v>-490745.70026570826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>
        <f t="shared" ref="B17:M17" ca="1" si="5">IF(AND($D$6,ISNUMBER(B50),ISNUMBER(B39)),(B50*$D$3)/(B39*$D$2),"---")</f>
        <v>775.07587106924871</v>
      </c>
      <c r="C17" s="31">
        <f t="shared" ca="1" si="5"/>
        <v>39998.593629508141</v>
      </c>
      <c r="D17" s="31">
        <f t="shared" ca="1" si="5"/>
        <v>25065.490644979956</v>
      </c>
      <c r="E17" s="31">
        <f t="shared" ca="1" si="5"/>
        <v>55084.840219717429</v>
      </c>
      <c r="F17" s="31">
        <f t="shared" ca="1" si="5"/>
        <v>1415.8923438270235</v>
      </c>
      <c r="G17" s="31">
        <f t="shared" ca="1" si="5"/>
        <v>220565.68919404715</v>
      </c>
      <c r="H17" s="31">
        <f t="shared" ca="1" si="5"/>
        <v>160422.03394763445</v>
      </c>
      <c r="I17" s="31">
        <f t="shared" ca="1" si="5"/>
        <v>26815.764404749309</v>
      </c>
      <c r="J17" s="31">
        <f t="shared" ca="1" si="5"/>
        <v>40414.351786587744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>
        <f t="shared" ref="B18:M18" ca="1" si="6">IF(AND($D$6,ISNUMBER(B51),ISNUMBER(B40)),(B51*$D$3)/(B40*$D$2),"---")</f>
        <v>680.37629270349782</v>
      </c>
      <c r="C18" s="31">
        <f t="shared" ca="1" si="6"/>
        <v>39162.885676714141</v>
      </c>
      <c r="D18" s="31">
        <f t="shared" ca="1" si="6"/>
        <v>26327.518352673495</v>
      </c>
      <c r="E18" s="31">
        <f t="shared" ca="1" si="6"/>
        <v>51571.833192282516</v>
      </c>
      <c r="F18" s="31">
        <f t="shared" ca="1" si="6"/>
        <v>1191.1799041083407</v>
      </c>
      <c r="G18" s="31">
        <f t="shared" ca="1" si="6"/>
        <v>221121.81502681787</v>
      </c>
      <c r="H18" s="31">
        <f t="shared" ca="1" si="6"/>
        <v>153770.11400163881</v>
      </c>
      <c r="I18" s="31">
        <f t="shared" ca="1" si="6"/>
        <v>24994.227947120464</v>
      </c>
      <c r="J18" s="31">
        <f t="shared" ca="1" si="6"/>
        <v>-94850.009295052878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>
        <f t="shared" ref="B19:M19" ca="1" si="7">IF(AND($D$6,ISNUMBER(B52),ISNUMBER(B41)),(B52*$D$3)/(B41*$D$2),"---")</f>
        <v>489.65944425718419</v>
      </c>
      <c r="C19" s="31">
        <f t="shared" ca="1" si="7"/>
        <v>38220.685450358076</v>
      </c>
      <c r="D19" s="31">
        <f t="shared" ca="1" si="7"/>
        <v>26478.795176054064</v>
      </c>
      <c r="E19" s="31">
        <f t="shared" ca="1" si="7"/>
        <v>55948.629307521311</v>
      </c>
      <c r="F19" s="31">
        <f t="shared" ca="1" si="7"/>
        <v>1054.4258367082566</v>
      </c>
      <c r="G19" s="31">
        <f t="shared" ca="1" si="7"/>
        <v>260365.02750429351</v>
      </c>
      <c r="H19" s="31">
        <f t="shared" ca="1" si="7"/>
        <v>160220.34036417049</v>
      </c>
      <c r="I19" s="31">
        <f t="shared" ca="1" si="7"/>
        <v>26682.240280769947</v>
      </c>
      <c r="J19" s="31">
        <f t="shared" ca="1" si="7"/>
        <v>20119.698941374852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>
        <f ca="1">IF(AND($D$6,ISNUMBER(B34)),B34*$D$2,"---")</f>
        <v>219003123.67761198</v>
      </c>
      <c r="C23" s="31">
        <f t="shared" ref="C23:M23" ca="1" si="8">IF(AND($D$6,ISNUMBER(C34)),C34*$D$2,"---")</f>
        <v>214767244.0305092</v>
      </c>
      <c r="D23" s="31">
        <f t="shared" ca="1" si="8"/>
        <v>93555918.744183525</v>
      </c>
      <c r="E23" s="31">
        <f t="shared" ca="1" si="8"/>
        <v>192936172.00313336</v>
      </c>
      <c r="F23" s="31">
        <f t="shared" ca="1" si="8"/>
        <v>195868704.0665122</v>
      </c>
      <c r="G23" s="31">
        <f t="shared" ca="1" si="8"/>
        <v>205643810.94444171</v>
      </c>
      <c r="H23" s="31">
        <f t="shared" ca="1" si="8"/>
        <v>57713860.191775374</v>
      </c>
      <c r="I23" s="31">
        <f t="shared" ca="1" si="8"/>
        <v>181206043.74961796</v>
      </c>
      <c r="J23" s="31">
        <f t="shared" ca="1" si="8"/>
        <v>40729.61199137292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>
        <f t="shared" ref="B24:M30" ca="1" si="9">IF(AND($D$6,ISNUMBER(B35)),B35*$D$2,"---")</f>
        <v>230081578.13926542</v>
      </c>
      <c r="C24" s="31">
        <f t="shared" ca="1" si="9"/>
        <v>216396428.51016411</v>
      </c>
      <c r="D24" s="31">
        <f t="shared" ca="1" si="9"/>
        <v>115386990.77155939</v>
      </c>
      <c r="E24" s="31">
        <f t="shared" ca="1" si="9"/>
        <v>213789733.34271625</v>
      </c>
      <c r="F24" s="31">
        <f t="shared" ca="1" si="9"/>
        <v>205317974.04851073</v>
      </c>
      <c r="G24" s="31">
        <f t="shared" ca="1" si="9"/>
        <v>181206043.74961796</v>
      </c>
      <c r="H24" s="31">
        <f t="shared" ca="1" si="9"/>
        <v>48916264.001638837</v>
      </c>
      <c r="I24" s="31">
        <f t="shared" ca="1" si="9"/>
        <v>179902696.16589403</v>
      </c>
      <c r="J24" s="31">
        <f t="shared" ca="1" si="9"/>
        <v>366566.50792235625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>
        <f t="shared" ca="1" si="9"/>
        <v>224868187.80436969</v>
      </c>
      <c r="C25" s="31">
        <f t="shared" ca="1" si="9"/>
        <v>223239003.32471478</v>
      </c>
      <c r="D25" s="31">
        <f t="shared" ca="1" si="9"/>
        <v>101050167.35059611</v>
      </c>
      <c r="E25" s="31">
        <f t="shared" ca="1" si="9"/>
        <v>196846214.75430515</v>
      </c>
      <c r="F25" s="31">
        <f t="shared" ca="1" si="9"/>
        <v>173711795.14320534</v>
      </c>
      <c r="G25" s="31">
        <f t="shared" ca="1" si="9"/>
        <v>180228533.06182501</v>
      </c>
      <c r="H25" s="31">
        <f t="shared" ca="1" si="9"/>
        <v>45983731.938259989</v>
      </c>
      <c r="I25" s="31">
        <f t="shared" ca="1" si="9"/>
        <v>164914198.95306882</v>
      </c>
      <c r="J25" s="31">
        <f t="shared" ca="1" si="9"/>
        <v>-610944.17987059383</v>
      </c>
      <c r="K25" s="31" t="str">
        <f t="shared" ca="1" si="9"/>
        <v>---</v>
      </c>
      <c r="L25" s="31" t="str">
        <f t="shared" ca="1" si="9"/>
        <v>---</v>
      </c>
      <c r="M25" s="31" t="str">
        <f t="shared" ca="1" si="9"/>
        <v>---</v>
      </c>
    </row>
    <row r="26" spans="1:13" x14ac:dyDescent="0.2">
      <c r="A26" s="26" t="s">
        <v>51</v>
      </c>
      <c r="B26" s="31">
        <f t="shared" ca="1" si="9"/>
        <v>218677286.781681</v>
      </c>
      <c r="C26" s="31">
        <f t="shared" ca="1" si="9"/>
        <v>217699776.09388804</v>
      </c>
      <c r="D26" s="31">
        <f t="shared" ca="1" si="9"/>
        <v>99746819.766872182</v>
      </c>
      <c r="E26" s="31">
        <f t="shared" ca="1" si="9"/>
        <v>183486902.02113482</v>
      </c>
      <c r="F26" s="31">
        <f t="shared" ca="1" si="9"/>
        <v>180554369.95775598</v>
      </c>
      <c r="G26" s="31">
        <f t="shared" ca="1" si="9"/>
        <v>163610851.36934489</v>
      </c>
      <c r="H26" s="31">
        <f t="shared" ca="1" si="9"/>
        <v>45006221.250467032</v>
      </c>
      <c r="I26" s="31">
        <f t="shared" ca="1" si="9"/>
        <v>161329993.097828</v>
      </c>
      <c r="J26" s="31">
        <f t="shared" ca="1" si="9"/>
        <v>-285107.28393961041</v>
      </c>
      <c r="K26" s="31" t="str">
        <f t="shared" ca="1" si="9"/>
        <v>---</v>
      </c>
      <c r="L26" s="31" t="str">
        <f t="shared" ca="1" si="9"/>
        <v>---</v>
      </c>
      <c r="M26" s="31" t="str">
        <f t="shared" ca="1" si="9"/>
        <v>---</v>
      </c>
    </row>
    <row r="27" spans="1:13" x14ac:dyDescent="0.2">
      <c r="A27" s="26" t="s">
        <v>52</v>
      </c>
      <c r="B27" s="31">
        <f t="shared" ca="1" si="9"/>
        <v>211834711.96713036</v>
      </c>
      <c r="C27" s="31">
        <f t="shared" ca="1" si="9"/>
        <v>204992137.15257972</v>
      </c>
      <c r="D27" s="31">
        <f t="shared" ca="1" si="9"/>
        <v>189026129.25196156</v>
      </c>
      <c r="E27" s="31">
        <f t="shared" ca="1" si="9"/>
        <v>197497888.54616711</v>
      </c>
      <c r="F27" s="31">
        <f t="shared" ca="1" si="9"/>
        <v>201407931.29733893</v>
      </c>
      <c r="G27" s="31">
        <f t="shared" ca="1" si="9"/>
        <v>180228533.06182501</v>
      </c>
      <c r="H27" s="31">
        <f t="shared" ca="1" si="9"/>
        <v>48916264.001638837</v>
      </c>
      <c r="I27" s="31">
        <f t="shared" ca="1" si="9"/>
        <v>205317974.04851073</v>
      </c>
      <c r="J27" s="31">
        <f t="shared" ca="1" si="9"/>
        <v>40729.61199137292</v>
      </c>
      <c r="K27" s="31" t="str">
        <f t="shared" ca="1" si="9"/>
        <v>---</v>
      </c>
      <c r="L27" s="31" t="str">
        <f t="shared" ca="1" si="9"/>
        <v>---</v>
      </c>
      <c r="M27" s="31" t="str">
        <f t="shared" ca="1" si="9"/>
        <v>---</v>
      </c>
    </row>
    <row r="28" spans="1:13" x14ac:dyDescent="0.2">
      <c r="A28" s="26" t="s">
        <v>53</v>
      </c>
      <c r="B28" s="31">
        <f t="shared" ca="1" si="9"/>
        <v>210857201.27933744</v>
      </c>
      <c r="C28" s="31">
        <f t="shared" ca="1" si="9"/>
        <v>194565356.48278826</v>
      </c>
      <c r="D28" s="31">
        <f t="shared" ca="1" si="9"/>
        <v>199778746.81768399</v>
      </c>
      <c r="E28" s="31">
        <f t="shared" ca="1" si="9"/>
        <v>200104583.713615</v>
      </c>
      <c r="F28" s="31">
        <f t="shared" ca="1" si="9"/>
        <v>181857717.54147992</v>
      </c>
      <c r="G28" s="31">
        <f t="shared" ca="1" si="9"/>
        <v>170127589.28796455</v>
      </c>
      <c r="H28" s="31">
        <f t="shared" ca="1" si="9"/>
        <v>46635405.730121955</v>
      </c>
      <c r="I28" s="31">
        <f t="shared" ca="1" si="9"/>
        <v>170779263.07982653</v>
      </c>
      <c r="J28" s="31">
        <f t="shared" ca="1" si="9"/>
        <v>-610944.17987059383</v>
      </c>
      <c r="K28" s="31" t="str">
        <f t="shared" ca="1" si="9"/>
        <v>---</v>
      </c>
      <c r="L28" s="31" t="str">
        <f t="shared" ca="1" si="9"/>
        <v>---</v>
      </c>
      <c r="M28" s="31" t="str">
        <f t="shared" ca="1" si="9"/>
        <v>---</v>
      </c>
    </row>
    <row r="29" spans="1:13" x14ac:dyDescent="0.2">
      <c r="A29" s="26" t="s">
        <v>54</v>
      </c>
      <c r="B29" s="31">
        <f t="shared" ca="1" si="9"/>
        <v>205643810.94444171</v>
      </c>
      <c r="C29" s="31">
        <f t="shared" ca="1" si="9"/>
        <v>193913682.69092631</v>
      </c>
      <c r="D29" s="31">
        <f t="shared" ca="1" si="9"/>
        <v>186093597.18858269</v>
      </c>
      <c r="E29" s="31">
        <f t="shared" ca="1" si="9"/>
        <v>208902179.90375152</v>
      </c>
      <c r="F29" s="31">
        <f t="shared" ca="1" si="9"/>
        <v>172734284.45541239</v>
      </c>
      <c r="G29" s="31">
        <f t="shared" ca="1" si="9"/>
        <v>164914198.95306882</v>
      </c>
      <c r="H29" s="31">
        <f t="shared" ca="1" si="9"/>
        <v>47612916.417914905</v>
      </c>
      <c r="I29" s="31">
        <f t="shared" ca="1" si="9"/>
        <v>181531880.64554894</v>
      </c>
      <c r="J29" s="31">
        <f t="shared" ca="1" si="9"/>
        <v>-285107.28393961041</v>
      </c>
      <c r="K29" s="31" t="str">
        <f t="shared" ca="1" si="9"/>
        <v>---</v>
      </c>
      <c r="L29" s="31" t="str">
        <f t="shared" ca="1" si="9"/>
        <v>---</v>
      </c>
      <c r="M29" s="31" t="str">
        <f t="shared" ca="1" si="9"/>
        <v>---</v>
      </c>
    </row>
    <row r="30" spans="1:13" x14ac:dyDescent="0.2">
      <c r="A30" s="26" t="s">
        <v>55</v>
      </c>
      <c r="B30" s="31">
        <f t="shared" ca="1" si="9"/>
        <v>208902179.90375152</v>
      </c>
      <c r="C30" s="31">
        <f t="shared" ca="1" si="9"/>
        <v>202385441.98513186</v>
      </c>
      <c r="D30" s="31">
        <f t="shared" ca="1" si="9"/>
        <v>190003639.93975452</v>
      </c>
      <c r="E30" s="31">
        <f t="shared" ca="1" si="9"/>
        <v>199452909.92175302</v>
      </c>
      <c r="F30" s="31">
        <f t="shared" ca="1" si="9"/>
        <v>177296000.99844614</v>
      </c>
      <c r="G30" s="31">
        <f t="shared" ca="1" si="9"/>
        <v>155790765.8670013</v>
      </c>
      <c r="H30" s="31">
        <f t="shared" ca="1" si="9"/>
        <v>46635405.730121955</v>
      </c>
      <c r="I30" s="31">
        <f t="shared" ca="1" si="9"/>
        <v>171105099.97575748</v>
      </c>
      <c r="J30" s="31">
        <f t="shared" ca="1" si="9"/>
        <v>1344077.1957153063</v>
      </c>
      <c r="K30" s="31" t="str">
        <f t="shared" ca="1" si="9"/>
        <v>---</v>
      </c>
      <c r="L30" s="31" t="str">
        <f t="shared" ca="1" si="9"/>
        <v>---</v>
      </c>
      <c r="M30" s="31" t="str">
        <f t="shared" ca="1" si="9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>
        <f ca="1">IF(ISNUMBER('Raw Plate Reader Measurements'!B12),'Raw Plate Reader Measurements'!B12-$D$4,"---")</f>
        <v>0.67212499999999997</v>
      </c>
      <c r="C34" s="18">
        <f ca="1">IF(ISNUMBER('Raw Plate Reader Measurements'!C12),'Raw Plate Reader Measurements'!C12-$D$4,"---")</f>
        <v>0.65912499999999996</v>
      </c>
      <c r="D34" s="18">
        <f ca="1">IF(ISNUMBER('Raw Plate Reader Measurements'!D12),'Raw Plate Reader Measurements'!D12-$D$4,"---")</f>
        <v>0.28712500000000002</v>
      </c>
      <c r="E34" s="18">
        <f ca="1">IF(ISNUMBER('Raw Plate Reader Measurements'!E12),'Raw Plate Reader Measurements'!E12-$D$4,"---")</f>
        <v>0.59212500000000001</v>
      </c>
      <c r="F34" s="18">
        <f ca="1">IF(ISNUMBER('Raw Plate Reader Measurements'!F12),'Raw Plate Reader Measurements'!F12-$D$4,"---")</f>
        <v>0.60112500000000002</v>
      </c>
      <c r="G34" s="18">
        <f ca="1">IF(ISNUMBER('Raw Plate Reader Measurements'!G12),'Raw Plate Reader Measurements'!G12-$D$4,"---")</f>
        <v>0.63112500000000005</v>
      </c>
      <c r="H34" s="18">
        <f ca="1">IF(ISNUMBER('Raw Plate Reader Measurements'!H12),'Raw Plate Reader Measurements'!H12-$D$4,"---")</f>
        <v>0.177125</v>
      </c>
      <c r="I34" s="18">
        <f ca="1">IF(ISNUMBER('Raw Plate Reader Measurements'!I12),'Raw Plate Reader Measurements'!I12-$D$4,"---")</f>
        <v>0.55612499999999998</v>
      </c>
      <c r="J34" s="18">
        <f ca="1">IF(ISNUMBER('Raw Plate Reader Measurements'!J12),'Raw Plate Reader Measurements'!J12-$D$4,"---")</f>
        <v>1.2500000000000011E-4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>
        <f ca="1">IF(ISNUMBER('Raw Plate Reader Measurements'!B13),'Raw Plate Reader Measurements'!B13-$D$4,"---")</f>
        <v>0.706125</v>
      </c>
      <c r="C35" s="18">
        <f ca="1">IF(ISNUMBER('Raw Plate Reader Measurements'!C13),'Raw Plate Reader Measurements'!C13-$D$4,"---")</f>
        <v>0.66412499999999997</v>
      </c>
      <c r="D35" s="18">
        <f ca="1">IF(ISNUMBER('Raw Plate Reader Measurements'!D13),'Raw Plate Reader Measurements'!D13-$D$4,"---")</f>
        <v>0.35412500000000002</v>
      </c>
      <c r="E35" s="18">
        <f ca="1">IF(ISNUMBER('Raw Plate Reader Measurements'!E13),'Raw Plate Reader Measurements'!E13-$D$4,"---")</f>
        <v>0.65612499999999996</v>
      </c>
      <c r="F35" s="18">
        <f ca="1">IF(ISNUMBER('Raw Plate Reader Measurements'!F13),'Raw Plate Reader Measurements'!F13-$D$4,"---")</f>
        <v>0.63012500000000005</v>
      </c>
      <c r="G35" s="18">
        <f ca="1">IF(ISNUMBER('Raw Plate Reader Measurements'!G13),'Raw Plate Reader Measurements'!G13-$D$4,"---")</f>
        <v>0.55612499999999998</v>
      </c>
      <c r="H35" s="18">
        <f ca="1">IF(ISNUMBER('Raw Plate Reader Measurements'!H13),'Raw Plate Reader Measurements'!H13-$D$4,"---")</f>
        <v>0.15012500000000001</v>
      </c>
      <c r="I35" s="18">
        <f ca="1">IF(ISNUMBER('Raw Plate Reader Measurements'!I13),'Raw Plate Reader Measurements'!I13-$D$4,"---")</f>
        <v>0.55212499999999998</v>
      </c>
      <c r="J35" s="18">
        <f ca="1">IF(ISNUMBER('Raw Plate Reader Measurements'!J13),'Raw Plate Reader Measurements'!J13-$D$4,"---")</f>
        <v>1.125000000000001E-3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>
        <f ca="1">IF(ISNUMBER('Raw Plate Reader Measurements'!B14),'Raw Plate Reader Measurements'!B14-$D$4,"---")</f>
        <v>0.69012499999999999</v>
      </c>
      <c r="C36" s="18">
        <f ca="1">IF(ISNUMBER('Raw Plate Reader Measurements'!C14),'Raw Plate Reader Measurements'!C14-$D$4,"---")</f>
        <v>0.68512499999999998</v>
      </c>
      <c r="D36" s="18">
        <f ca="1">IF(ISNUMBER('Raw Plate Reader Measurements'!D14),'Raw Plate Reader Measurements'!D14-$D$4,"---")</f>
        <v>0.31012499999999998</v>
      </c>
      <c r="E36" s="18">
        <f ca="1">IF(ISNUMBER('Raw Plate Reader Measurements'!E14),'Raw Plate Reader Measurements'!E14-$D$4,"---")</f>
        <v>0.60412500000000002</v>
      </c>
      <c r="F36" s="18">
        <f ca="1">IF(ISNUMBER('Raw Plate Reader Measurements'!F14),'Raw Plate Reader Measurements'!F14-$D$4,"---")</f>
        <v>0.53312499999999996</v>
      </c>
      <c r="G36" s="18">
        <f ca="1">IF(ISNUMBER('Raw Plate Reader Measurements'!G14),'Raw Plate Reader Measurements'!G14-$D$4,"---")</f>
        <v>0.55312499999999998</v>
      </c>
      <c r="H36" s="18">
        <f ca="1">IF(ISNUMBER('Raw Plate Reader Measurements'!H14),'Raw Plate Reader Measurements'!H14-$D$4,"---")</f>
        <v>0.141125</v>
      </c>
      <c r="I36" s="18">
        <f ca="1">IF(ISNUMBER('Raw Plate Reader Measurements'!I14),'Raw Plate Reader Measurements'!I14-$D$4,"---")</f>
        <v>0.50612500000000005</v>
      </c>
      <c r="J36" s="18">
        <f ca="1">IF(ISNUMBER('Raw Plate Reader Measurements'!J14),'Raw Plate Reader Measurements'!J14-$D$4,"---")</f>
        <v>-1.8750000000000017E-3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>
        <f ca="1">IF(ISNUMBER('Raw Plate Reader Measurements'!B15),'Raw Plate Reader Measurements'!B15-$D$4,"---")</f>
        <v>0.67112499999999997</v>
      </c>
      <c r="C37" s="18">
        <f ca="1">IF(ISNUMBER('Raw Plate Reader Measurements'!C15),'Raw Plate Reader Measurements'!C15-$D$4,"---")</f>
        <v>0.66812499999999997</v>
      </c>
      <c r="D37" s="18">
        <f ca="1">IF(ISNUMBER('Raw Plate Reader Measurements'!D15),'Raw Plate Reader Measurements'!D15-$D$4,"---")</f>
        <v>0.30612499999999998</v>
      </c>
      <c r="E37" s="18">
        <f ca="1">IF(ISNUMBER('Raw Plate Reader Measurements'!E15),'Raw Plate Reader Measurements'!E15-$D$4,"---")</f>
        <v>0.56312499999999999</v>
      </c>
      <c r="F37" s="18">
        <f ca="1">IF(ISNUMBER('Raw Plate Reader Measurements'!F15),'Raw Plate Reader Measurements'!F15-$D$4,"---")</f>
        <v>0.55412499999999998</v>
      </c>
      <c r="G37" s="18">
        <f ca="1">IF(ISNUMBER('Raw Plate Reader Measurements'!G15),'Raw Plate Reader Measurements'!G15-$D$4,"---")</f>
        <v>0.50212500000000004</v>
      </c>
      <c r="H37" s="18">
        <f ca="1">IF(ISNUMBER('Raw Plate Reader Measurements'!H15),'Raw Plate Reader Measurements'!H15-$D$4,"---")</f>
        <v>0.138125</v>
      </c>
      <c r="I37" s="18">
        <f ca="1">IF(ISNUMBER('Raw Plate Reader Measurements'!I15),'Raw Plate Reader Measurements'!I15-$D$4,"---")</f>
        <v>0.49512500000000004</v>
      </c>
      <c r="J37" s="18">
        <f ca="1">IF(ISNUMBER('Raw Plate Reader Measurements'!J15),'Raw Plate Reader Measurements'!J15-$D$4,"---")</f>
        <v>-8.7500000000000078E-4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>
        <f ca="1">IF(ISNUMBER('Raw Plate Reader Measurements'!B16),'Raw Plate Reader Measurements'!B16-$D$4,"---")</f>
        <v>0.65012499999999995</v>
      </c>
      <c r="C38" s="18">
        <f ca="1">IF(ISNUMBER('Raw Plate Reader Measurements'!C16),'Raw Plate Reader Measurements'!C16-$D$4,"---")</f>
        <v>0.62912500000000005</v>
      </c>
      <c r="D38" s="18">
        <f ca="1">IF(ISNUMBER('Raw Plate Reader Measurements'!D16),'Raw Plate Reader Measurements'!D16-$D$4,"---")</f>
        <v>0.580125</v>
      </c>
      <c r="E38" s="18">
        <f ca="1">IF(ISNUMBER('Raw Plate Reader Measurements'!E16),'Raw Plate Reader Measurements'!E16-$D$4,"---")</f>
        <v>0.60612500000000002</v>
      </c>
      <c r="F38" s="18">
        <f ca="1">IF(ISNUMBER('Raw Plate Reader Measurements'!F16),'Raw Plate Reader Measurements'!F16-$D$4,"---")</f>
        <v>0.61812500000000004</v>
      </c>
      <c r="G38" s="18">
        <f ca="1">IF(ISNUMBER('Raw Plate Reader Measurements'!G16),'Raw Plate Reader Measurements'!G16-$D$4,"---")</f>
        <v>0.55312499999999998</v>
      </c>
      <c r="H38" s="18">
        <f ca="1">IF(ISNUMBER('Raw Plate Reader Measurements'!H16),'Raw Plate Reader Measurements'!H16-$D$4,"---")</f>
        <v>0.15012500000000001</v>
      </c>
      <c r="I38" s="18">
        <f ca="1">IF(ISNUMBER('Raw Plate Reader Measurements'!I16),'Raw Plate Reader Measurements'!I16-$D$4,"---")</f>
        <v>0.63012500000000005</v>
      </c>
      <c r="J38" s="18">
        <f ca="1">IF(ISNUMBER('Raw Plate Reader Measurements'!J16),'Raw Plate Reader Measurements'!J16-$D$4,"---")</f>
        <v>1.2500000000000011E-4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>
        <f ca="1">IF(ISNUMBER('Raw Plate Reader Measurements'!B17),'Raw Plate Reader Measurements'!B17-$D$4,"---")</f>
        <v>0.64712500000000006</v>
      </c>
      <c r="C39" s="18">
        <f ca="1">IF(ISNUMBER('Raw Plate Reader Measurements'!C17),'Raw Plate Reader Measurements'!C17-$D$4,"---")</f>
        <v>0.59712500000000002</v>
      </c>
      <c r="D39" s="18">
        <f ca="1">IF(ISNUMBER('Raw Plate Reader Measurements'!D17),'Raw Plate Reader Measurements'!D17-$D$4,"---")</f>
        <v>0.61312500000000003</v>
      </c>
      <c r="E39" s="18">
        <f ca="1">IF(ISNUMBER('Raw Plate Reader Measurements'!E17),'Raw Plate Reader Measurements'!E17-$D$4,"---")</f>
        <v>0.61412500000000003</v>
      </c>
      <c r="F39" s="18">
        <f ca="1">IF(ISNUMBER('Raw Plate Reader Measurements'!F17),'Raw Plate Reader Measurements'!F17-$D$4,"---")</f>
        <v>0.55812499999999998</v>
      </c>
      <c r="G39" s="18">
        <f ca="1">IF(ISNUMBER('Raw Plate Reader Measurements'!G17),'Raw Plate Reader Measurements'!G17-$D$4,"---")</f>
        <v>0.52212500000000006</v>
      </c>
      <c r="H39" s="18">
        <f ca="1">IF(ISNUMBER('Raw Plate Reader Measurements'!H17),'Raw Plate Reader Measurements'!H17-$D$4,"---")</f>
        <v>0.143125</v>
      </c>
      <c r="I39" s="18">
        <f ca="1">IF(ISNUMBER('Raw Plate Reader Measurements'!I17),'Raw Plate Reader Measurements'!I17-$D$4,"---")</f>
        <v>0.52412500000000006</v>
      </c>
      <c r="J39" s="18">
        <f ca="1">IF(ISNUMBER('Raw Plate Reader Measurements'!J17),'Raw Plate Reader Measurements'!J17-$D$4,"---")</f>
        <v>-1.8750000000000017E-3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>
        <f ca="1">IF(ISNUMBER('Raw Plate Reader Measurements'!B18),'Raw Plate Reader Measurements'!B18-$D$4,"---")</f>
        <v>0.63112500000000005</v>
      </c>
      <c r="C40" s="18">
        <f ca="1">IF(ISNUMBER('Raw Plate Reader Measurements'!C18),'Raw Plate Reader Measurements'!C18-$D$4,"---")</f>
        <v>0.59512500000000002</v>
      </c>
      <c r="D40" s="18">
        <f ca="1">IF(ISNUMBER('Raw Plate Reader Measurements'!D18),'Raw Plate Reader Measurements'!D18-$D$4,"---")</f>
        <v>0.57112499999999999</v>
      </c>
      <c r="E40" s="18">
        <f ca="1">IF(ISNUMBER('Raw Plate Reader Measurements'!E18),'Raw Plate Reader Measurements'!E18-$D$4,"---")</f>
        <v>0.64112500000000006</v>
      </c>
      <c r="F40" s="18">
        <f ca="1">IF(ISNUMBER('Raw Plate Reader Measurements'!F18),'Raw Plate Reader Measurements'!F18-$D$4,"---")</f>
        <v>0.53012499999999996</v>
      </c>
      <c r="G40" s="18">
        <f ca="1">IF(ISNUMBER('Raw Plate Reader Measurements'!G18),'Raw Plate Reader Measurements'!G18-$D$4,"---")</f>
        <v>0.50612500000000005</v>
      </c>
      <c r="H40" s="18">
        <f ca="1">IF(ISNUMBER('Raw Plate Reader Measurements'!H18),'Raw Plate Reader Measurements'!H18-$D$4,"---")</f>
        <v>0.146125</v>
      </c>
      <c r="I40" s="18">
        <f ca="1">IF(ISNUMBER('Raw Plate Reader Measurements'!I18),'Raw Plate Reader Measurements'!I18-$D$4,"---")</f>
        <v>0.55712499999999998</v>
      </c>
      <c r="J40" s="18">
        <f ca="1">IF(ISNUMBER('Raw Plate Reader Measurements'!J18),'Raw Plate Reader Measurements'!J18-$D$4,"---")</f>
        <v>-8.7500000000000078E-4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>
        <f ca="1">IF(ISNUMBER('Raw Plate Reader Measurements'!B19),'Raw Plate Reader Measurements'!B19-$D$4,"---")</f>
        <v>0.64112500000000006</v>
      </c>
      <c r="C41" s="18">
        <f ca="1">IF(ISNUMBER('Raw Plate Reader Measurements'!C19),'Raw Plate Reader Measurements'!C19-$D$4,"---")</f>
        <v>0.62112500000000004</v>
      </c>
      <c r="D41" s="18">
        <f ca="1">IF(ISNUMBER('Raw Plate Reader Measurements'!D19),'Raw Plate Reader Measurements'!D19-$D$4,"---")</f>
        <v>0.583125</v>
      </c>
      <c r="E41" s="18">
        <f ca="1">IF(ISNUMBER('Raw Plate Reader Measurements'!E19),'Raw Plate Reader Measurements'!E19-$D$4,"---")</f>
        <v>0.61212500000000003</v>
      </c>
      <c r="F41" s="18">
        <f ca="1">IF(ISNUMBER('Raw Plate Reader Measurements'!F19),'Raw Plate Reader Measurements'!F19-$D$4,"---")</f>
        <v>0.54412499999999997</v>
      </c>
      <c r="G41" s="18">
        <f ca="1">IF(ISNUMBER('Raw Plate Reader Measurements'!G19),'Raw Plate Reader Measurements'!G19-$D$4,"---")</f>
        <v>0.47812500000000002</v>
      </c>
      <c r="H41" s="18">
        <f ca="1">IF(ISNUMBER('Raw Plate Reader Measurements'!H19),'Raw Plate Reader Measurements'!H19-$D$4,"---")</f>
        <v>0.143125</v>
      </c>
      <c r="I41" s="18">
        <f ca="1">IF(ISNUMBER('Raw Plate Reader Measurements'!I19),'Raw Plate Reader Measurements'!I19-$D$4,"---")</f>
        <v>0.52512499999999995</v>
      </c>
      <c r="J41" s="18">
        <f ca="1">IF(ISNUMBER('Raw Plate Reader Measurements'!J19),'Raw Plate Reader Measurements'!J19-$D$4,"---")</f>
        <v>4.1250000000000037E-3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Measurements'!G24),'Raw Plate Reader Measurements'!G24-$D$5,"---")</f>
        <v>13018.75</v>
      </c>
      <c r="H45" s="31">
        <f ca="1">IF(ISNUMBER('Raw Plate Reader Measurements'!H24),'Raw Plate Reader Measurements'!H24-$D$5,"---")</f>
        <v>2212.75</v>
      </c>
      <c r="I45" s="31">
        <f ca="1">IF(ISNUMBER('Raw Plate Reader Measurements'!I24),'Raw Plate Reader Measurements'!I24-$D$5,"---")</f>
        <v>1335.75</v>
      </c>
      <c r="J45" s="31">
        <f ca="1">IF(ISNUMBER('Raw Plate Reader Measurements'!J24),'Raw Plate Reader Measurements'!J24-$D$5,"---")</f>
        <v>-24.25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Measurements'!G25),'Raw Plate Reader Measurements'!G25-$D$5,"---")</f>
        <v>9914.75</v>
      </c>
      <c r="H46" s="31">
        <f ca="1">IF(ISNUMBER('Raw Plate Reader Measurements'!H25),'Raw Plate Reader Measurements'!H25-$D$5,"---")</f>
        <v>1843.75</v>
      </c>
      <c r="I46" s="31">
        <f ca="1">IF(ISNUMBER('Raw Plate Reader Measurements'!I25),'Raw Plate Reader Measurements'!I25-$D$5,"---")</f>
        <v>1226.75</v>
      </c>
      <c r="J46" s="31">
        <f ca="1">IF(ISNUMBER('Raw Plate Reader Measurements'!J25),'Raw Plate Reader Measurements'!J25-$D$5,"---")</f>
        <v>-18.25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Measurements'!G26),'Raw Plate Reader Measurements'!G26-$D$5,"---")</f>
        <v>8985.75</v>
      </c>
      <c r="H47" s="31">
        <f ca="1">IF(ISNUMBER('Raw Plate Reader Measurements'!H26),'Raw Plate Reader Measurements'!H26-$D$5,"---")</f>
        <v>1853.75</v>
      </c>
      <c r="I47" s="31">
        <f ca="1">IF(ISNUMBER('Raw Plate Reader Measurements'!I26),'Raw Plate Reader Measurements'!I26-$D$5,"---")</f>
        <v>1170.75</v>
      </c>
      <c r="J47" s="31">
        <f ca="1">IF(ISNUMBER('Raw Plate Reader Measurements'!J26),'Raw Plate Reader Measurements'!J26-$D$5,"---")</f>
        <v>48.75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Measurements'!G27),'Raw Plate Reader Measurements'!G27-$D$5,"---")</f>
        <v>8560.75</v>
      </c>
      <c r="H48" s="31">
        <f ca="1">IF(ISNUMBER('Raw Plate Reader Measurements'!H27),'Raw Plate Reader Measurements'!H27-$D$5,"---")</f>
        <v>1734.75</v>
      </c>
      <c r="I48" s="31">
        <f ca="1">IF(ISNUMBER('Raw Plate Reader Measurements'!I27),'Raw Plate Reader Measurements'!I27-$D$5,"---")</f>
        <v>1235.75</v>
      </c>
      <c r="J48" s="31">
        <f ca="1">IF(ISNUMBER('Raw Plate Reader Measurements'!J27),'Raw Plate Reader Measurements'!J27-$D$5,"---")</f>
        <v>-8.25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Measurements'!G28),'Raw Plate Reader Measurements'!G28-$D$5,"---")</f>
        <v>11287.75</v>
      </c>
      <c r="H49" s="31">
        <f ca="1">IF(ISNUMBER('Raw Plate Reader Measurements'!H28),'Raw Plate Reader Measurements'!H28-$D$5,"---")</f>
        <v>1972.75</v>
      </c>
      <c r="I49" s="31">
        <f ca="1">IF(ISNUMBER('Raw Plate Reader Measurements'!I28),'Raw Plate Reader Measurements'!I28-$D$5,"---")</f>
        <v>1718.75</v>
      </c>
      <c r="J49" s="31">
        <f ca="1">IF(ISNUMBER('Raw Plate Reader Measurements'!J28),'Raw Plate Reader Measurements'!J28-$D$5,"---")</f>
        <v>-4.25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Measurements'!G29),'Raw Plate Reader Measurements'!G29-$D$5,"---")</f>
        <v>7978.75</v>
      </c>
      <c r="H50" s="31">
        <f ca="1">IF(ISNUMBER('Raw Plate Reader Measurements'!H29),'Raw Plate Reader Measurements'!H29-$D$5,"---")</f>
        <v>1590.75</v>
      </c>
      <c r="I50" s="31">
        <f ca="1">IF(ISNUMBER('Raw Plate Reader Measurements'!I29),'Raw Plate Reader Measurements'!I29-$D$5,"---")</f>
        <v>973.75</v>
      </c>
      <c r="J50" s="31">
        <f ca="1">IF(ISNUMBER('Raw Plate Reader Measurements'!J29),'Raw Plate Reader Measurements'!J29-$D$5,"---")</f>
        <v>-5.25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Measurements'!G30),'Raw Plate Reader Measurements'!G30-$D$5,"---")</f>
        <v>7753.75</v>
      </c>
      <c r="H51" s="31">
        <f ca="1">IF(ISNUMBER('Raw Plate Reader Measurements'!H30),'Raw Plate Reader Measurements'!H30-$D$5,"---")</f>
        <v>1556.75</v>
      </c>
      <c r="I51" s="31">
        <f ca="1">IF(ISNUMBER('Raw Plate Reader Measurements'!I30),'Raw Plate Reader Measurements'!I30-$D$5,"---")</f>
        <v>964.75</v>
      </c>
      <c r="J51" s="31">
        <f ca="1">IF(ISNUMBER('Raw Plate Reader Measurements'!J30),'Raw Plate Reader Measurements'!J30-$D$5,"---")</f>
        <v>5.75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Measurements'!G31),'Raw Plate Reader Measurements'!G31-$D$5,"---")</f>
        <v>8624.75</v>
      </c>
      <c r="H52" s="31">
        <f ca="1">IF(ISNUMBER('Raw Plate Reader Measurements'!H31),'Raw Plate Reader Measurements'!H31-$D$5,"---")</f>
        <v>1588.75</v>
      </c>
      <c r="I52" s="31">
        <f ca="1">IF(ISNUMBER('Raw Plate Reader Measurements'!I31),'Raw Plate Reader Measurements'!I31-$D$5,"---")</f>
        <v>970.75</v>
      </c>
      <c r="J52" s="31">
        <f ca="1">IF(ISNUMBER('Raw Plate Reader Measurements'!J31),'Raw Plate Reader Measurements'!J31-$D$5,"---")</f>
        <v>5.75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19">
    <cfRule type="expression" dxfId="1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conditionalFormatting sqref="B20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2019-06-05T22:56:50Z</dcterms:modified>
</cp:coreProperties>
</file>