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Desktop/igem tmp/"/>
    </mc:Choice>
  </mc:AlternateContent>
  <xr:revisionPtr revIDLastSave="0" documentId="13_ncr:1_{70A06551-2A64-FF4A-8FBF-1186520D9DF8}" xr6:coauthVersionLast="36" xr6:coauthVersionMax="36" xr10:uidLastSave="{00000000-0000-0000-0000-000000000000}"/>
  <bookViews>
    <workbookView xWindow="420" yWindow="1380" windowWidth="22640" windowHeight="13900" tabRatio="500" xr2:uid="{00000000-000D-0000-FFFF-FFFF00000000}"/>
  </bookViews>
  <sheets>
    <sheet name="Bead Calibration" sheetId="1" r:id="rId1"/>
    <sheet name="Bead Catalog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I9" i="1" l="1"/>
  <c r="C9" i="1"/>
  <c r="D9" i="1"/>
  <c r="B9" i="1"/>
  <c r="E9" i="1"/>
  <c r="F9" i="1"/>
  <c r="G9" i="1"/>
  <c r="H9" i="1"/>
  <c r="E10" i="1" l="1"/>
  <c r="B10" i="1"/>
  <c r="G10" i="1"/>
  <c r="D10" i="1"/>
  <c r="F10" i="1"/>
  <c r="C10" i="1"/>
  <c r="H10" i="1"/>
  <c r="I10" i="1"/>
  <c r="C11" i="1" l="1"/>
  <c r="D32" i="1" s="1"/>
  <c r="D33" i="1" s="1"/>
  <c r="G32" i="1" l="1"/>
  <c r="G33" i="1" s="1"/>
  <c r="B32" i="1"/>
  <c r="B33" i="1" s="1"/>
  <c r="E32" i="1"/>
  <c r="E33" i="1" s="1"/>
  <c r="C32" i="1"/>
  <c r="C33" i="1" s="1"/>
  <c r="F32" i="1"/>
  <c r="F33" i="1" s="1"/>
  <c r="H32" i="1"/>
  <c r="H33" i="1" s="1"/>
  <c r="I32" i="1"/>
  <c r="I33" i="1" s="1"/>
</calcChain>
</file>

<file path=xl/sharedStrings.xml><?xml version="1.0" encoding="utf-8"?>
<sst xmlns="http://schemas.openxmlformats.org/spreadsheetml/2006/main" count="158" uniqueCount="45">
  <si>
    <t>MEFL:</t>
  </si>
  <si>
    <t>Conversion:</t>
  </si>
  <si>
    <t>Observed Peak:</t>
  </si>
  <si>
    <t xml:space="preserve">SpheroTech Rainbow Calibration Particles </t>
  </si>
  <si>
    <t>Model:</t>
  </si>
  <si>
    <t>Lot:</t>
  </si>
  <si>
    <t>SpheroTech URCP-38-2K</t>
  </si>
  <si>
    <t>Lot AG01</t>
  </si>
  <si>
    <t>MEFL</t>
  </si>
  <si>
    <t>MEPTR</t>
  </si>
  <si>
    <t>MEAPCY7</t>
  </si>
  <si>
    <t>Lot AJ02, AJ03</t>
  </si>
  <si>
    <t>SpheroTech RCP-30-5A</t>
  </si>
  <si>
    <t>Lot AA01, AA02, AA03, AA04, AB01, AB02, AC01, GAA01-R</t>
  </si>
  <si>
    <t>Lot AC02, AC03, AD01</t>
  </si>
  <si>
    <t>Lot AD04, AE01, AF01, AF02, AH01, AH02, AJ01</t>
  </si>
  <si>
    <t>Lot Z02, Z03</t>
  </si>
  <si>
    <t>SpheroTech URQP-30-6K</t>
  </si>
  <si>
    <t>MEC30</t>
  </si>
  <si>
    <t>Units:</t>
  </si>
  <si>
    <t>Model</t>
  </si>
  <si>
    <t>Lot</t>
  </si>
  <si>
    <t>Units</t>
  </si>
  <si>
    <t>Composite:</t>
  </si>
  <si>
    <t>Gold cells are calculated</t>
  </si>
  <si>
    <t>Select model, lot, and units from dropdown menus; enter Abs600 measurements into blue cells</t>
  </si>
  <si>
    <t>Highest</t>
  </si>
  <si>
    <t>Peak:</t>
  </si>
  <si>
    <t>2nd</t>
  </si>
  <si>
    <t>3rd</t>
  </si>
  <si>
    <t>4th</t>
  </si>
  <si>
    <t>5th</t>
  </si>
  <si>
    <t>6th</t>
  </si>
  <si>
    <t>7th</t>
  </si>
  <si>
    <t>8th</t>
  </si>
  <si>
    <t>MEFL/a.u. scaling factor:</t>
  </si>
  <si>
    <t>Lot AJ01 (38-2K)</t>
  </si>
  <si>
    <t>Any URQP lot</t>
  </si>
  <si>
    <t>---</t>
  </si>
  <si>
    <t>Some beads models have less peaks, and not all peaks have defined MEFL</t>
  </si>
  <si>
    <t>Note: some of the lowest peaks will often remain blank.</t>
  </si>
  <si>
    <t>Error:</t>
  </si>
  <si>
    <t>Fused name:</t>
  </si>
  <si>
    <t>Linear Fit:</t>
  </si>
  <si>
    <t>Peaks (highest to lowest), fill in as many as visible and well-distinguished: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</si>
</sst>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CCB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Protection="1">
      <protection hidden="1"/>
    </xf>
    <xf numFmtId="1" fontId="0" fillId="0" borderId="0" xfId="0" applyNumberFormat="1"/>
    <xf numFmtId="0" fontId="5" fillId="0" borderId="0" xfId="0" applyFont="1"/>
    <xf numFmtId="2" fontId="0" fillId="4" borderId="9" xfId="0" applyNumberForma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4" borderId="10" xfId="0" applyNumberFormat="1" applyFill="1" applyBorder="1"/>
    <xf numFmtId="2" fontId="0" fillId="0" borderId="0" xfId="0" applyNumberFormat="1" applyFill="1"/>
    <xf numFmtId="1" fontId="0" fillId="3" borderId="2" xfId="0" applyNumberFormat="1" applyFill="1" applyBorder="1"/>
    <xf numFmtId="0" fontId="0" fillId="0" borderId="0" xfId="0" quotePrefix="1"/>
    <xf numFmtId="1" fontId="0" fillId="3" borderId="6" xfId="0" applyNumberFormat="1" applyFill="1" applyBorder="1"/>
    <xf numFmtId="2" fontId="0" fillId="4" borderId="11" xfId="0" applyNumberFormat="1" applyFill="1" applyBorder="1"/>
    <xf numFmtId="1" fontId="0" fillId="2" borderId="1" xfId="0" applyNumberFormat="1" applyFill="1" applyBorder="1"/>
    <xf numFmtId="1" fontId="0" fillId="2" borderId="7" xfId="0" applyNumberFormat="1" applyFill="1" applyBorder="1"/>
    <xf numFmtId="2" fontId="0" fillId="0" borderId="0" xfId="0" applyNumberFormat="1" applyFill="1" applyBorder="1"/>
    <xf numFmtId="0" fontId="0" fillId="0" borderId="5" xfId="0" applyBorder="1"/>
    <xf numFmtId="164" fontId="0" fillId="4" borderId="1" xfId="0" applyNumberFormat="1" applyFill="1" applyBorder="1"/>
    <xf numFmtId="164" fontId="0" fillId="4" borderId="7" xfId="0" applyNumberFormat="1" applyFill="1" applyBorder="1"/>
    <xf numFmtId="164" fontId="0" fillId="4" borderId="2" xfId="0" applyNumberFormat="1" applyFill="1" applyBorder="1"/>
    <xf numFmtId="164" fontId="0" fillId="4" borderId="6" xfId="0" applyNumberFormat="1" applyFill="1" applyBorder="1"/>
    <xf numFmtId="49" fontId="0" fillId="5" borderId="1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CCB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MEFL</a:t>
            </a:r>
            <a:r>
              <a:rPr lang="en-US" baseline="0"/>
              <a:t> / a.u.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'Bead Calibration'!$B$8:$I$8</c:f>
              <c:numCache>
                <c:formatCode>0</c:formatCode>
                <c:ptCount val="8"/>
                <c:pt idx="0">
                  <c:v>10299</c:v>
                </c:pt>
                <c:pt idx="1">
                  <c:v>4936</c:v>
                </c:pt>
                <c:pt idx="2">
                  <c:v>1732</c:v>
                </c:pt>
                <c:pt idx="3">
                  <c:v>618</c:v>
                </c:pt>
                <c:pt idx="4">
                  <c:v>242</c:v>
                </c:pt>
              </c:numCache>
            </c:numRef>
          </c:xVal>
          <c:yVal>
            <c:numRef>
              <c:f>'Bead Calibration'!$B$9:$I$9</c:f>
              <c:numCache>
                <c:formatCode>0</c:formatCode>
                <c:ptCount val="8"/>
                <c:pt idx="0">
                  <c:v>271771.18947984645</c:v>
                </c:pt>
                <c:pt idx="1">
                  <c:v>136680.14281623816</c:v>
                </c:pt>
                <c:pt idx="2">
                  <c:v>47575.3135266221</c:v>
                </c:pt>
                <c:pt idx="3">
                  <c:v>16530.738141233476</c:v>
                </c:pt>
                <c:pt idx="4">
                  <c:v>6561.8826258388208</c:v>
                </c:pt>
                <c:pt idx="5">
                  <c:v>2083.0123488325257</c:v>
                </c:pt>
                <c:pt idx="6">
                  <c:v>791.21979760346414</c:v>
                </c:pt>
                <c:pt idx="7">
                  <c:v>90.708688638215349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8-0D47-9628-867F6FF1A5DC}"/>
            </c:ext>
          </c:extLst>
        </c:ser>
        <c:ser>
          <c:idx val="3"/>
          <c:order val="1"/>
          <c:tx>
            <c:v>Linear Fit</c:v>
          </c:tx>
          <c:spPr>
            <a:ln w="1905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xVal>
            <c:numRef>
              <c:f>'Bead Calibration'!$B$32:$I$32</c:f>
              <c:numCache>
                <c:formatCode>0.0</c:formatCode>
                <c:ptCount val="8"/>
                <c:pt idx="0">
                  <c:v>10035.049102443287</c:v>
                </c:pt>
                <c:pt idx="1">
                  <c:v>5046.8629405311685</c:v>
                </c:pt>
                <c:pt idx="2">
                  <c:v>1756.7005841109985</c:v>
                </c:pt>
                <c:pt idx="3">
                  <c:v>610.39129741606246</c:v>
                </c:pt>
                <c:pt idx="4">
                  <c:v>242.29505151297565</c:v>
                </c:pt>
                <c:pt idx="5">
                  <c:v>76.91444866373601</c:v>
                </c:pt>
                <c:pt idx="6">
                  <c:v>29.215493868104804</c:v>
                </c:pt>
                <c:pt idx="7">
                  <c:v>3.3493842605057758</c:v>
                </c:pt>
              </c:numCache>
            </c:numRef>
          </c:xVal>
          <c:yVal>
            <c:numRef>
              <c:f>'Bead Calibration'!$B$9:$I$9</c:f>
              <c:numCache>
                <c:formatCode>0</c:formatCode>
                <c:ptCount val="8"/>
                <c:pt idx="0">
                  <c:v>271771.18947984645</c:v>
                </c:pt>
                <c:pt idx="1">
                  <c:v>136680.14281623816</c:v>
                </c:pt>
                <c:pt idx="2">
                  <c:v>47575.3135266221</c:v>
                </c:pt>
                <c:pt idx="3">
                  <c:v>16530.738141233476</c:v>
                </c:pt>
                <c:pt idx="4">
                  <c:v>6561.8826258388208</c:v>
                </c:pt>
                <c:pt idx="5">
                  <c:v>2083.0123488325257</c:v>
                </c:pt>
                <c:pt idx="6">
                  <c:v>791.21979760346414</c:v>
                </c:pt>
                <c:pt idx="7">
                  <c:v>90.708688638215349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8-0D47-9628-867F6FF1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0912"/>
        <c:axId val="93666496"/>
      </c:scatterChart>
      <c:valAx>
        <c:axId val="85620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496"/>
        <c:crosses val="autoZero"/>
        <c:crossBetween val="midCat"/>
      </c:valAx>
      <c:valAx>
        <c:axId val="93666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11</xdr:row>
      <xdr:rowOff>139700</xdr:rowOff>
    </xdr:from>
    <xdr:to>
      <xdr:col>8</xdr:col>
      <xdr:colOff>127000</xdr:colOff>
      <xdr:row>28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226E94-3B16-9241-91E7-33EEAA61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Normal="100" workbookViewId="0">
      <selection activeCell="A6" sqref="A6"/>
    </sheetView>
  </sheetViews>
  <sheetFormatPr baseColWidth="10" defaultRowHeight="16" x14ac:dyDescent="0.2"/>
  <cols>
    <col min="1" max="1" width="16.1640625" customWidth="1"/>
  </cols>
  <sheetData>
    <row r="1" spans="1:10" ht="19" x14ac:dyDescent="0.25">
      <c r="A1" s="3" t="s">
        <v>3</v>
      </c>
    </row>
    <row r="2" spans="1:10" x14ac:dyDescent="0.2">
      <c r="A2" s="2" t="s">
        <v>4</v>
      </c>
      <c r="B2" s="30" t="s">
        <v>12</v>
      </c>
      <c r="C2" s="30"/>
      <c r="D2" s="30"/>
      <c r="E2" s="30"/>
      <c r="F2" s="12" t="s">
        <v>25</v>
      </c>
    </row>
    <row r="3" spans="1:10" x14ac:dyDescent="0.2">
      <c r="A3" s="2" t="s">
        <v>5</v>
      </c>
      <c r="B3" s="31" t="s">
        <v>15</v>
      </c>
      <c r="C3" s="31"/>
      <c r="D3" s="31"/>
      <c r="E3" s="31"/>
      <c r="F3" s="12" t="s">
        <v>24</v>
      </c>
    </row>
    <row r="4" spans="1:10" x14ac:dyDescent="0.2">
      <c r="A4" s="2" t="s">
        <v>19</v>
      </c>
      <c r="B4" s="31" t="s">
        <v>8</v>
      </c>
      <c r="C4" s="31"/>
      <c r="D4" s="31"/>
      <c r="E4" s="31"/>
    </row>
    <row r="5" spans="1:10" hidden="1" x14ac:dyDescent="0.2">
      <c r="A5" s="2" t="s">
        <v>42</v>
      </c>
      <c r="B5" s="9" t="str">
        <f>CONCATENATE(B2,":",B3,":",B4)</f>
        <v>SpheroTech RCP-30-5A:Lot AD04, AE01, AF01, AF02, AH01, AH02, AJ01:MEFL</v>
      </c>
    </row>
    <row r="6" spans="1:10" x14ac:dyDescent="0.2">
      <c r="A6" s="1" t="s">
        <v>44</v>
      </c>
    </row>
    <row r="7" spans="1:10" x14ac:dyDescent="0.2">
      <c r="A7" s="6" t="s">
        <v>27</v>
      </c>
      <c r="B7" s="14" t="s">
        <v>26</v>
      </c>
      <c r="C7" s="8" t="s">
        <v>28</v>
      </c>
      <c r="D7" s="14" t="s">
        <v>29</v>
      </c>
      <c r="E7" s="14" t="s">
        <v>30</v>
      </c>
      <c r="F7" s="14" t="s">
        <v>31</v>
      </c>
      <c r="G7" s="14" t="s">
        <v>32</v>
      </c>
      <c r="H7" s="14" t="s">
        <v>33</v>
      </c>
      <c r="I7" s="15" t="s">
        <v>34</v>
      </c>
    </row>
    <row r="8" spans="1:10" x14ac:dyDescent="0.2">
      <c r="A8" s="7" t="s">
        <v>2</v>
      </c>
      <c r="B8" s="22">
        <v>10299</v>
      </c>
      <c r="C8" s="22">
        <v>4936</v>
      </c>
      <c r="D8" s="22">
        <v>1732</v>
      </c>
      <c r="E8" s="22">
        <v>618</v>
      </c>
      <c r="F8" s="22">
        <v>242</v>
      </c>
      <c r="G8" s="22"/>
      <c r="H8" s="22"/>
      <c r="I8" s="23"/>
    </row>
    <row r="9" spans="1:10" x14ac:dyDescent="0.2">
      <c r="A9" s="4" t="s">
        <v>0</v>
      </c>
      <c r="B9" s="18">
        <f>VLOOKUP($B5,'Bead Catalog'!$D$9:$L$50,2,FALSE)</f>
        <v>271771.18947984645</v>
      </c>
      <c r="C9" s="18">
        <f>VLOOKUP($B5,'Bead Catalog'!$D$9:$L$50,3,FALSE)</f>
        <v>136680.14281623816</v>
      </c>
      <c r="D9" s="18">
        <f>VLOOKUP($B5,'Bead Catalog'!$D$9:$L$50,4,FALSE)</f>
        <v>47575.3135266221</v>
      </c>
      <c r="E9" s="18">
        <f>VLOOKUP($B5,'Bead Catalog'!$D$9:$L$50,5,FALSE)</f>
        <v>16530.738141233476</v>
      </c>
      <c r="F9" s="18">
        <f>VLOOKUP($B5,'Bead Catalog'!$D$9:$L$50,6,FALSE)</f>
        <v>6561.8826258388208</v>
      </c>
      <c r="G9" s="18">
        <f>VLOOKUP($B5,'Bead Catalog'!$D$9:$L$50,7,FALSE)</f>
        <v>2083.0123488325257</v>
      </c>
      <c r="H9" s="18">
        <f>VLOOKUP($B5,'Bead Catalog'!$D$9:$L$50,8,FALSE)</f>
        <v>791.21979760346414</v>
      </c>
      <c r="I9" s="20">
        <f>VLOOKUP($B5,'Bead Catalog'!$D$9:$L$50,9,FALSE)</f>
        <v>90.708688638215349</v>
      </c>
      <c r="J9" s="12" t="s">
        <v>40</v>
      </c>
    </row>
    <row r="10" spans="1:10" x14ac:dyDescent="0.2">
      <c r="A10" s="6" t="s">
        <v>1</v>
      </c>
      <c r="B10" s="13">
        <f t="shared" ref="B10:G10" si="0">IF(COUNT(B8:B9)=2,B9/B8,"---")</f>
        <v>26.38811432953165</v>
      </c>
      <c r="C10" s="13">
        <f t="shared" si="0"/>
        <v>27.690466534894281</v>
      </c>
      <c r="D10" s="13">
        <f t="shared" si="0"/>
        <v>27.468425823684814</v>
      </c>
      <c r="E10" s="13">
        <f t="shared" si="0"/>
        <v>26.748767218824394</v>
      </c>
      <c r="F10" s="13">
        <f t="shared" si="0"/>
        <v>27.115217462143889</v>
      </c>
      <c r="G10" s="13" t="str">
        <f t="shared" si="0"/>
        <v>---</v>
      </c>
      <c r="H10" s="13" t="str">
        <f>IF(COUNT(H8:H9)=2,H9/H8,"---")</f>
        <v>---</v>
      </c>
      <c r="I10" s="16" t="str">
        <f>IF(COUNT(I8:I9)=2,I9/I8,"---")</f>
        <v>---</v>
      </c>
      <c r="J10" s="12" t="s">
        <v>39</v>
      </c>
    </row>
    <row r="11" spans="1:10" x14ac:dyDescent="0.2">
      <c r="A11" t="s">
        <v>35</v>
      </c>
      <c r="B11" s="17"/>
      <c r="C11" s="21">
        <f>IF(COUNT(B10:I10),AVERAGE(B10:I10),"---")</f>
        <v>27.082198273815806</v>
      </c>
    </row>
    <row r="31" spans="1:9" x14ac:dyDescent="0.2">
      <c r="B31" s="17"/>
      <c r="C31" s="24"/>
    </row>
    <row r="32" spans="1:9" x14ac:dyDescent="0.2">
      <c r="A32" s="25" t="s">
        <v>43</v>
      </c>
      <c r="B32" s="26">
        <f t="shared" ref="B32:I32" si="1">IF(COUNT(B9),B9/$C$11,NA())</f>
        <v>10035.049102443287</v>
      </c>
      <c r="C32" s="26">
        <f t="shared" si="1"/>
        <v>5046.8629405311685</v>
      </c>
      <c r="D32" s="26">
        <f t="shared" si="1"/>
        <v>1756.7005841109985</v>
      </c>
      <c r="E32" s="26">
        <f t="shared" si="1"/>
        <v>610.39129741606246</v>
      </c>
      <c r="F32" s="26">
        <f t="shared" si="1"/>
        <v>242.29505151297565</v>
      </c>
      <c r="G32" s="26">
        <f t="shared" si="1"/>
        <v>76.91444866373601</v>
      </c>
      <c r="H32" s="26">
        <f t="shared" si="1"/>
        <v>29.215493868104804</v>
      </c>
      <c r="I32" s="27">
        <f t="shared" si="1"/>
        <v>3.3493842605057758</v>
      </c>
    </row>
    <row r="33" spans="1:9" x14ac:dyDescent="0.2">
      <c r="A33" s="5" t="s">
        <v>41</v>
      </c>
      <c r="B33" s="28">
        <f t="shared" ref="B33:I33" si="2">IF(COUNT(B32),B32-B8,"---")</f>
        <v>-263.95089755671324</v>
      </c>
      <c r="C33" s="28">
        <f t="shared" si="2"/>
        <v>110.86294053116853</v>
      </c>
      <c r="D33" s="28">
        <f t="shared" si="2"/>
        <v>24.700584110998534</v>
      </c>
      <c r="E33" s="28">
        <f t="shared" si="2"/>
        <v>-7.6087025839375428</v>
      </c>
      <c r="F33" s="28">
        <f t="shared" si="2"/>
        <v>0.2950515129756468</v>
      </c>
      <c r="G33" s="28">
        <f t="shared" si="2"/>
        <v>76.91444866373601</v>
      </c>
      <c r="H33" s="28">
        <f t="shared" si="2"/>
        <v>29.215493868104804</v>
      </c>
      <c r="I33" s="29">
        <f t="shared" si="2"/>
        <v>3.3493842605057758</v>
      </c>
    </row>
  </sheetData>
  <mergeCells count="3">
    <mergeCell ref="B2:E2"/>
    <mergeCell ref="B3:E3"/>
    <mergeCell ref="B4:E4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3E9CE79-6425-9E42-9AA2-D084A827F352}">
          <x14:formula1>
            <xm:f>'Bead Catalog'!$B$1:$B$8</xm:f>
          </x14:formula1>
          <xm:sqref>B3</xm:sqref>
        </x14:dataValidation>
        <x14:dataValidation type="list" allowBlank="1" showInputMessage="1" showErrorMessage="1" xr:uid="{54409D6A-28C1-584F-8F99-4824EE59DE2A}">
          <x14:formula1>
            <xm:f>'Bead Catalog'!$C$1:$C$4</xm:f>
          </x14:formula1>
          <xm:sqref>B4</xm:sqref>
        </x14:dataValidation>
        <x14:dataValidation type="list" allowBlank="1" showInputMessage="1" showErrorMessage="1" xr:uid="{17D718FE-60A0-DD4D-B5F9-9D2285EDA5B3}">
          <x14:formula1>
            <xm:f>'Bead Catalog'!$A1:$A3</xm:f>
          </x14:formula1>
          <xm:sqref>B2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6AA4-EB74-C647-BBE6-67BCBA19B91D}">
  <dimension ref="A1:L40"/>
  <sheetViews>
    <sheetView workbookViewId="0">
      <selection activeCell="L22" sqref="L22"/>
    </sheetView>
  </sheetViews>
  <sheetFormatPr baseColWidth="10" defaultRowHeight="16" x14ac:dyDescent="0.2"/>
  <cols>
    <col min="1" max="2" width="54.1640625" customWidth="1"/>
    <col min="3" max="3" width="18.1640625" customWidth="1"/>
    <col min="4" max="4" width="77.83203125" customWidth="1"/>
  </cols>
  <sheetData>
    <row r="1" spans="1:12" x14ac:dyDescent="0.2">
      <c r="A1" t="s">
        <v>12</v>
      </c>
      <c r="B1" t="s">
        <v>13</v>
      </c>
      <c r="C1" t="s">
        <v>8</v>
      </c>
    </row>
    <row r="2" spans="1:12" x14ac:dyDescent="0.2">
      <c r="A2" t="s">
        <v>6</v>
      </c>
      <c r="B2" t="s">
        <v>14</v>
      </c>
      <c r="C2" t="s">
        <v>18</v>
      </c>
    </row>
    <row r="3" spans="1:12" x14ac:dyDescent="0.2">
      <c r="A3" t="s">
        <v>17</v>
      </c>
      <c r="B3" t="s">
        <v>15</v>
      </c>
      <c r="C3" t="s">
        <v>9</v>
      </c>
    </row>
    <row r="4" spans="1:12" x14ac:dyDescent="0.2">
      <c r="B4" t="s">
        <v>7</v>
      </c>
      <c r="C4" t="s">
        <v>10</v>
      </c>
    </row>
    <row r="5" spans="1:12" x14ac:dyDescent="0.2">
      <c r="B5" t="s">
        <v>16</v>
      </c>
    </row>
    <row r="6" spans="1:12" x14ac:dyDescent="0.2">
      <c r="B6" t="s">
        <v>36</v>
      </c>
    </row>
    <row r="7" spans="1:12" x14ac:dyDescent="0.2">
      <c r="B7" t="s">
        <v>11</v>
      </c>
    </row>
    <row r="8" spans="1:12" x14ac:dyDescent="0.2">
      <c r="B8" t="s">
        <v>37</v>
      </c>
    </row>
    <row r="10" spans="1:12" x14ac:dyDescent="0.2">
      <c r="A10" t="s">
        <v>20</v>
      </c>
      <c r="B10" t="s">
        <v>21</v>
      </c>
      <c r="C10" t="s">
        <v>22</v>
      </c>
      <c r="D10" t="s">
        <v>23</v>
      </c>
    </row>
    <row r="11" spans="1:12" x14ac:dyDescent="0.2">
      <c r="A11" t="s">
        <v>12</v>
      </c>
      <c r="B11" t="s">
        <v>13</v>
      </c>
      <c r="C11" t="s">
        <v>8</v>
      </c>
      <c r="D11" t="str">
        <f t="shared" ref="D11:D40" si="0">IF(COUNTA(A11),CONCATENATE(A11,":",B11,":",C11),"")</f>
        <v>SpheroTech RCP-30-5A:Lot AA01, AA02, AA03, AA04, AB01, AB02, AC01, GAA01-R:MEFL</v>
      </c>
      <c r="E11">
        <v>291016</v>
      </c>
      <c r="F11">
        <v>126914</v>
      </c>
      <c r="G11">
        <v>35673</v>
      </c>
      <c r="H11">
        <v>17491</v>
      </c>
      <c r="I11">
        <v>6027</v>
      </c>
      <c r="J11">
        <v>2192</v>
      </c>
      <c r="K11">
        <v>692</v>
      </c>
      <c r="L11" s="19" t="s">
        <v>38</v>
      </c>
    </row>
    <row r="12" spans="1:12" x14ac:dyDescent="0.2">
      <c r="A12" t="s">
        <v>12</v>
      </c>
      <c r="B12" t="s">
        <v>13</v>
      </c>
      <c r="C12" t="s">
        <v>9</v>
      </c>
      <c r="D12" t="str">
        <f t="shared" si="0"/>
        <v>SpheroTech RCP-30-5A:Lot AA01, AA02, AA03, AA04, AB01, AB02, AC01, GAA01-R:MEPTR</v>
      </c>
      <c r="E12">
        <v>170258</v>
      </c>
      <c r="F12">
        <v>51691</v>
      </c>
      <c r="G12">
        <v>12886</v>
      </c>
      <c r="H12">
        <v>6062</v>
      </c>
      <c r="I12">
        <v>2197</v>
      </c>
      <c r="J12">
        <v>750</v>
      </c>
      <c r="K12">
        <v>207</v>
      </c>
      <c r="L12" s="19" t="s">
        <v>38</v>
      </c>
    </row>
    <row r="13" spans="1:12" x14ac:dyDescent="0.2">
      <c r="A13" t="s">
        <v>12</v>
      </c>
      <c r="B13" t="s">
        <v>13</v>
      </c>
      <c r="C13" t="s">
        <v>10</v>
      </c>
      <c r="D13" t="str">
        <f t="shared" si="0"/>
        <v>SpheroTech RCP-30-5A:Lot AA01, AA02, AA03, AA04, AB01, AB02, AC01, GAA01-R:MEAPCY7</v>
      </c>
      <c r="E13">
        <v>26735</v>
      </c>
      <c r="F13">
        <v>14210</v>
      </c>
      <c r="G13">
        <v>9324</v>
      </c>
      <c r="H13">
        <v>5133</v>
      </c>
      <c r="I13">
        <v>1920</v>
      </c>
      <c r="J13">
        <v>718</v>
      </c>
      <c r="K13" s="19" t="s">
        <v>38</v>
      </c>
      <c r="L13" s="19" t="s">
        <v>38</v>
      </c>
    </row>
    <row r="14" spans="1:12" x14ac:dyDescent="0.2">
      <c r="A14" t="s">
        <v>12</v>
      </c>
      <c r="B14" t="s">
        <v>14</v>
      </c>
      <c r="C14" t="s">
        <v>8</v>
      </c>
      <c r="D14" t="str">
        <f t="shared" si="0"/>
        <v>SpheroTech RCP-30-5A:Lot AC02, AC03, AD01:MEFL</v>
      </c>
      <c r="E14" s="11">
        <v>293312.93284753093</v>
      </c>
      <c r="F14" s="11">
        <v>127454.3853277982</v>
      </c>
      <c r="G14" s="11">
        <v>37095.973305539745</v>
      </c>
      <c r="H14" s="11">
        <v>18187.295867266253</v>
      </c>
      <c r="I14" s="11">
        <v>5987.5729116689954</v>
      </c>
      <c r="J14" s="11">
        <v>2169.7268723424163</v>
      </c>
      <c r="K14" s="11">
        <v>682.22958580181671</v>
      </c>
      <c r="L14" s="11">
        <v>91.287655108579187</v>
      </c>
    </row>
    <row r="15" spans="1:12" x14ac:dyDescent="0.2">
      <c r="A15" t="s">
        <v>12</v>
      </c>
      <c r="B15" t="s">
        <v>14</v>
      </c>
      <c r="C15" t="s">
        <v>9</v>
      </c>
      <c r="D15" t="str">
        <f t="shared" si="0"/>
        <v>SpheroTech RCP-30-5A:Lot AC02, AC03, AD01:MEPTR</v>
      </c>
      <c r="E15" s="11">
        <v>177982.88390737993</v>
      </c>
      <c r="F15" s="11">
        <v>52446.889131816963</v>
      </c>
      <c r="G15" s="11">
        <v>13048.069133703204</v>
      </c>
      <c r="H15" s="11">
        <v>6081.9597418204967</v>
      </c>
      <c r="I15" s="11">
        <v>2197.5712924899599</v>
      </c>
      <c r="J15" s="11">
        <v>737.20668907733102</v>
      </c>
      <c r="K15" s="11">
        <v>218.12305864236004</v>
      </c>
      <c r="L15" s="11">
        <v>20.990600181712118</v>
      </c>
    </row>
    <row r="16" spans="1:12" x14ac:dyDescent="0.2">
      <c r="A16" t="s">
        <v>12</v>
      </c>
      <c r="B16" t="s">
        <v>14</v>
      </c>
      <c r="C16" t="s">
        <v>10</v>
      </c>
      <c r="D16" t="str">
        <f t="shared" si="0"/>
        <v>SpheroTech RCP-30-5A:Lot AC02, AC03, AD01:MEAPCY7</v>
      </c>
      <c r="E16" s="11">
        <v>27002.385013650975</v>
      </c>
      <c r="F16" s="11">
        <v>14091.806034238376</v>
      </c>
      <c r="G16" s="11">
        <v>8021.7436831980385</v>
      </c>
      <c r="H16" s="11">
        <v>4232.8797003199934</v>
      </c>
      <c r="I16" s="11">
        <v>1638.4451791114259</v>
      </c>
      <c r="J16" s="19" t="s">
        <v>38</v>
      </c>
      <c r="K16" s="19" t="s">
        <v>38</v>
      </c>
      <c r="L16" s="19" t="s">
        <v>38</v>
      </c>
    </row>
    <row r="17" spans="1:12" x14ac:dyDescent="0.2">
      <c r="A17" t="s">
        <v>12</v>
      </c>
      <c r="B17" t="s">
        <v>15</v>
      </c>
      <c r="C17" t="s">
        <v>8</v>
      </c>
      <c r="D17" t="str">
        <f t="shared" si="0"/>
        <v>SpheroTech RCP-30-5A:Lot AD04, AE01, AF01, AF02, AH01, AH02, AJ01:MEFL</v>
      </c>
      <c r="E17" s="11">
        <v>271771.18947984645</v>
      </c>
      <c r="F17" s="11">
        <v>136680.14281623816</v>
      </c>
      <c r="G17" s="11">
        <v>47575.3135266221</v>
      </c>
      <c r="H17" s="11">
        <v>16530.738141233476</v>
      </c>
      <c r="I17" s="11">
        <v>6561.8826258388208</v>
      </c>
      <c r="J17" s="11">
        <v>2083.0123488325257</v>
      </c>
      <c r="K17" s="11">
        <v>791.21979760346414</v>
      </c>
      <c r="L17" s="11">
        <v>90.708688638215349</v>
      </c>
    </row>
    <row r="18" spans="1:12" x14ac:dyDescent="0.2">
      <c r="A18" t="s">
        <v>12</v>
      </c>
      <c r="B18" t="s">
        <v>15</v>
      </c>
      <c r="C18" t="s">
        <v>9</v>
      </c>
      <c r="D18" t="str">
        <f t="shared" si="0"/>
        <v>SpheroTech RCP-30-5A:Lot AD04, AE01, AF01, AF02, AH01, AH02, AJ01:MEPTR</v>
      </c>
      <c r="E18" s="11">
        <v>188159.82006959253</v>
      </c>
      <c r="F18" s="11">
        <v>63953.948585701495</v>
      </c>
      <c r="G18" s="11">
        <v>18292.089005332233</v>
      </c>
      <c r="H18" s="11">
        <v>5945.5319801879732</v>
      </c>
      <c r="I18" s="11">
        <v>2183.3868785304467</v>
      </c>
      <c r="J18" s="11">
        <v>662.84032195643624</v>
      </c>
      <c r="K18" s="11">
        <v>233.84314642996344</v>
      </c>
      <c r="L18" s="11">
        <v>21.421468649462536</v>
      </c>
    </row>
    <row r="19" spans="1:12" x14ac:dyDescent="0.2">
      <c r="A19" t="s">
        <v>12</v>
      </c>
      <c r="B19" t="s">
        <v>15</v>
      </c>
      <c r="C19" t="s">
        <v>10</v>
      </c>
      <c r="D19" t="str">
        <f t="shared" si="0"/>
        <v>SpheroTech RCP-30-5A:Lot AD04, AE01, AF01, AF02, AH01, AH02, AJ01:MEAPCY7</v>
      </c>
      <c r="E19" s="11">
        <v>37257.741435713819</v>
      </c>
      <c r="F19" s="11">
        <v>19081.426772660452</v>
      </c>
      <c r="G19" s="11">
        <v>7644.4004782779293</v>
      </c>
      <c r="H19" s="11">
        <v>2863.8652997650343</v>
      </c>
      <c r="I19" s="19" t="s">
        <v>38</v>
      </c>
      <c r="J19" s="19" t="s">
        <v>38</v>
      </c>
      <c r="K19" s="19" t="s">
        <v>38</v>
      </c>
      <c r="L19" s="19" t="s">
        <v>38</v>
      </c>
    </row>
    <row r="20" spans="1:12" x14ac:dyDescent="0.2">
      <c r="A20" t="s">
        <v>12</v>
      </c>
      <c r="B20" t="s">
        <v>7</v>
      </c>
      <c r="C20" t="s">
        <v>8</v>
      </c>
      <c r="D20" t="str">
        <f t="shared" si="0"/>
        <v>SpheroTech RCP-30-5A:Lot AG01:MEFL</v>
      </c>
      <c r="E20" s="11">
        <v>273002.35313998547</v>
      </c>
      <c r="F20" s="11">
        <v>135873.44304252969</v>
      </c>
      <c r="G20" s="11">
        <v>47601.851041699985</v>
      </c>
      <c r="H20" s="11">
        <v>15994.701295388273</v>
      </c>
      <c r="I20" s="11">
        <v>4828.1663767473601</v>
      </c>
      <c r="J20" s="11">
        <v>1704.676894021791</v>
      </c>
      <c r="K20" s="11">
        <v>645.65082125628419</v>
      </c>
      <c r="L20" s="11">
        <v>72.118664154335406</v>
      </c>
    </row>
    <row r="21" spans="1:12" x14ac:dyDescent="0.2">
      <c r="A21" t="s">
        <v>12</v>
      </c>
      <c r="B21" t="s">
        <v>7</v>
      </c>
      <c r="C21" t="s">
        <v>9</v>
      </c>
      <c r="D21" t="str">
        <f t="shared" si="0"/>
        <v>SpheroTech RCP-30-5A:Lot AG01:MEPTR</v>
      </c>
      <c r="E21" s="11">
        <v>179698.3543498595</v>
      </c>
      <c r="F21" s="11">
        <v>61832.518666543576</v>
      </c>
      <c r="G21" s="11">
        <v>17660.773523144086</v>
      </c>
      <c r="H21" s="11">
        <v>5542.9085827056733</v>
      </c>
      <c r="I21" s="11">
        <v>1503.426353368227</v>
      </c>
      <c r="J21" s="11">
        <v>512.42282060717514</v>
      </c>
      <c r="K21" s="11">
        <v>181.83239875676099</v>
      </c>
      <c r="L21" s="11">
        <v>18.605159209039591</v>
      </c>
    </row>
    <row r="22" spans="1:12" x14ac:dyDescent="0.2">
      <c r="A22" t="s">
        <v>12</v>
      </c>
      <c r="B22" t="s">
        <v>7</v>
      </c>
      <c r="C22" t="s">
        <v>10</v>
      </c>
      <c r="D22" t="str">
        <f t="shared" si="0"/>
        <v>SpheroTech RCP-30-5A:Lot AG01:MEAPCY7</v>
      </c>
      <c r="E22" s="11">
        <v>34373.149263290208</v>
      </c>
      <c r="F22" s="11">
        <v>21487.945825907238</v>
      </c>
      <c r="G22" s="11">
        <v>8041.5025813742322</v>
      </c>
      <c r="H22" s="11">
        <v>2861.6509302587574</v>
      </c>
      <c r="I22" s="11">
        <v>966.61177225836548</v>
      </c>
      <c r="J22" s="11">
        <v>358.00436564992799</v>
      </c>
      <c r="K22" s="11">
        <v>152.48101051263112</v>
      </c>
      <c r="L22" s="11">
        <v>25.928570482017061</v>
      </c>
    </row>
    <row r="23" spans="1:12" x14ac:dyDescent="0.2">
      <c r="A23" t="s">
        <v>12</v>
      </c>
      <c r="B23" t="s">
        <v>16</v>
      </c>
      <c r="C23" t="s">
        <v>8</v>
      </c>
      <c r="D23" t="str">
        <f t="shared" si="0"/>
        <v>SpheroTech RCP-30-5A:Lot Z02, Z03:MEFL</v>
      </c>
      <c r="E23" s="11">
        <v>309755.21324948978</v>
      </c>
      <c r="F23" s="11">
        <v>149665.84397616773</v>
      </c>
      <c r="G23" s="11">
        <v>39662.706721527851</v>
      </c>
      <c r="H23" s="11">
        <v>15195.881971248607</v>
      </c>
      <c r="I23" s="11">
        <v>4922.4424702230008</v>
      </c>
      <c r="J23" s="11">
        <v>1644.8836052516158</v>
      </c>
      <c r="K23" s="11">
        <v>600.35775263131416</v>
      </c>
      <c r="L23" s="19" t="s">
        <v>38</v>
      </c>
    </row>
    <row r="24" spans="1:12" x14ac:dyDescent="0.2">
      <c r="A24" t="s">
        <v>12</v>
      </c>
      <c r="B24" t="s">
        <v>16</v>
      </c>
      <c r="C24" t="s">
        <v>9</v>
      </c>
      <c r="D24" t="str">
        <f t="shared" si="0"/>
        <v>SpheroTech RCP-30-5A:Lot Z02, Z03:MEPTR</v>
      </c>
      <c r="E24" s="11">
        <v>180682.43671634301</v>
      </c>
      <c r="F24" s="11">
        <v>66196.55500198713</v>
      </c>
      <c r="G24" s="11">
        <v>14005.987867663736</v>
      </c>
      <c r="H24" s="11">
        <v>5559.6438157523389</v>
      </c>
      <c r="I24" s="11">
        <v>1686.8511742460757</v>
      </c>
      <c r="J24" s="11">
        <v>479.7049082410262</v>
      </c>
      <c r="K24" s="11">
        <v>174.9385848698565</v>
      </c>
      <c r="L24" s="19" t="s">
        <v>38</v>
      </c>
    </row>
    <row r="25" spans="1:12" x14ac:dyDescent="0.2">
      <c r="D25" t="str">
        <f t="shared" si="0"/>
        <v/>
      </c>
    </row>
    <row r="26" spans="1:12" x14ac:dyDescent="0.2">
      <c r="A26" t="s">
        <v>6</v>
      </c>
      <c r="B26" t="s">
        <v>7</v>
      </c>
      <c r="C26" t="s">
        <v>8</v>
      </c>
      <c r="D26" t="str">
        <f t="shared" si="0"/>
        <v>SpheroTech URCP-38-2K:Lot AG01:MEFL</v>
      </c>
      <c r="E26">
        <v>328880</v>
      </c>
      <c r="F26">
        <v>155800</v>
      </c>
      <c r="G26">
        <v>63305</v>
      </c>
      <c r="H26">
        <v>25590</v>
      </c>
      <c r="I26">
        <v>2615</v>
      </c>
      <c r="J26" s="19" t="s">
        <v>38</v>
      </c>
      <c r="K26" s="19" t="s">
        <v>38</v>
      </c>
      <c r="L26" s="19" t="s">
        <v>38</v>
      </c>
    </row>
    <row r="27" spans="1:12" x14ac:dyDescent="0.2">
      <c r="D27" t="str">
        <f t="shared" si="0"/>
        <v/>
      </c>
    </row>
    <row r="28" spans="1:12" x14ac:dyDescent="0.2">
      <c r="A28" t="s">
        <v>6</v>
      </c>
      <c r="B28" t="s">
        <v>36</v>
      </c>
      <c r="C28" t="s">
        <v>18</v>
      </c>
      <c r="D28" t="str">
        <f t="shared" si="0"/>
        <v>SpheroTech URCP-38-2K:Lot AJ01 (38-2K):MEC30</v>
      </c>
      <c r="E28" s="10">
        <v>20378.471643026176</v>
      </c>
      <c r="F28" s="10">
        <v>9044.0279838703955</v>
      </c>
      <c r="G28" s="10">
        <v>3431.9809530482648</v>
      </c>
      <c r="H28" s="10">
        <v>1331.6585895439928</v>
      </c>
      <c r="I28" s="10">
        <v>206.33536086054247</v>
      </c>
      <c r="J28" s="10">
        <v>48.660152022096099</v>
      </c>
      <c r="K28" s="19" t="s">
        <v>38</v>
      </c>
      <c r="L28" s="19" t="s">
        <v>38</v>
      </c>
    </row>
    <row r="29" spans="1:12" x14ac:dyDescent="0.2">
      <c r="A29" t="s">
        <v>6</v>
      </c>
      <c r="B29" t="s">
        <v>36</v>
      </c>
      <c r="C29" t="s">
        <v>8</v>
      </c>
      <c r="D29" t="str">
        <f t="shared" si="0"/>
        <v>SpheroTech URCP-38-2K:Lot AJ01 (38-2K):MEFL</v>
      </c>
      <c r="E29" s="10">
        <v>450950.92072795785</v>
      </c>
      <c r="F29" s="10">
        <v>233118.69648406663</v>
      </c>
      <c r="G29" s="10">
        <v>91349.372437943734</v>
      </c>
      <c r="H29" s="10">
        <v>31178.826464770536</v>
      </c>
      <c r="I29" s="10">
        <v>3671.594175267117</v>
      </c>
      <c r="J29" s="10">
        <v>154.29662243076513</v>
      </c>
      <c r="K29" s="19" t="s">
        <v>38</v>
      </c>
      <c r="L29" s="19" t="s">
        <v>38</v>
      </c>
    </row>
    <row r="30" spans="1:12" x14ac:dyDescent="0.2">
      <c r="A30" t="s">
        <v>6</v>
      </c>
      <c r="B30" t="s">
        <v>36</v>
      </c>
      <c r="C30" t="s">
        <v>9</v>
      </c>
      <c r="D30" t="str">
        <f t="shared" si="0"/>
        <v>SpheroTech URCP-38-2K:Lot AJ01 (38-2K):MEPTR</v>
      </c>
      <c r="E30" s="10">
        <v>1187118.7704526538</v>
      </c>
      <c r="F30" s="10">
        <v>499327.50454969448</v>
      </c>
      <c r="G30" s="10">
        <v>181895.07410562196</v>
      </c>
      <c r="H30" s="10">
        <v>61622.923451187162</v>
      </c>
      <c r="I30" s="10">
        <v>7620.5364577429846</v>
      </c>
      <c r="J30" s="10">
        <v>317.96520504415537</v>
      </c>
      <c r="K30" s="19" t="s">
        <v>38</v>
      </c>
      <c r="L30" s="19" t="s">
        <v>38</v>
      </c>
    </row>
    <row r="31" spans="1:12" x14ac:dyDescent="0.2">
      <c r="A31" t="s">
        <v>6</v>
      </c>
      <c r="B31" t="s">
        <v>36</v>
      </c>
      <c r="C31" t="s">
        <v>10</v>
      </c>
      <c r="D31" t="str">
        <f t="shared" si="0"/>
        <v>SpheroTech URCP-38-2K:Lot AJ01 (38-2K):MEAPCY7</v>
      </c>
      <c r="E31" s="10">
        <v>260610.50236340964</v>
      </c>
      <c r="F31" s="10">
        <v>117156.96342343107</v>
      </c>
      <c r="G31" s="10">
        <v>43539.177131183424</v>
      </c>
      <c r="H31" s="10">
        <v>13420.808364177219</v>
      </c>
      <c r="I31" s="10">
        <v>1777.2013365241116</v>
      </c>
      <c r="J31" s="10">
        <v>4.4699214631866608</v>
      </c>
      <c r="K31" s="19" t="s">
        <v>38</v>
      </c>
      <c r="L31" s="19" t="s">
        <v>38</v>
      </c>
    </row>
    <row r="32" spans="1:12" x14ac:dyDescent="0.2">
      <c r="D32" t="str">
        <f t="shared" si="0"/>
        <v/>
      </c>
      <c r="E32" s="10"/>
      <c r="F32" s="10"/>
      <c r="G32" s="10"/>
      <c r="H32" s="10"/>
      <c r="I32" s="10"/>
      <c r="J32" s="10"/>
    </row>
    <row r="33" spans="1:12" x14ac:dyDescent="0.2">
      <c r="A33" t="s">
        <v>6</v>
      </c>
      <c r="B33" t="s">
        <v>11</v>
      </c>
      <c r="C33" t="s">
        <v>18</v>
      </c>
      <c r="D33" t="str">
        <f t="shared" si="0"/>
        <v>SpheroTech URCP-38-2K:Lot AJ02, AJ03:MEC30</v>
      </c>
      <c r="E33" s="10">
        <v>26699</v>
      </c>
      <c r="F33" s="10">
        <v>13266</v>
      </c>
      <c r="G33" s="10">
        <v>5899</v>
      </c>
      <c r="H33" s="10">
        <v>2416</v>
      </c>
      <c r="I33" s="10">
        <v>529</v>
      </c>
      <c r="J33" s="10">
        <v>152</v>
      </c>
      <c r="K33" s="19" t="s">
        <v>38</v>
      </c>
      <c r="L33" s="19" t="s">
        <v>38</v>
      </c>
    </row>
    <row r="34" spans="1:12" x14ac:dyDescent="0.2">
      <c r="A34" t="s">
        <v>6</v>
      </c>
      <c r="B34" t="s">
        <v>11</v>
      </c>
      <c r="C34" t="s">
        <v>8</v>
      </c>
      <c r="D34" t="str">
        <f t="shared" si="0"/>
        <v>SpheroTech URCP-38-2K:Lot AJ02, AJ03:MEFL</v>
      </c>
      <c r="E34" s="11">
        <v>485705.50301505951</v>
      </c>
      <c r="F34" s="11">
        <v>251992.15196370424</v>
      </c>
      <c r="G34" s="11">
        <v>97304.301498948014</v>
      </c>
      <c r="H34" s="11">
        <v>33700.918610833403</v>
      </c>
      <c r="I34" s="11">
        <v>3867.786255674208</v>
      </c>
      <c r="J34" s="11">
        <v>190.37469148459621</v>
      </c>
      <c r="K34" s="19" t="s">
        <v>38</v>
      </c>
      <c r="L34" s="19" t="s">
        <v>38</v>
      </c>
    </row>
    <row r="35" spans="1:12" x14ac:dyDescent="0.2">
      <c r="A35" t="s">
        <v>6</v>
      </c>
      <c r="B35" t="s">
        <v>11</v>
      </c>
      <c r="C35" t="s">
        <v>9</v>
      </c>
      <c r="D35" t="str">
        <f t="shared" si="0"/>
        <v>SpheroTech URCP-38-2K:Lot AJ02, AJ03:MEPTR</v>
      </c>
      <c r="E35" s="11">
        <v>1027045.343192119</v>
      </c>
      <c r="F35" s="11">
        <v>492055.089919544</v>
      </c>
      <c r="G35" s="11">
        <v>183370.75879826702</v>
      </c>
      <c r="H35" s="11">
        <v>61317.026926697305</v>
      </c>
      <c r="I35" s="11">
        <v>6604.493123628401</v>
      </c>
      <c r="J35" s="11">
        <v>9.8194131263984676</v>
      </c>
      <c r="K35" s="19" t="s">
        <v>38</v>
      </c>
      <c r="L35" s="19" t="s">
        <v>38</v>
      </c>
    </row>
    <row r="36" spans="1:12" x14ac:dyDescent="0.2">
      <c r="A36" t="s">
        <v>6</v>
      </c>
      <c r="B36" t="s">
        <v>11</v>
      </c>
      <c r="C36" t="s">
        <v>10</v>
      </c>
      <c r="D36" t="str">
        <f t="shared" si="0"/>
        <v>SpheroTech URCP-38-2K:Lot AJ02, AJ03:MEAPCY7</v>
      </c>
      <c r="E36" s="11">
        <v>261421.46218751947</v>
      </c>
      <c r="F36" s="11">
        <v>100162.00163572405</v>
      </c>
      <c r="G36" s="11">
        <v>27118.905505335708</v>
      </c>
      <c r="H36" s="11">
        <v>9422.6636597741726</v>
      </c>
      <c r="I36" s="11">
        <v>1502.0924486896611</v>
      </c>
      <c r="J36" s="11">
        <v>151.9308797993595</v>
      </c>
      <c r="K36" s="19" t="s">
        <v>38</v>
      </c>
      <c r="L36" s="19" t="s">
        <v>38</v>
      </c>
    </row>
    <row r="37" spans="1:12" x14ac:dyDescent="0.2">
      <c r="D37" t="str">
        <f t="shared" si="0"/>
        <v/>
      </c>
      <c r="E37" s="11"/>
      <c r="F37" s="11"/>
      <c r="G37" s="11"/>
      <c r="H37" s="11"/>
      <c r="I37" s="11"/>
      <c r="J37" s="11"/>
    </row>
    <row r="38" spans="1:12" x14ac:dyDescent="0.2">
      <c r="D38" t="str">
        <f t="shared" si="0"/>
        <v/>
      </c>
      <c r="E38" s="11"/>
      <c r="F38" s="11"/>
      <c r="G38" s="11"/>
      <c r="H38" s="11"/>
      <c r="I38" s="11"/>
      <c r="J38" s="11"/>
    </row>
    <row r="39" spans="1:12" x14ac:dyDescent="0.2">
      <c r="A39" t="s">
        <v>17</v>
      </c>
      <c r="B39" t="s">
        <v>37</v>
      </c>
      <c r="C39" t="s">
        <v>18</v>
      </c>
      <c r="D39" t="str">
        <f t="shared" si="0"/>
        <v>SpheroTech URQP-30-6K:Any URQP lot:MEC30</v>
      </c>
      <c r="E39" s="11">
        <v>11046618.846878758</v>
      </c>
      <c r="F39" s="11">
        <v>2922467.8873790302</v>
      </c>
      <c r="G39" s="11">
        <v>620570.11667349492</v>
      </c>
      <c r="H39" s="11">
        <v>267570.04923346883</v>
      </c>
      <c r="I39" s="11">
        <v>86271.499287657673</v>
      </c>
      <c r="J39" s="11">
        <v>374.00488807417872</v>
      </c>
      <c r="K39" s="19" t="s">
        <v>38</v>
      </c>
      <c r="L39" s="19" t="s">
        <v>38</v>
      </c>
    </row>
    <row r="40" spans="1:12" x14ac:dyDescent="0.2">
      <c r="A40" t="s">
        <v>17</v>
      </c>
      <c r="B40" t="s">
        <v>37</v>
      </c>
      <c r="C40" t="s">
        <v>8</v>
      </c>
      <c r="D40" t="str">
        <f t="shared" si="0"/>
        <v>SpheroTech URQP-30-6K:Any URQP lot:MEFL</v>
      </c>
      <c r="E40" s="11">
        <v>1418511.5124489528</v>
      </c>
      <c r="F40" s="11">
        <v>528154.4113937238</v>
      </c>
      <c r="G40" s="11">
        <v>116568.73085430542</v>
      </c>
      <c r="H40" s="11">
        <v>49898.632436982771</v>
      </c>
      <c r="I40" s="11">
        <v>14036.288491164036</v>
      </c>
      <c r="J40" s="11">
        <v>95.029513558965121</v>
      </c>
      <c r="K40" s="19" t="s">
        <v>38</v>
      </c>
      <c r="L40" s="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Bead Calibration</vt:lpstr>
      <vt:lpstr>Bead Catalog</vt:lpstr>
    </vt:vector>
  </TitlesOfParts>
  <Company>BBN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Beal</dc:creator>
  <cp:lastModifiedBy>Jacob Beal</cp:lastModifiedBy>
  <dcterms:created xsi:type="dcterms:W3CDTF">2016-04-19T11:49:09Z</dcterms:created>
  <dcterms:modified xsi:type="dcterms:W3CDTF">2019-05-05T11:53:14Z</dcterms:modified>
</cp:coreProperties>
</file>