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kebeal/Google Drive/iGEM Measurement 2019/Working group - Protocols/Excel templates/"/>
    </mc:Choice>
  </mc:AlternateContent>
  <xr:revisionPtr revIDLastSave="0" documentId="13_ncr:1_{2E9A0278-E63A-AB49-AE3F-43FBF7B188F3}" xr6:coauthVersionLast="36" xr6:coauthVersionMax="36" xr10:uidLastSave="{00000000-0000-0000-0000-000000000000}"/>
  <bookViews>
    <workbookView xWindow="6420" yWindow="2420" windowWidth="30560" windowHeight="17640" tabRatio="646" activeTab="2" xr2:uid="{00000000-000D-0000-FFFF-FFFF00000000}"/>
  </bookViews>
  <sheets>
    <sheet name="Particle standard curve" sheetId="6" r:id="rId1"/>
    <sheet name="Raw Experimental Measurements" sheetId="5" r:id="rId2"/>
    <sheet name="Expt. Equivalent Particle Count" sheetId="7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6" l="1"/>
  <c r="T29" i="6"/>
  <c r="T27" i="6"/>
  <c r="T23" i="6"/>
  <c r="T24" i="6" s="1"/>
  <c r="T26" i="6" s="1"/>
  <c r="T28" i="6" s="1"/>
  <c r="T30" i="6" s="1"/>
  <c r="M27" i="7" l="1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7" i="6" l="1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H5" i="5"/>
  <c r="L8" i="6" l="1"/>
  <c r="D8" i="6"/>
  <c r="E8" i="6"/>
  <c r="G8" i="6"/>
  <c r="H8" i="6"/>
  <c r="I8" i="6"/>
  <c r="F8" i="6"/>
  <c r="J8" i="6"/>
  <c r="B8" i="6"/>
  <c r="K8" i="6"/>
  <c r="C8" i="6"/>
  <c r="H7" i="5"/>
  <c r="D3" i="7" l="1"/>
  <c r="L29" i="6" l="1"/>
  <c r="E29" i="6"/>
  <c r="D29" i="6"/>
  <c r="F29" i="6" l="1"/>
  <c r="G29" i="6"/>
  <c r="I29" i="6"/>
  <c r="B29" i="6"/>
  <c r="J29" i="6"/>
  <c r="H29" i="6"/>
  <c r="C29" i="6"/>
  <c r="C30" i="6" s="1"/>
  <c r="K29" i="6"/>
  <c r="C1" i="6"/>
  <c r="D1" i="6" s="1"/>
  <c r="D2" i="7" l="1"/>
  <c r="D4" i="7" s="1"/>
  <c r="E1" i="6"/>
  <c r="D28" i="6"/>
  <c r="B28" i="6"/>
  <c r="C28" i="6"/>
  <c r="B9" i="7" l="1"/>
  <c r="M16" i="7"/>
  <c r="E16" i="7"/>
  <c r="I15" i="7"/>
  <c r="M14" i="7"/>
  <c r="E14" i="7"/>
  <c r="I13" i="7"/>
  <c r="M12" i="7"/>
  <c r="E12" i="7"/>
  <c r="I11" i="7"/>
  <c r="M10" i="7"/>
  <c r="E10" i="7"/>
  <c r="I9" i="7"/>
  <c r="J14" i="7"/>
  <c r="F13" i="7"/>
  <c r="F11" i="7"/>
  <c r="I16" i="7"/>
  <c r="M13" i="7"/>
  <c r="E11" i="7"/>
  <c r="H16" i="7"/>
  <c r="L13" i="7"/>
  <c r="D11" i="7"/>
  <c r="D9" i="7"/>
  <c r="G14" i="7"/>
  <c r="K11" i="7"/>
  <c r="C9" i="7"/>
  <c r="F14" i="7"/>
  <c r="J11" i="7"/>
  <c r="J9" i="7"/>
  <c r="L16" i="7"/>
  <c r="D16" i="7"/>
  <c r="H15" i="7"/>
  <c r="L14" i="7"/>
  <c r="D14" i="7"/>
  <c r="H13" i="7"/>
  <c r="L12" i="7"/>
  <c r="D12" i="7"/>
  <c r="H11" i="7"/>
  <c r="L10" i="7"/>
  <c r="D10" i="7"/>
  <c r="H9" i="7"/>
  <c r="B16" i="7"/>
  <c r="J12" i="7"/>
  <c r="B10" i="7"/>
  <c r="M15" i="7"/>
  <c r="E13" i="7"/>
  <c r="I10" i="7"/>
  <c r="L15" i="7"/>
  <c r="D13" i="7"/>
  <c r="H10" i="7"/>
  <c r="C15" i="7"/>
  <c r="C13" i="7"/>
  <c r="C11" i="7"/>
  <c r="J15" i="7"/>
  <c r="J13" i="7"/>
  <c r="B11" i="7"/>
  <c r="K16" i="7"/>
  <c r="C16" i="7"/>
  <c r="G15" i="7"/>
  <c r="K14" i="7"/>
  <c r="C14" i="7"/>
  <c r="G13" i="7"/>
  <c r="K12" i="7"/>
  <c r="C12" i="7"/>
  <c r="G11" i="7"/>
  <c r="K10" i="7"/>
  <c r="C10" i="7"/>
  <c r="G9" i="7"/>
  <c r="F15" i="7"/>
  <c r="B12" i="7"/>
  <c r="F9" i="7"/>
  <c r="E15" i="7"/>
  <c r="M11" i="7"/>
  <c r="E9" i="7"/>
  <c r="H14" i="7"/>
  <c r="L11" i="7"/>
  <c r="G16" i="7"/>
  <c r="G12" i="7"/>
  <c r="K9" i="7"/>
  <c r="B15" i="7"/>
  <c r="F12" i="7"/>
  <c r="J16" i="7"/>
  <c r="B14" i="7"/>
  <c r="J10" i="7"/>
  <c r="I14" i="7"/>
  <c r="I12" i="7"/>
  <c r="M9" i="7"/>
  <c r="D15" i="7"/>
  <c r="H12" i="7"/>
  <c r="L9" i="7"/>
  <c r="K15" i="7"/>
  <c r="K13" i="7"/>
  <c r="G10" i="7"/>
  <c r="F16" i="7"/>
  <c r="B13" i="7"/>
  <c r="F10" i="7"/>
  <c r="F1" i="6"/>
  <c r="E28" i="6"/>
  <c r="G1" i="6" l="1"/>
  <c r="F28" i="6"/>
  <c r="H1" i="6" l="1"/>
  <c r="G28" i="6"/>
  <c r="I1" i="6" l="1"/>
  <c r="H28" i="6"/>
  <c r="J1" i="6" l="1"/>
  <c r="I28" i="6"/>
  <c r="K1" i="6" l="1"/>
  <c r="J28" i="6"/>
  <c r="L1" i="6" l="1"/>
  <c r="L28" i="6" s="1"/>
  <c r="K28" i="6"/>
</calcChain>
</file>

<file path=xl/sharedStrings.xml><?xml version="1.0" encoding="utf-8"?>
<sst xmlns="http://schemas.openxmlformats.org/spreadsheetml/2006/main" count="90" uniqueCount="68">
  <si>
    <t>Replicate 1</t>
  </si>
  <si>
    <t>Replicate 2</t>
  </si>
  <si>
    <t>Replicate 3</t>
  </si>
  <si>
    <t>Replicate 4</t>
  </si>
  <si>
    <t>Arith. Mean</t>
  </si>
  <si>
    <t>Gold cells are calculated</t>
  </si>
  <si>
    <t>Arith. Std.Dev.</t>
  </si>
  <si>
    <t>Values should form a straight line on both linear and log scale</t>
  </si>
  <si>
    <t>Slope should be 1:1</t>
  </si>
  <si>
    <t>Common problems:</t>
  </si>
  <si>
    <t>* Consistent pipetting error --&gt; log graph is a straight line but not 1:1 slope</t>
  </si>
  <si>
    <t>* Oversaturated detector --&gt; low concentrations linear, but high concentrations saturate or fall</t>
  </si>
  <si>
    <t>Mean of med-high levels:</t>
  </si>
  <si>
    <t>Unit Scaling Factors:</t>
  </si>
  <si>
    <t>Experimental Values:</t>
  </si>
  <si>
    <t>If needed, you can shift which points are used, but it is likely better to correct instrument settings and protocol.</t>
  </si>
  <si>
    <t>Raw Plate Readings</t>
  </si>
  <si>
    <t>Abs600 Raw Readings:</t>
  </si>
  <si>
    <t>Number of Particles</t>
  </si>
  <si>
    <t>Enter Abs600 measurements into blue cells</t>
  </si>
  <si>
    <t>Mean particles / Abs600</t>
  </si>
  <si>
    <t>Particles / Abs600</t>
  </si>
  <si>
    <t>Net Abs 600</t>
  </si>
  <si>
    <t>Spheres/gram</t>
  </si>
  <si>
    <t>Cospheric Monodisperse Silica Microspheres 0.961um diameter</t>
  </si>
  <si>
    <t>grams/mL</t>
  </si>
  <si>
    <t>Resuspend volume mL:</t>
  </si>
  <si>
    <t>Arith. Net Mean</t>
  </si>
  <si>
    <t>Well volume (mL)</t>
  </si>
  <si>
    <t>Gold cells are calculated from values on other sheets</t>
  </si>
  <si>
    <t>A</t>
  </si>
  <si>
    <t>B</t>
  </si>
  <si>
    <t>C</t>
  </si>
  <si>
    <t>D</t>
  </si>
  <si>
    <t>E</t>
  </si>
  <si>
    <t>F</t>
  </si>
  <si>
    <t>G</t>
  </si>
  <si>
    <t>H</t>
  </si>
  <si>
    <t>Scaling is computed from medium-high points likely to be less impacted by saturation or pipetting error</t>
  </si>
  <si>
    <t>https://www.cospheric.com/SiO2MS_monodisperse_silica_spheres_beads_nm_microns.htm</t>
  </si>
  <si>
    <t>Number supplied by manufacturer</t>
  </si>
  <si>
    <t>Spheres/0.50 mL</t>
  </si>
  <si>
    <t>Shipped volume from manufacturer</t>
  </si>
  <si>
    <t>Preparation by iGEM HQ</t>
  </si>
  <si>
    <t>Dilution for stock solution:</t>
  </si>
  <si>
    <t>Tube Particles / mL:</t>
  </si>
  <si>
    <t>Stock Particles / mL:</t>
  </si>
  <si>
    <t>Particle density in measurement kit tube</t>
  </si>
  <si>
    <t>Particle density in prepared stock solution</t>
  </si>
  <si>
    <t>First well row (A-H):</t>
  </si>
  <si>
    <t>First well column (1-12):</t>
  </si>
  <si>
    <t>Last well row (A-H):</t>
  </si>
  <si>
    <t>Last well column (1-12):</t>
  </si>
  <si>
    <t>Abs600 blanks:</t>
  </si>
  <si>
    <t>Media Blank Control Wells:</t>
  </si>
  <si>
    <t>Identify the plate wells containing your media blank controls in the blue cells; the ranges will be calculated in gold and highlighted in green eblow</t>
  </si>
  <si>
    <t>Abs600 blank mean:</t>
  </si>
  <si>
    <t>Calculated values imported from prior sheets</t>
  </si>
  <si>
    <t>Calibration ready?</t>
  </si>
  <si>
    <t>Initial particles / well:</t>
  </si>
  <si>
    <t>Equivalent particle count:</t>
  </si>
  <si>
    <t>100 uL from tube + 900 ddH20</t>
  </si>
  <si>
    <t>Amount of stock left in initial well after protocol</t>
  </si>
  <si>
    <t>Amount of particles left in first well</t>
  </si>
  <si>
    <t>Copy Abs600 measurements from your experiment (not calibrants) into the blue and green cells of the plate rectangles</t>
  </si>
  <si>
    <t>They will automatically propagate into the correct locations in the "Experiment Equvalent Particle Count" sheet</t>
  </si>
  <si>
    <t>Enter Abs600 measurements into blue cells on "Raw Experimental Measurements"</t>
  </si>
  <si>
    <t>This sheet will contain experimental measurements (e.g., of cells) calibrated by the data in "Particle Standard Curve"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</si>
</sst>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10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i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i/>
      <sz val="11"/>
      <color theme="1" tint="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11" fontId="4" fillId="0" borderId="0" xfId="0" applyNumberFormat="1" applyFont="1"/>
    <xf numFmtId="11" fontId="0" fillId="3" borderId="3" xfId="0" applyNumberFormat="1" applyFill="1" applyBorder="1"/>
    <xf numFmtId="0" fontId="1" fillId="0" borderId="0" xfId="0" applyFont="1"/>
    <xf numFmtId="0" fontId="7" fillId="0" borderId="0" xfId="0" applyFont="1"/>
    <xf numFmtId="0" fontId="8" fillId="0" borderId="0" xfId="0" applyFont="1"/>
    <xf numFmtId="11" fontId="1" fillId="0" borderId="0" xfId="0" applyNumberFormat="1" applyFont="1" applyAlignment="1">
      <alignment horizontal="center"/>
    </xf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0" borderId="0" xfId="0" applyNumberFormat="1"/>
    <xf numFmtId="2" fontId="0" fillId="0" borderId="0" xfId="0" applyNumberFormat="1"/>
    <xf numFmtId="165" fontId="0" fillId="3" borderId="3" xfId="0" applyNumberFormat="1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241"/>
    <xf numFmtId="166" fontId="0" fillId="0" borderId="0" xfId="0" applyNumberFormat="1"/>
    <xf numFmtId="0" fontId="9" fillId="0" borderId="0" xfId="0" applyFont="1"/>
    <xf numFmtId="11" fontId="0" fillId="3" borderId="1" xfId="0" applyNumberFormat="1" applyFill="1" applyBorder="1"/>
    <xf numFmtId="0" fontId="0" fillId="0" borderId="0" xfId="0" applyNumberFormat="1"/>
    <xf numFmtId="0" fontId="6" fillId="0" borderId="0" xfId="0" applyFont="1" applyBorder="1"/>
    <xf numFmtId="0" fontId="0" fillId="0" borderId="0" xfId="0" applyFont="1" applyAlignment="1">
      <alignment horizontal="center"/>
    </xf>
    <xf numFmtId="11" fontId="0" fillId="3" borderId="1" xfId="0" applyNumberFormat="1" applyFill="1" applyBorder="1" applyAlignment="1">
      <alignment horizontal="center"/>
    </xf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</a:t>
            </a:r>
          </a:p>
        </c:rich>
      </c:tx>
      <c:layout>
        <c:manualLayout>
          <c:xMode val="edge"/>
          <c:yMode val="edge"/>
          <c:x val="0.30520322934316801"/>
          <c:y val="3.7347323211392801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'Particle standard curve'!$B$7:$M$7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 standard curve'!$B$1:$M$1</c:f>
              <c:numCache>
                <c:formatCode>0.00E+00</c:formatCode>
                <c:ptCount val="12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  <c:pt idx="11" formatCode="General">
                  <c:v>0</c:v>
                </c:pt>
              </c:numCache>
            </c:numRef>
          </c:xVal>
          <c:yVal>
            <c:numRef>
              <c:f>'Particle standard curve'!$B$6:$M$6</c:f>
              <c:numCache>
                <c:formatCode>0.000E+00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4-E34D-AE91-4BB50CA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77448"/>
        <c:axId val="2083649208"/>
      </c:scatterChart>
      <c:valAx>
        <c:axId val="2083177448"/>
        <c:scaling>
          <c:orientation val="minMax"/>
          <c:max val="30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649208"/>
        <c:crosses val="autoZero"/>
        <c:crossBetween val="midCat"/>
      </c:valAx>
      <c:valAx>
        <c:axId val="208364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177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Particle Standard Curve (log scale)</a:t>
            </a:r>
          </a:p>
        </c:rich>
      </c:tx>
      <c:layout>
        <c:manualLayout>
          <c:xMode val="edge"/>
          <c:yMode val="edge"/>
          <c:x val="0.24950702681152201"/>
          <c:y val="4.2132012206608102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'Particle standard curve'!$B$1:$L$1</c:f>
              <c:numCache>
                <c:formatCode>0.00E+00</c:formatCode>
                <c:ptCount val="11"/>
                <c:pt idx="0">
                  <c:v>300000000</c:v>
                </c:pt>
                <c:pt idx="1">
                  <c:v>150000000</c:v>
                </c:pt>
                <c:pt idx="2">
                  <c:v>75000000</c:v>
                </c:pt>
                <c:pt idx="3">
                  <c:v>37500000</c:v>
                </c:pt>
                <c:pt idx="4">
                  <c:v>18750000</c:v>
                </c:pt>
                <c:pt idx="5">
                  <c:v>9375000</c:v>
                </c:pt>
                <c:pt idx="6">
                  <c:v>4687500</c:v>
                </c:pt>
                <c:pt idx="7">
                  <c:v>2343750</c:v>
                </c:pt>
                <c:pt idx="8">
                  <c:v>1171875</c:v>
                </c:pt>
                <c:pt idx="9">
                  <c:v>585937.5</c:v>
                </c:pt>
                <c:pt idx="10">
                  <c:v>292968.75</c:v>
                </c:pt>
              </c:numCache>
            </c:numRef>
          </c:xVal>
          <c:yVal>
            <c:numRef>
              <c:f>'Particle standard curve'!$B$6:$L$6</c:f>
              <c:numCache>
                <c:formatCode>0.000E+00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3B-A945-B696-14209793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599288"/>
        <c:axId val="2083590712"/>
      </c:scatterChart>
      <c:valAx>
        <c:axId val="2083599288"/>
        <c:scaling>
          <c:logBase val="10"/>
          <c:orientation val="minMax"/>
          <c:max val="300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Particle Count / 100 uL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0712"/>
        <c:crosses val="autoZero"/>
        <c:crossBetween val="midCat"/>
      </c:valAx>
      <c:valAx>
        <c:axId val="208359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 600</a:t>
                </a:r>
              </a:p>
            </c:rich>
          </c:tx>
          <c:layout>
            <c:manualLayout>
              <c:xMode val="edge"/>
              <c:yMode val="edge"/>
              <c:x val="2.2222266520482401E-2"/>
              <c:y val="0.33155483554986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599288"/>
        <c:crossesAt val="0.2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152400</xdr:rowOff>
    </xdr:from>
    <xdr:to>
      <xdr:col>6</xdr:col>
      <xdr:colOff>584200</xdr:colOff>
      <xdr:row>24</xdr:row>
      <xdr:rowOff>139700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58D92B3-274A-9D46-9C7C-FA4F4019B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10</xdr:row>
      <xdr:rowOff>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5FAF1-EB12-464E-B446-35FAC7BB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spheric.com/SiO2MS_monodisperse_silica_spheres_beads_nm_micron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4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7.5" customWidth="1"/>
    <col min="2" max="13" width="10.83203125" customWidth="1"/>
  </cols>
  <sheetData>
    <row r="1" spans="1:17" x14ac:dyDescent="0.2">
      <c r="A1" t="s">
        <v>18</v>
      </c>
      <c r="B1" s="15">
        <f>T30</f>
        <v>300000000</v>
      </c>
      <c r="C1" s="15">
        <f>B1/2</f>
        <v>150000000</v>
      </c>
      <c r="D1" s="15">
        <f>C1/2</f>
        <v>75000000</v>
      </c>
      <c r="E1" s="15">
        <f>D1/2</f>
        <v>37500000</v>
      </c>
      <c r="F1" s="15">
        <f t="shared" ref="F1:L1" si="0">E1/2</f>
        <v>18750000</v>
      </c>
      <c r="G1" s="15">
        <f t="shared" si="0"/>
        <v>9375000</v>
      </c>
      <c r="H1" s="15">
        <f t="shared" si="0"/>
        <v>4687500</v>
      </c>
      <c r="I1" s="15">
        <f t="shared" si="0"/>
        <v>2343750</v>
      </c>
      <c r="J1" s="15">
        <f t="shared" si="0"/>
        <v>1171875</v>
      </c>
      <c r="K1" s="15">
        <f t="shared" si="0"/>
        <v>585937.5</v>
      </c>
      <c r="L1" s="15">
        <f t="shared" si="0"/>
        <v>292968.75</v>
      </c>
      <c r="M1" s="1">
        <v>0</v>
      </c>
    </row>
    <row r="2" spans="1:17" x14ac:dyDescent="0.2">
      <c r="A2" t="s">
        <v>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O2" s="7" t="s">
        <v>19</v>
      </c>
    </row>
    <row r="3" spans="1:17" x14ac:dyDescent="0.2">
      <c r="A3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O3" s="7" t="s">
        <v>5</v>
      </c>
    </row>
    <row r="4" spans="1:17" x14ac:dyDescent="0.2">
      <c r="A4" t="s">
        <v>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7" x14ac:dyDescent="0.2">
      <c r="A5" t="s">
        <v>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O5" s="3"/>
    </row>
    <row r="6" spans="1:17" x14ac:dyDescent="0.2">
      <c r="A6" t="s">
        <v>4</v>
      </c>
      <c r="B6" s="20" t="str">
        <f t="shared" ref="B6:M6" si="1">IF(COUNTA(B2:B5)&gt;0,AVERAGE(B2:B5),"---")</f>
        <v>---</v>
      </c>
      <c r="C6" s="20" t="str">
        <f t="shared" si="1"/>
        <v>---</v>
      </c>
      <c r="D6" s="20" t="str">
        <f t="shared" si="1"/>
        <v>---</v>
      </c>
      <c r="E6" s="20" t="str">
        <f t="shared" si="1"/>
        <v>---</v>
      </c>
      <c r="F6" s="20" t="str">
        <f t="shared" si="1"/>
        <v>---</v>
      </c>
      <c r="G6" s="20" t="str">
        <f t="shared" si="1"/>
        <v>---</v>
      </c>
      <c r="H6" s="20" t="str">
        <f t="shared" si="1"/>
        <v>---</v>
      </c>
      <c r="I6" s="20" t="str">
        <f t="shared" si="1"/>
        <v>---</v>
      </c>
      <c r="J6" s="20" t="str">
        <f t="shared" si="1"/>
        <v>---</v>
      </c>
      <c r="K6" s="20" t="str">
        <f t="shared" si="1"/>
        <v>---</v>
      </c>
      <c r="L6" s="20" t="str">
        <f t="shared" si="1"/>
        <v>---</v>
      </c>
      <c r="M6" s="20" t="str">
        <f t="shared" si="1"/>
        <v>---</v>
      </c>
    </row>
    <row r="7" spans="1:17" x14ac:dyDescent="0.2">
      <c r="A7" t="s">
        <v>6</v>
      </c>
      <c r="B7" s="20" t="str">
        <f t="shared" ref="B7:M7" si="2">IF(COUNTA(B2:B5)&gt;0,STDEV(B2:B5),"---")</f>
        <v>---</v>
      </c>
      <c r="C7" s="20" t="str">
        <f t="shared" si="2"/>
        <v>---</v>
      </c>
      <c r="D7" s="20" t="str">
        <f t="shared" si="2"/>
        <v>---</v>
      </c>
      <c r="E7" s="20" t="str">
        <f t="shared" si="2"/>
        <v>---</v>
      </c>
      <c r="F7" s="20" t="str">
        <f t="shared" si="2"/>
        <v>---</v>
      </c>
      <c r="G7" s="20" t="str">
        <f t="shared" si="2"/>
        <v>---</v>
      </c>
      <c r="H7" s="20" t="str">
        <f t="shared" si="2"/>
        <v>---</v>
      </c>
      <c r="I7" s="20" t="str">
        <f t="shared" si="2"/>
        <v>---</v>
      </c>
      <c r="J7" s="20" t="str">
        <f t="shared" si="2"/>
        <v>---</v>
      </c>
      <c r="K7" s="20" t="str">
        <f t="shared" si="2"/>
        <v>---</v>
      </c>
      <c r="L7" s="20" t="str">
        <f t="shared" si="2"/>
        <v>---</v>
      </c>
      <c r="M7" s="20" t="str">
        <f t="shared" si="2"/>
        <v>---</v>
      </c>
    </row>
    <row r="8" spans="1:17" x14ac:dyDescent="0.2">
      <c r="A8" t="s">
        <v>27</v>
      </c>
      <c r="B8" s="20" t="str">
        <f t="shared" ref="B8:L8" si="3">IF(AND(ISNUMBER(B6),ISNUMBER($M6)),B6-$M6,"---")</f>
        <v>---</v>
      </c>
      <c r="C8" s="20" t="str">
        <f t="shared" si="3"/>
        <v>---</v>
      </c>
      <c r="D8" s="20" t="str">
        <f t="shared" si="3"/>
        <v>---</v>
      </c>
      <c r="E8" s="20" t="str">
        <f t="shared" si="3"/>
        <v>---</v>
      </c>
      <c r="F8" s="20" t="str">
        <f t="shared" si="3"/>
        <v>---</v>
      </c>
      <c r="G8" s="20" t="str">
        <f t="shared" si="3"/>
        <v>---</v>
      </c>
      <c r="H8" s="20" t="str">
        <f t="shared" si="3"/>
        <v>---</v>
      </c>
      <c r="I8" s="20" t="str">
        <f t="shared" si="3"/>
        <v>---</v>
      </c>
      <c r="J8" s="20" t="str">
        <f t="shared" si="3"/>
        <v>---</v>
      </c>
      <c r="K8" s="20" t="str">
        <f t="shared" si="3"/>
        <v>---</v>
      </c>
      <c r="L8" s="20" t="str">
        <f t="shared" si="3"/>
        <v>---</v>
      </c>
      <c r="M8" s="18"/>
    </row>
    <row r="12" spans="1:17" x14ac:dyDescent="0.2">
      <c r="Q12" s="7" t="s">
        <v>7</v>
      </c>
    </row>
    <row r="13" spans="1:17" x14ac:dyDescent="0.2">
      <c r="Q13" s="7" t="s">
        <v>8</v>
      </c>
    </row>
    <row r="14" spans="1:17" x14ac:dyDescent="0.2">
      <c r="Q14" s="7" t="s">
        <v>9</v>
      </c>
    </row>
    <row r="15" spans="1:17" x14ac:dyDescent="0.2">
      <c r="Q15" s="7" t="s">
        <v>10</v>
      </c>
    </row>
    <row r="16" spans="1:17" x14ac:dyDescent="0.2">
      <c r="Q16" s="7" t="s">
        <v>11</v>
      </c>
    </row>
    <row r="20" spans="1:21" x14ac:dyDescent="0.2">
      <c r="R20" s="12" t="s">
        <v>24</v>
      </c>
    </row>
    <row r="21" spans="1:21" x14ac:dyDescent="0.2">
      <c r="R21" s="23" t="s">
        <v>39</v>
      </c>
    </row>
    <row r="22" spans="1:21" x14ac:dyDescent="0.2">
      <c r="R22" t="s">
        <v>23</v>
      </c>
      <c r="T22" s="2">
        <v>1200000000000</v>
      </c>
      <c r="U22" s="25" t="s">
        <v>40</v>
      </c>
    </row>
    <row r="23" spans="1:21" x14ac:dyDescent="0.2">
      <c r="R23" t="s">
        <v>25</v>
      </c>
      <c r="T23" s="24">
        <f>2</f>
        <v>2</v>
      </c>
      <c r="U23" s="25" t="s">
        <v>40</v>
      </c>
    </row>
    <row r="24" spans="1:21" x14ac:dyDescent="0.2">
      <c r="R24" t="s">
        <v>41</v>
      </c>
      <c r="T24" s="2">
        <f>0.5*T23*T22</f>
        <v>1200000000000</v>
      </c>
      <c r="U24" s="25" t="s">
        <v>42</v>
      </c>
    </row>
    <row r="25" spans="1:21" x14ac:dyDescent="0.2">
      <c r="R25" t="s">
        <v>26</v>
      </c>
      <c r="T25">
        <v>40</v>
      </c>
      <c r="U25" s="25" t="s">
        <v>43</v>
      </c>
    </row>
    <row r="26" spans="1:21" x14ac:dyDescent="0.2">
      <c r="R26" t="s">
        <v>45</v>
      </c>
      <c r="T26" s="2">
        <f>T24/T25</f>
        <v>30000000000</v>
      </c>
      <c r="U26" s="25" t="s">
        <v>47</v>
      </c>
    </row>
    <row r="27" spans="1:21" x14ac:dyDescent="0.2">
      <c r="A27" t="s">
        <v>21</v>
      </c>
      <c r="R27" t="s">
        <v>44</v>
      </c>
      <c r="T27" s="19">
        <f>1/0.1</f>
        <v>10</v>
      </c>
      <c r="U27" s="25" t="s">
        <v>61</v>
      </c>
    </row>
    <row r="28" spans="1:21" x14ac:dyDescent="0.2">
      <c r="A28" s="4" t="s">
        <v>18</v>
      </c>
      <c r="B28" s="15">
        <f>B1</f>
        <v>300000000</v>
      </c>
      <c r="C28" s="15">
        <f t="shared" ref="C28:L28" si="4">C1</f>
        <v>150000000</v>
      </c>
      <c r="D28" s="15">
        <f t="shared" si="4"/>
        <v>75000000</v>
      </c>
      <c r="E28" s="15">
        <f t="shared" si="4"/>
        <v>37500000</v>
      </c>
      <c r="F28" s="15">
        <f t="shared" si="4"/>
        <v>18750000</v>
      </c>
      <c r="G28" s="15">
        <f t="shared" si="4"/>
        <v>9375000</v>
      </c>
      <c r="H28" s="15">
        <f t="shared" si="4"/>
        <v>4687500</v>
      </c>
      <c r="I28" s="15">
        <f t="shared" si="4"/>
        <v>2343750</v>
      </c>
      <c r="J28" s="15">
        <f t="shared" si="4"/>
        <v>1171875</v>
      </c>
      <c r="K28" s="15">
        <f t="shared" si="4"/>
        <v>585937.5</v>
      </c>
      <c r="L28" s="15">
        <f t="shared" si="4"/>
        <v>292968.75</v>
      </c>
      <c r="R28" t="s">
        <v>46</v>
      </c>
      <c r="T28" s="2">
        <f>T26/T27</f>
        <v>3000000000</v>
      </c>
      <c r="U28" s="25" t="s">
        <v>48</v>
      </c>
    </row>
    <row r="29" spans="1:21" x14ac:dyDescent="0.2">
      <c r="A29" t="s">
        <v>20</v>
      </c>
      <c r="B29" s="11" t="str">
        <f>IF(ISNUMBER(B8),B1/B8,"---")</f>
        <v>---</v>
      </c>
      <c r="C29" s="11" t="str">
        <f t="shared" ref="C29:L29" si="5">IF(ISNUMBER(C8),C1/C8,"---")</f>
        <v>---</v>
      </c>
      <c r="D29" s="11" t="str">
        <f t="shared" si="5"/>
        <v>---</v>
      </c>
      <c r="E29" s="11" t="str">
        <f t="shared" si="5"/>
        <v>---</v>
      </c>
      <c r="F29" s="11" t="str">
        <f t="shared" si="5"/>
        <v>---</v>
      </c>
      <c r="G29" s="11" t="str">
        <f t="shared" si="5"/>
        <v>---</v>
      </c>
      <c r="H29" s="11" t="str">
        <f t="shared" si="5"/>
        <v>---</v>
      </c>
      <c r="I29" s="11" t="str">
        <f t="shared" si="5"/>
        <v>---</v>
      </c>
      <c r="J29" s="11" t="str">
        <f t="shared" si="5"/>
        <v>---</v>
      </c>
      <c r="K29" s="11" t="str">
        <f t="shared" si="5"/>
        <v>---</v>
      </c>
      <c r="L29" s="11" t="str">
        <f t="shared" si="5"/>
        <v>---</v>
      </c>
      <c r="R29" t="s">
        <v>28</v>
      </c>
      <c r="T29">
        <f>0.1</f>
        <v>0.1</v>
      </c>
      <c r="U29" s="25" t="s">
        <v>62</v>
      </c>
    </row>
    <row r="30" spans="1:21" x14ac:dyDescent="0.2">
      <c r="A30" t="s">
        <v>12</v>
      </c>
      <c r="B30" s="2"/>
      <c r="C30" s="11" t="str">
        <f>IF(COUNT(C29:G29)&gt;0,AVERAGE(C29:G29),"---")</f>
        <v>---</v>
      </c>
      <c r="D30" s="2"/>
      <c r="E30" s="2"/>
      <c r="F30" s="2"/>
      <c r="G30" s="2"/>
      <c r="H30" s="2"/>
      <c r="I30" s="2"/>
      <c r="J30" s="2"/>
      <c r="K30" s="2"/>
      <c r="L30" s="2"/>
      <c r="R30" t="s">
        <v>59</v>
      </c>
      <c r="T30" s="2">
        <f>T28*T29</f>
        <v>300000000</v>
      </c>
      <c r="U30" s="25" t="s">
        <v>63</v>
      </c>
    </row>
    <row r="31" spans="1:21" x14ac:dyDescent="0.2">
      <c r="B31" s="2"/>
      <c r="C31" s="10" t="s">
        <v>38</v>
      </c>
      <c r="D31" s="2"/>
      <c r="E31" s="2"/>
      <c r="F31" s="2"/>
      <c r="G31" s="2"/>
      <c r="H31" s="2"/>
      <c r="U31" s="25"/>
    </row>
    <row r="32" spans="1:21" x14ac:dyDescent="0.2">
      <c r="B32" s="2"/>
      <c r="C32" s="10" t="s">
        <v>15</v>
      </c>
      <c r="D32" s="2"/>
      <c r="E32" s="2"/>
      <c r="F32" s="2"/>
      <c r="G32" s="2"/>
      <c r="H32" s="2"/>
      <c r="T32" s="2"/>
      <c r="U32" s="25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D34" s="2"/>
      <c r="E34" s="2"/>
      <c r="F34" s="2"/>
      <c r="G34" s="2"/>
      <c r="H34" s="2"/>
    </row>
  </sheetData>
  <hyperlinks>
    <hyperlink ref="R21" r:id="rId1" xr:uid="{18F58391-9A08-8347-A086-12D8859DE942}"/>
  </hyperlinks>
  <pageMargins left="0.7" right="0.7" top="0.75" bottom="0.75" header="0.3" footer="0.3"/>
  <pageSetup orientation="portrait" horizontalDpi="4294967292" verticalDpi="429496729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>
      <selection activeCell="E3" sqref="E3"/>
    </sheetView>
  </sheetViews>
  <sheetFormatPr baseColWidth="10" defaultRowHeight="15" x14ac:dyDescent="0.2"/>
  <cols>
    <col min="1" max="1" width="5.1640625" customWidth="1"/>
    <col min="2" max="13" width="9.83203125" customWidth="1"/>
    <col min="14" max="14" width="6.1640625" customWidth="1"/>
    <col min="15" max="15" width="17.1640625" customWidth="1"/>
    <col min="16" max="24" width="9.83203125" customWidth="1"/>
  </cols>
  <sheetData>
    <row r="1" spans="1:13" ht="19" x14ac:dyDescent="0.25">
      <c r="A1" s="9" t="s">
        <v>16</v>
      </c>
      <c r="E1" s="7" t="s">
        <v>64</v>
      </c>
    </row>
    <row r="2" spans="1:13" x14ac:dyDescent="0.2">
      <c r="E2" s="7" t="s">
        <v>65</v>
      </c>
    </row>
    <row r="4" spans="1:13" ht="16" x14ac:dyDescent="0.2">
      <c r="A4" s="13" t="s">
        <v>54</v>
      </c>
      <c r="D4" s="7" t="s">
        <v>55</v>
      </c>
    </row>
    <row r="5" spans="1:13" x14ac:dyDescent="0.2">
      <c r="A5" t="s">
        <v>49</v>
      </c>
      <c r="D5" s="22" t="s">
        <v>30</v>
      </c>
      <c r="F5" t="s">
        <v>53</v>
      </c>
      <c r="H5" s="30" t="str">
        <f ca="1">CONCATENATE(ADDRESS(COLUMN(INDIRECT((D5)&amp;1))+11,D6+1,4),":",ADDRESS(COLUMN(INDIRECT((D7)&amp;1))+11,D8+1,4))</f>
        <v>M12:M15</v>
      </c>
    </row>
    <row r="6" spans="1:13" x14ac:dyDescent="0.2">
      <c r="A6" t="s">
        <v>50</v>
      </c>
      <c r="D6" s="22">
        <v>12</v>
      </c>
    </row>
    <row r="7" spans="1:13" x14ac:dyDescent="0.2">
      <c r="A7" t="s">
        <v>51</v>
      </c>
      <c r="D7" s="22" t="s">
        <v>33</v>
      </c>
      <c r="F7" t="s">
        <v>56</v>
      </c>
      <c r="H7" s="26" t="str">
        <f ca="1">IF(COUNTA(INDIRECT(H5))&gt;0,AVERAGE(INDIRECT(H5)),"---")</f>
        <v>---</v>
      </c>
      <c r="L7" s="27"/>
    </row>
    <row r="8" spans="1:13" x14ac:dyDescent="0.2">
      <c r="A8" t="s">
        <v>52</v>
      </c>
      <c r="D8" s="22">
        <v>12</v>
      </c>
    </row>
    <row r="10" spans="1:13" ht="16" x14ac:dyDescent="0.2">
      <c r="A10" s="13" t="s">
        <v>17</v>
      </c>
    </row>
    <row r="11" spans="1:13" x14ac:dyDescent="0.2">
      <c r="A11" s="12"/>
      <c r="B11" s="21">
        <v>1</v>
      </c>
      <c r="C11" s="21">
        <v>2</v>
      </c>
      <c r="D11" s="21">
        <v>3</v>
      </c>
      <c r="E11" s="21">
        <v>4</v>
      </c>
      <c r="F11" s="21">
        <v>5</v>
      </c>
      <c r="G11" s="21">
        <v>6</v>
      </c>
      <c r="H11" s="21">
        <v>7</v>
      </c>
      <c r="I11" s="21">
        <v>8</v>
      </c>
      <c r="J11" s="21">
        <v>9</v>
      </c>
      <c r="K11" s="21">
        <v>10</v>
      </c>
      <c r="L11" s="21">
        <v>11</v>
      </c>
      <c r="M11" s="21">
        <v>12</v>
      </c>
    </row>
    <row r="12" spans="1:13" x14ac:dyDescent="0.2">
      <c r="A12" s="21" t="s">
        <v>30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2">
      <c r="A13" s="21" t="s">
        <v>31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2">
      <c r="A14" s="21" t="s">
        <v>32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2">
      <c r="A15" s="21" t="s">
        <v>33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2">
      <c r="A16" s="21" t="s">
        <v>34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x14ac:dyDescent="0.2">
      <c r="A17" s="21" t="s">
        <v>35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x14ac:dyDescent="0.2">
      <c r="A18" s="21" t="s">
        <v>36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x14ac:dyDescent="0.2">
      <c r="A19" s="21" t="s">
        <v>37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</sheetData>
  <conditionalFormatting sqref="B12:M19">
    <cfRule type="expression" dxfId="0" priority="2">
      <formula>AND(ROW()&gt;=CELL("row",INDIRECT($H$5)),ROW()&lt;=(CELL("row",INDIRECT($H$5))+ROWS(INDIRECT($H$5))-1),COLUMN()&gt;=CELL("col",INDIRECT($H$5)),COLUMN()&lt;=(CELL("col",INDIRECT($H$5))+COLUMNS(INDIRECT($H$5))-1))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7"/>
  <sheetViews>
    <sheetView tabSelected="1" workbookViewId="0">
      <selection activeCell="H2" sqref="H2"/>
    </sheetView>
  </sheetViews>
  <sheetFormatPr baseColWidth="10" defaultRowHeight="15" x14ac:dyDescent="0.2"/>
  <cols>
    <col min="1" max="1" width="5.1640625" customWidth="1"/>
    <col min="2" max="13" width="9.83203125" customWidth="1"/>
    <col min="14" max="23" width="9.6640625" customWidth="1"/>
    <col min="25" max="30" width="10.83203125" customWidth="1"/>
  </cols>
  <sheetData>
    <row r="1" spans="1:14" ht="19" x14ac:dyDescent="0.25">
      <c r="A1" s="8" t="s">
        <v>13</v>
      </c>
      <c r="B1" s="28"/>
      <c r="C1" s="28"/>
      <c r="D1" s="3" t="s">
        <v>57</v>
      </c>
      <c r="H1" s="7" t="s">
        <v>67</v>
      </c>
      <c r="M1" s="7"/>
    </row>
    <row r="2" spans="1:14" x14ac:dyDescent="0.2">
      <c r="A2" t="s">
        <v>21</v>
      </c>
      <c r="D2" s="11" t="str">
        <f>'Particle standard curve'!C30</f>
        <v>---</v>
      </c>
      <c r="H2" s="7" t="s">
        <v>66</v>
      </c>
      <c r="M2" s="7"/>
    </row>
    <row r="3" spans="1:14" x14ac:dyDescent="0.2">
      <c r="A3" t="s">
        <v>56</v>
      </c>
      <c r="B3" s="6"/>
      <c r="C3" s="6"/>
      <c r="D3" s="11" t="str">
        <f ca="1">'Raw Experimental Measurements'!H7</f>
        <v>---</v>
      </c>
      <c r="H3" s="7" t="s">
        <v>29</v>
      </c>
      <c r="M3" s="7"/>
    </row>
    <row r="4" spans="1:14" x14ac:dyDescent="0.2">
      <c r="A4" t="s">
        <v>58</v>
      </c>
      <c r="D4" s="11" t="b">
        <f ca="1">AND(ISNUMBER(D2),ISNUMBER(D3))</f>
        <v>0</v>
      </c>
      <c r="M4" s="7"/>
    </row>
    <row r="6" spans="1:14" ht="19" x14ac:dyDescent="0.25">
      <c r="A6" s="9" t="s">
        <v>14</v>
      </c>
      <c r="B6" s="9"/>
      <c r="C6" s="9"/>
    </row>
    <row r="7" spans="1:14" ht="16" x14ac:dyDescent="0.2">
      <c r="A7" s="13" t="s">
        <v>60</v>
      </c>
      <c r="B7" s="14"/>
      <c r="C7" s="14"/>
    </row>
    <row r="8" spans="1:14" s="5" customFormat="1" x14ac:dyDescent="0.2">
      <c r="A8" s="12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/>
    </row>
    <row r="9" spans="1:14" x14ac:dyDescent="0.2">
      <c r="A9" s="21" t="s">
        <v>30</v>
      </c>
      <c r="B9" s="26" t="str">
        <f ca="1">IF(AND($D$4,ISNUMBER(B20)),B20*$D$2,"---")</f>
        <v>---</v>
      </c>
      <c r="C9" s="26" t="str">
        <f t="shared" ref="C9:M9" ca="1" si="0">IF(AND($D$4,ISNUMBER(C20)),C20*$D$2,"---")</f>
        <v>---</v>
      </c>
      <c r="D9" s="26" t="str">
        <f t="shared" ca="1" si="0"/>
        <v>---</v>
      </c>
      <c r="E9" s="26" t="str">
        <f t="shared" ca="1" si="0"/>
        <v>---</v>
      </c>
      <c r="F9" s="26" t="str">
        <f t="shared" ca="1" si="0"/>
        <v>---</v>
      </c>
      <c r="G9" s="26" t="str">
        <f t="shared" ca="1" si="0"/>
        <v>---</v>
      </c>
      <c r="H9" s="26" t="str">
        <f t="shared" ca="1" si="0"/>
        <v>---</v>
      </c>
      <c r="I9" s="26" t="str">
        <f t="shared" ca="1" si="0"/>
        <v>---</v>
      </c>
      <c r="J9" s="26" t="str">
        <f t="shared" ca="1" si="0"/>
        <v>---</v>
      </c>
      <c r="K9" s="26" t="str">
        <f t="shared" ca="1" si="0"/>
        <v>---</v>
      </c>
      <c r="L9" s="26" t="str">
        <f t="shared" ca="1" si="0"/>
        <v>---</v>
      </c>
      <c r="M9" s="26" t="str">
        <f t="shared" ca="1" si="0"/>
        <v>---</v>
      </c>
    </row>
    <row r="10" spans="1:14" x14ac:dyDescent="0.2">
      <c r="A10" s="21" t="s">
        <v>31</v>
      </c>
      <c r="B10" s="26" t="str">
        <f t="shared" ref="B10:M10" ca="1" si="1">IF(AND($D$4,ISNUMBER(B21)),B21*$D$2,"---")</f>
        <v>---</v>
      </c>
      <c r="C10" s="26" t="str">
        <f t="shared" ca="1" si="1"/>
        <v>---</v>
      </c>
      <c r="D10" s="26" t="str">
        <f t="shared" ca="1" si="1"/>
        <v>---</v>
      </c>
      <c r="E10" s="26" t="str">
        <f t="shared" ca="1" si="1"/>
        <v>---</v>
      </c>
      <c r="F10" s="26" t="str">
        <f t="shared" ca="1" si="1"/>
        <v>---</v>
      </c>
      <c r="G10" s="26" t="str">
        <f t="shared" ca="1" si="1"/>
        <v>---</v>
      </c>
      <c r="H10" s="26" t="str">
        <f t="shared" ca="1" si="1"/>
        <v>---</v>
      </c>
      <c r="I10" s="26" t="str">
        <f t="shared" ca="1" si="1"/>
        <v>---</v>
      </c>
      <c r="J10" s="26" t="str">
        <f t="shared" ca="1" si="1"/>
        <v>---</v>
      </c>
      <c r="K10" s="26" t="str">
        <f t="shared" ca="1" si="1"/>
        <v>---</v>
      </c>
      <c r="L10" s="26" t="str">
        <f t="shared" ca="1" si="1"/>
        <v>---</v>
      </c>
      <c r="M10" s="26" t="str">
        <f t="shared" ca="1" si="1"/>
        <v>---</v>
      </c>
    </row>
    <row r="11" spans="1:14" x14ac:dyDescent="0.2">
      <c r="A11" s="21" t="s">
        <v>32</v>
      </c>
      <c r="B11" s="26" t="str">
        <f t="shared" ref="B11:M11" ca="1" si="2">IF(AND($D$4,ISNUMBER(B22)),B22*$D$2,"---")</f>
        <v>---</v>
      </c>
      <c r="C11" s="26" t="str">
        <f t="shared" ca="1" si="2"/>
        <v>---</v>
      </c>
      <c r="D11" s="26" t="str">
        <f t="shared" ca="1" si="2"/>
        <v>---</v>
      </c>
      <c r="E11" s="26" t="str">
        <f t="shared" ca="1" si="2"/>
        <v>---</v>
      </c>
      <c r="F11" s="26" t="str">
        <f t="shared" ca="1" si="2"/>
        <v>---</v>
      </c>
      <c r="G11" s="26" t="str">
        <f t="shared" ca="1" si="2"/>
        <v>---</v>
      </c>
      <c r="H11" s="26" t="str">
        <f t="shared" ca="1" si="2"/>
        <v>---</v>
      </c>
      <c r="I11" s="26" t="str">
        <f t="shared" ca="1" si="2"/>
        <v>---</v>
      </c>
      <c r="J11" s="26" t="str">
        <f t="shared" ca="1" si="2"/>
        <v>---</v>
      </c>
      <c r="K11" s="26" t="str">
        <f t="shared" ca="1" si="2"/>
        <v>---</v>
      </c>
      <c r="L11" s="26" t="str">
        <f t="shared" ca="1" si="2"/>
        <v>---</v>
      </c>
      <c r="M11" s="26" t="str">
        <f t="shared" ca="1" si="2"/>
        <v>---</v>
      </c>
    </row>
    <row r="12" spans="1:14" x14ac:dyDescent="0.2">
      <c r="A12" s="21" t="s">
        <v>33</v>
      </c>
      <c r="B12" s="26" t="str">
        <f t="shared" ref="B12:M12" ca="1" si="3">IF(AND($D$4,ISNUMBER(B23)),B23*$D$2,"---")</f>
        <v>---</v>
      </c>
      <c r="C12" s="26" t="str">
        <f t="shared" ca="1" si="3"/>
        <v>---</v>
      </c>
      <c r="D12" s="26" t="str">
        <f t="shared" ca="1" si="3"/>
        <v>---</v>
      </c>
      <c r="E12" s="26" t="str">
        <f t="shared" ca="1" si="3"/>
        <v>---</v>
      </c>
      <c r="F12" s="26" t="str">
        <f t="shared" ca="1" si="3"/>
        <v>---</v>
      </c>
      <c r="G12" s="26" t="str">
        <f t="shared" ca="1" si="3"/>
        <v>---</v>
      </c>
      <c r="H12" s="26" t="str">
        <f t="shared" ca="1" si="3"/>
        <v>---</v>
      </c>
      <c r="I12" s="26" t="str">
        <f t="shared" ca="1" si="3"/>
        <v>---</v>
      </c>
      <c r="J12" s="26" t="str">
        <f t="shared" ca="1" si="3"/>
        <v>---</v>
      </c>
      <c r="K12" s="26" t="str">
        <f t="shared" ca="1" si="3"/>
        <v>---</v>
      </c>
      <c r="L12" s="26" t="str">
        <f t="shared" ca="1" si="3"/>
        <v>---</v>
      </c>
      <c r="M12" s="26" t="str">
        <f t="shared" ca="1" si="3"/>
        <v>---</v>
      </c>
    </row>
    <row r="13" spans="1:14" x14ac:dyDescent="0.2">
      <c r="A13" s="21" t="s">
        <v>34</v>
      </c>
      <c r="B13" s="26" t="str">
        <f t="shared" ref="B13:M13" ca="1" si="4">IF(AND($D$4,ISNUMBER(B24)),B24*$D$2,"---")</f>
        <v>---</v>
      </c>
      <c r="C13" s="26" t="str">
        <f t="shared" ca="1" si="4"/>
        <v>---</v>
      </c>
      <c r="D13" s="26" t="str">
        <f t="shared" ca="1" si="4"/>
        <v>---</v>
      </c>
      <c r="E13" s="26" t="str">
        <f t="shared" ca="1" si="4"/>
        <v>---</v>
      </c>
      <c r="F13" s="26" t="str">
        <f t="shared" ca="1" si="4"/>
        <v>---</v>
      </c>
      <c r="G13" s="26" t="str">
        <f t="shared" ca="1" si="4"/>
        <v>---</v>
      </c>
      <c r="H13" s="26" t="str">
        <f t="shared" ca="1" si="4"/>
        <v>---</v>
      </c>
      <c r="I13" s="26" t="str">
        <f t="shared" ca="1" si="4"/>
        <v>---</v>
      </c>
      <c r="J13" s="26" t="str">
        <f t="shared" ca="1" si="4"/>
        <v>---</v>
      </c>
      <c r="K13" s="26" t="str">
        <f t="shared" ca="1" si="4"/>
        <v>---</v>
      </c>
      <c r="L13" s="26" t="str">
        <f t="shared" ca="1" si="4"/>
        <v>---</v>
      </c>
      <c r="M13" s="26" t="str">
        <f t="shared" ca="1" si="4"/>
        <v>---</v>
      </c>
    </row>
    <row r="14" spans="1:14" x14ac:dyDescent="0.2">
      <c r="A14" s="21" t="s">
        <v>35</v>
      </c>
      <c r="B14" s="26" t="str">
        <f t="shared" ref="B14:M14" ca="1" si="5">IF(AND($D$4,ISNUMBER(B25)),B25*$D$2,"---")</f>
        <v>---</v>
      </c>
      <c r="C14" s="26" t="str">
        <f t="shared" ca="1" si="5"/>
        <v>---</v>
      </c>
      <c r="D14" s="26" t="str">
        <f t="shared" ca="1" si="5"/>
        <v>---</v>
      </c>
      <c r="E14" s="26" t="str">
        <f t="shared" ca="1" si="5"/>
        <v>---</v>
      </c>
      <c r="F14" s="26" t="str">
        <f t="shared" ca="1" si="5"/>
        <v>---</v>
      </c>
      <c r="G14" s="26" t="str">
        <f t="shared" ca="1" si="5"/>
        <v>---</v>
      </c>
      <c r="H14" s="26" t="str">
        <f t="shared" ca="1" si="5"/>
        <v>---</v>
      </c>
      <c r="I14" s="26" t="str">
        <f t="shared" ca="1" si="5"/>
        <v>---</v>
      </c>
      <c r="J14" s="26" t="str">
        <f t="shared" ca="1" si="5"/>
        <v>---</v>
      </c>
      <c r="K14" s="26" t="str">
        <f t="shared" ca="1" si="5"/>
        <v>---</v>
      </c>
      <c r="L14" s="26" t="str">
        <f t="shared" ca="1" si="5"/>
        <v>---</v>
      </c>
      <c r="M14" s="26" t="str">
        <f t="shared" ca="1" si="5"/>
        <v>---</v>
      </c>
    </row>
    <row r="15" spans="1:14" x14ac:dyDescent="0.2">
      <c r="A15" s="21" t="s">
        <v>36</v>
      </c>
      <c r="B15" s="26" t="str">
        <f t="shared" ref="B15:M15" ca="1" si="6">IF(AND($D$4,ISNUMBER(B26)),B26*$D$2,"---")</f>
        <v>---</v>
      </c>
      <c r="C15" s="26" t="str">
        <f t="shared" ca="1" si="6"/>
        <v>---</v>
      </c>
      <c r="D15" s="26" t="str">
        <f t="shared" ca="1" si="6"/>
        <v>---</v>
      </c>
      <c r="E15" s="26" t="str">
        <f t="shared" ca="1" si="6"/>
        <v>---</v>
      </c>
      <c r="F15" s="26" t="str">
        <f t="shared" ca="1" si="6"/>
        <v>---</v>
      </c>
      <c r="G15" s="26" t="str">
        <f t="shared" ca="1" si="6"/>
        <v>---</v>
      </c>
      <c r="H15" s="26" t="str">
        <f t="shared" ca="1" si="6"/>
        <v>---</v>
      </c>
      <c r="I15" s="26" t="str">
        <f t="shared" ca="1" si="6"/>
        <v>---</v>
      </c>
      <c r="J15" s="26" t="str">
        <f t="shared" ca="1" si="6"/>
        <v>---</v>
      </c>
      <c r="K15" s="26" t="str">
        <f t="shared" ca="1" si="6"/>
        <v>---</v>
      </c>
      <c r="L15" s="26" t="str">
        <f t="shared" ca="1" si="6"/>
        <v>---</v>
      </c>
      <c r="M15" s="26" t="str">
        <f t="shared" ca="1" si="6"/>
        <v>---</v>
      </c>
    </row>
    <row r="16" spans="1:14" x14ac:dyDescent="0.2">
      <c r="A16" s="21" t="s">
        <v>37</v>
      </c>
      <c r="B16" s="26" t="str">
        <f t="shared" ref="B16:M16" ca="1" si="7">IF(AND($D$4,ISNUMBER(B27)),B27*$D$2,"---")</f>
        <v>---</v>
      </c>
      <c r="C16" s="26" t="str">
        <f t="shared" ca="1" si="7"/>
        <v>---</v>
      </c>
      <c r="D16" s="26" t="str">
        <f t="shared" ca="1" si="7"/>
        <v>---</v>
      </c>
      <c r="E16" s="26" t="str">
        <f t="shared" ca="1" si="7"/>
        <v>---</v>
      </c>
      <c r="F16" s="26" t="str">
        <f t="shared" ca="1" si="7"/>
        <v>---</v>
      </c>
      <c r="G16" s="26" t="str">
        <f t="shared" ca="1" si="7"/>
        <v>---</v>
      </c>
      <c r="H16" s="26" t="str">
        <f t="shared" ca="1" si="7"/>
        <v>---</v>
      </c>
      <c r="I16" s="26" t="str">
        <f t="shared" ca="1" si="7"/>
        <v>---</v>
      </c>
      <c r="J16" s="26" t="str">
        <f t="shared" ca="1" si="7"/>
        <v>---</v>
      </c>
      <c r="K16" s="26" t="str">
        <f t="shared" ca="1" si="7"/>
        <v>---</v>
      </c>
      <c r="L16" s="26" t="str">
        <f t="shared" ca="1" si="7"/>
        <v>---</v>
      </c>
      <c r="M16" s="26" t="str">
        <f t="shared" ca="1" si="7"/>
        <v>---</v>
      </c>
    </row>
    <row r="18" spans="1:13" ht="16" x14ac:dyDescent="0.2">
      <c r="A18" s="13" t="s">
        <v>22</v>
      </c>
    </row>
    <row r="19" spans="1:13" x14ac:dyDescent="0.2">
      <c r="A19" s="12"/>
      <c r="B19" s="29">
        <v>1</v>
      </c>
      <c r="C19" s="29">
        <v>2</v>
      </c>
      <c r="D19" s="29">
        <v>3</v>
      </c>
      <c r="E19" s="29">
        <v>4</v>
      </c>
      <c r="F19" s="29">
        <v>5</v>
      </c>
      <c r="G19" s="29">
        <v>6</v>
      </c>
      <c r="H19" s="29">
        <v>7</v>
      </c>
      <c r="I19" s="29">
        <v>8</v>
      </c>
      <c r="J19" s="29">
        <v>9</v>
      </c>
      <c r="K19" s="29">
        <v>10</v>
      </c>
      <c r="L19" s="29">
        <v>11</v>
      </c>
      <c r="M19" s="29">
        <v>12</v>
      </c>
    </row>
    <row r="20" spans="1:13" x14ac:dyDescent="0.2">
      <c r="A20" s="21" t="s">
        <v>30</v>
      </c>
      <c r="B20" s="17" t="str">
        <f>IF(ISNUMBER('Raw Experimental Measurements'!B12),'Raw Experimental Measurements'!B12-$D$3,"---")</f>
        <v>---</v>
      </c>
      <c r="C20" s="17" t="str">
        <f>IF(ISNUMBER('Raw Experimental Measurements'!C12),'Raw Experimental Measurements'!C12-$D$3,"---")</f>
        <v>---</v>
      </c>
      <c r="D20" s="17" t="str">
        <f>IF(ISNUMBER('Raw Experimental Measurements'!D12),'Raw Experimental Measurements'!D12-$D$3,"---")</f>
        <v>---</v>
      </c>
      <c r="E20" s="17" t="str">
        <f>IF(ISNUMBER('Raw Experimental Measurements'!E12),'Raw Experimental Measurements'!E12-$D$3,"---")</f>
        <v>---</v>
      </c>
      <c r="F20" s="17" t="str">
        <f>IF(ISNUMBER('Raw Experimental Measurements'!F12),'Raw Experimental Measurements'!F12-$D$3,"---")</f>
        <v>---</v>
      </c>
      <c r="G20" s="17" t="str">
        <f>IF(ISNUMBER('Raw Experimental Measurements'!G12),'Raw Experimental Measurements'!G12-$D$3,"---")</f>
        <v>---</v>
      </c>
      <c r="H20" s="17" t="str">
        <f>IF(ISNUMBER('Raw Experimental Measurements'!H12),'Raw Experimental Measurements'!H12-$D$3,"---")</f>
        <v>---</v>
      </c>
      <c r="I20" s="17" t="str">
        <f>IF(ISNUMBER('Raw Experimental Measurements'!I12),'Raw Experimental Measurements'!I12-$D$3,"---")</f>
        <v>---</v>
      </c>
      <c r="J20" s="17" t="str">
        <f>IF(ISNUMBER('Raw Experimental Measurements'!J12),'Raw Experimental Measurements'!J12-$D$3,"---")</f>
        <v>---</v>
      </c>
      <c r="K20" s="17" t="str">
        <f>IF(ISNUMBER('Raw Experimental Measurements'!K12),'Raw Experimental Measurements'!K12-$D$3,"---")</f>
        <v>---</v>
      </c>
      <c r="L20" s="17" t="str">
        <f>IF(ISNUMBER('Raw Experimental Measurements'!L12),'Raw Experimental Measurements'!L12-$D$3,"---")</f>
        <v>---</v>
      </c>
      <c r="M20" s="17" t="str">
        <f>IF(ISNUMBER('Raw Experimental Measurements'!M12),'Raw Experimental Measurements'!M12-$D$3,"---")</f>
        <v>---</v>
      </c>
    </row>
    <row r="21" spans="1:13" x14ac:dyDescent="0.2">
      <c r="A21" s="21" t="s">
        <v>31</v>
      </c>
      <c r="B21" s="17" t="str">
        <f>IF(ISNUMBER('Raw Experimental Measurements'!B13),'Raw Experimental Measurements'!B13-$D$3,"---")</f>
        <v>---</v>
      </c>
      <c r="C21" s="17" t="str">
        <f>IF(ISNUMBER('Raw Experimental Measurements'!C13),'Raw Experimental Measurements'!C13-$D$3,"---")</f>
        <v>---</v>
      </c>
      <c r="D21" s="17" t="str">
        <f>IF(ISNUMBER('Raw Experimental Measurements'!D13),'Raw Experimental Measurements'!D13-$D$3,"---")</f>
        <v>---</v>
      </c>
      <c r="E21" s="17" t="str">
        <f>IF(ISNUMBER('Raw Experimental Measurements'!E13),'Raw Experimental Measurements'!E13-$D$3,"---")</f>
        <v>---</v>
      </c>
      <c r="F21" s="17" t="str">
        <f>IF(ISNUMBER('Raw Experimental Measurements'!F13),'Raw Experimental Measurements'!F13-$D$3,"---")</f>
        <v>---</v>
      </c>
      <c r="G21" s="17" t="str">
        <f>IF(ISNUMBER('Raw Experimental Measurements'!G13),'Raw Experimental Measurements'!G13-$D$3,"---")</f>
        <v>---</v>
      </c>
      <c r="H21" s="17" t="str">
        <f>IF(ISNUMBER('Raw Experimental Measurements'!H13),'Raw Experimental Measurements'!H13-$D$3,"---")</f>
        <v>---</v>
      </c>
      <c r="I21" s="17" t="str">
        <f>IF(ISNUMBER('Raw Experimental Measurements'!I13),'Raw Experimental Measurements'!I13-$D$3,"---")</f>
        <v>---</v>
      </c>
      <c r="J21" s="17" t="str">
        <f>IF(ISNUMBER('Raw Experimental Measurements'!J13),'Raw Experimental Measurements'!J13-$D$3,"---")</f>
        <v>---</v>
      </c>
      <c r="K21" s="17" t="str">
        <f>IF(ISNUMBER('Raw Experimental Measurements'!K13),'Raw Experimental Measurements'!K13-$D$3,"---")</f>
        <v>---</v>
      </c>
      <c r="L21" s="17" t="str">
        <f>IF(ISNUMBER('Raw Experimental Measurements'!L13),'Raw Experimental Measurements'!L13-$D$3,"---")</f>
        <v>---</v>
      </c>
      <c r="M21" s="17" t="str">
        <f>IF(ISNUMBER('Raw Experimental Measurements'!M13),'Raw Experimental Measurements'!M13-$D$3,"---")</f>
        <v>---</v>
      </c>
    </row>
    <row r="22" spans="1:13" x14ac:dyDescent="0.2">
      <c r="A22" s="21" t="s">
        <v>32</v>
      </c>
      <c r="B22" s="17" t="str">
        <f>IF(ISNUMBER('Raw Experimental Measurements'!B14),'Raw Experimental Measurements'!B14-$D$3,"---")</f>
        <v>---</v>
      </c>
      <c r="C22" s="17" t="str">
        <f>IF(ISNUMBER('Raw Experimental Measurements'!C14),'Raw Experimental Measurements'!C14-$D$3,"---")</f>
        <v>---</v>
      </c>
      <c r="D22" s="17" t="str">
        <f>IF(ISNUMBER('Raw Experimental Measurements'!D14),'Raw Experimental Measurements'!D14-$D$3,"---")</f>
        <v>---</v>
      </c>
      <c r="E22" s="17" t="str">
        <f>IF(ISNUMBER('Raw Experimental Measurements'!E14),'Raw Experimental Measurements'!E14-$D$3,"---")</f>
        <v>---</v>
      </c>
      <c r="F22" s="17" t="str">
        <f>IF(ISNUMBER('Raw Experimental Measurements'!F14),'Raw Experimental Measurements'!F14-$D$3,"---")</f>
        <v>---</v>
      </c>
      <c r="G22" s="17" t="str">
        <f>IF(ISNUMBER('Raw Experimental Measurements'!G14),'Raw Experimental Measurements'!G14-$D$3,"---")</f>
        <v>---</v>
      </c>
      <c r="H22" s="17" t="str">
        <f>IF(ISNUMBER('Raw Experimental Measurements'!H14),'Raw Experimental Measurements'!H14-$D$3,"---")</f>
        <v>---</v>
      </c>
      <c r="I22" s="17" t="str">
        <f>IF(ISNUMBER('Raw Experimental Measurements'!I14),'Raw Experimental Measurements'!I14-$D$3,"---")</f>
        <v>---</v>
      </c>
      <c r="J22" s="17" t="str">
        <f>IF(ISNUMBER('Raw Experimental Measurements'!J14),'Raw Experimental Measurements'!J14-$D$3,"---")</f>
        <v>---</v>
      </c>
      <c r="K22" s="17" t="str">
        <f>IF(ISNUMBER('Raw Experimental Measurements'!K14),'Raw Experimental Measurements'!K14-$D$3,"---")</f>
        <v>---</v>
      </c>
      <c r="L22" s="17" t="str">
        <f>IF(ISNUMBER('Raw Experimental Measurements'!L14),'Raw Experimental Measurements'!L14-$D$3,"---")</f>
        <v>---</v>
      </c>
      <c r="M22" s="17" t="str">
        <f>IF(ISNUMBER('Raw Experimental Measurements'!M14),'Raw Experimental Measurements'!M14-$D$3,"---")</f>
        <v>---</v>
      </c>
    </row>
    <row r="23" spans="1:13" x14ac:dyDescent="0.2">
      <c r="A23" s="21" t="s">
        <v>33</v>
      </c>
      <c r="B23" s="17" t="str">
        <f>IF(ISNUMBER('Raw Experimental Measurements'!B15),'Raw Experimental Measurements'!B15-$D$3,"---")</f>
        <v>---</v>
      </c>
      <c r="C23" s="17" t="str">
        <f>IF(ISNUMBER('Raw Experimental Measurements'!C15),'Raw Experimental Measurements'!C15-$D$3,"---")</f>
        <v>---</v>
      </c>
      <c r="D23" s="17" t="str">
        <f>IF(ISNUMBER('Raw Experimental Measurements'!D15),'Raw Experimental Measurements'!D15-$D$3,"---")</f>
        <v>---</v>
      </c>
      <c r="E23" s="17" t="str">
        <f>IF(ISNUMBER('Raw Experimental Measurements'!E15),'Raw Experimental Measurements'!E15-$D$3,"---")</f>
        <v>---</v>
      </c>
      <c r="F23" s="17" t="str">
        <f>IF(ISNUMBER('Raw Experimental Measurements'!F15),'Raw Experimental Measurements'!F15-$D$3,"---")</f>
        <v>---</v>
      </c>
      <c r="G23" s="17" t="str">
        <f>IF(ISNUMBER('Raw Experimental Measurements'!G15),'Raw Experimental Measurements'!G15-$D$3,"---")</f>
        <v>---</v>
      </c>
      <c r="H23" s="17" t="str">
        <f>IF(ISNUMBER('Raw Experimental Measurements'!H15),'Raw Experimental Measurements'!H15-$D$3,"---")</f>
        <v>---</v>
      </c>
      <c r="I23" s="17" t="str">
        <f>IF(ISNUMBER('Raw Experimental Measurements'!I15),'Raw Experimental Measurements'!I15-$D$3,"---")</f>
        <v>---</v>
      </c>
      <c r="J23" s="17" t="str">
        <f>IF(ISNUMBER('Raw Experimental Measurements'!J15),'Raw Experimental Measurements'!J15-$D$3,"---")</f>
        <v>---</v>
      </c>
      <c r="K23" s="17" t="str">
        <f>IF(ISNUMBER('Raw Experimental Measurements'!K15),'Raw Experimental Measurements'!K15-$D$3,"---")</f>
        <v>---</v>
      </c>
      <c r="L23" s="17" t="str">
        <f>IF(ISNUMBER('Raw Experimental Measurements'!L15),'Raw Experimental Measurements'!L15-$D$3,"---")</f>
        <v>---</v>
      </c>
      <c r="M23" s="17" t="str">
        <f>IF(ISNUMBER('Raw Experimental Measurements'!M15),'Raw Experimental Measurements'!M15-$D$3,"---")</f>
        <v>---</v>
      </c>
    </row>
    <row r="24" spans="1:13" x14ac:dyDescent="0.2">
      <c r="A24" s="21" t="s">
        <v>34</v>
      </c>
      <c r="B24" s="17" t="str">
        <f>IF(ISNUMBER('Raw Experimental Measurements'!B16),'Raw Experimental Measurements'!B16-$D$3,"---")</f>
        <v>---</v>
      </c>
      <c r="C24" s="17" t="str">
        <f>IF(ISNUMBER('Raw Experimental Measurements'!C16),'Raw Experimental Measurements'!C16-$D$3,"---")</f>
        <v>---</v>
      </c>
      <c r="D24" s="17" t="str">
        <f>IF(ISNUMBER('Raw Experimental Measurements'!D16),'Raw Experimental Measurements'!D16-$D$3,"---")</f>
        <v>---</v>
      </c>
      <c r="E24" s="17" t="str">
        <f>IF(ISNUMBER('Raw Experimental Measurements'!E16),'Raw Experimental Measurements'!E16-$D$3,"---")</f>
        <v>---</v>
      </c>
      <c r="F24" s="17" t="str">
        <f>IF(ISNUMBER('Raw Experimental Measurements'!F16),'Raw Experimental Measurements'!F16-$D$3,"---")</f>
        <v>---</v>
      </c>
      <c r="G24" s="17" t="str">
        <f>IF(ISNUMBER('Raw Experimental Measurements'!G16),'Raw Experimental Measurements'!G16-$D$3,"---")</f>
        <v>---</v>
      </c>
      <c r="H24" s="17" t="str">
        <f>IF(ISNUMBER('Raw Experimental Measurements'!H16),'Raw Experimental Measurements'!H16-$D$3,"---")</f>
        <v>---</v>
      </c>
      <c r="I24" s="17" t="str">
        <f>IF(ISNUMBER('Raw Experimental Measurements'!I16),'Raw Experimental Measurements'!I16-$D$3,"---")</f>
        <v>---</v>
      </c>
      <c r="J24" s="17" t="str">
        <f>IF(ISNUMBER('Raw Experimental Measurements'!J16),'Raw Experimental Measurements'!J16-$D$3,"---")</f>
        <v>---</v>
      </c>
      <c r="K24" s="17" t="str">
        <f>IF(ISNUMBER('Raw Experimental Measurements'!K16),'Raw Experimental Measurements'!K16-$D$3,"---")</f>
        <v>---</v>
      </c>
      <c r="L24" s="17" t="str">
        <f>IF(ISNUMBER('Raw Experimental Measurements'!L16),'Raw Experimental Measurements'!L16-$D$3,"---")</f>
        <v>---</v>
      </c>
      <c r="M24" s="17" t="str">
        <f>IF(ISNUMBER('Raw Experimental Measurements'!M16),'Raw Experimental Measurements'!M16-$D$3,"---")</f>
        <v>---</v>
      </c>
    </row>
    <row r="25" spans="1:13" x14ac:dyDescent="0.2">
      <c r="A25" s="21" t="s">
        <v>35</v>
      </c>
      <c r="B25" s="17" t="str">
        <f>IF(ISNUMBER('Raw Experimental Measurements'!B17),'Raw Experimental Measurements'!B17-$D$3,"---")</f>
        <v>---</v>
      </c>
      <c r="C25" s="17" t="str">
        <f>IF(ISNUMBER('Raw Experimental Measurements'!C17),'Raw Experimental Measurements'!C17-$D$3,"---")</f>
        <v>---</v>
      </c>
      <c r="D25" s="17" t="str">
        <f>IF(ISNUMBER('Raw Experimental Measurements'!D17),'Raw Experimental Measurements'!D17-$D$3,"---")</f>
        <v>---</v>
      </c>
      <c r="E25" s="17" t="str">
        <f>IF(ISNUMBER('Raw Experimental Measurements'!E17),'Raw Experimental Measurements'!E17-$D$3,"---")</f>
        <v>---</v>
      </c>
      <c r="F25" s="17" t="str">
        <f>IF(ISNUMBER('Raw Experimental Measurements'!F17),'Raw Experimental Measurements'!F17-$D$3,"---")</f>
        <v>---</v>
      </c>
      <c r="G25" s="17" t="str">
        <f>IF(ISNUMBER('Raw Experimental Measurements'!G17),'Raw Experimental Measurements'!G17-$D$3,"---")</f>
        <v>---</v>
      </c>
      <c r="H25" s="17" t="str">
        <f>IF(ISNUMBER('Raw Experimental Measurements'!H17),'Raw Experimental Measurements'!H17-$D$3,"---")</f>
        <v>---</v>
      </c>
      <c r="I25" s="17" t="str">
        <f>IF(ISNUMBER('Raw Experimental Measurements'!I17),'Raw Experimental Measurements'!I17-$D$3,"---")</f>
        <v>---</v>
      </c>
      <c r="J25" s="17" t="str">
        <f>IF(ISNUMBER('Raw Experimental Measurements'!J17),'Raw Experimental Measurements'!J17-$D$3,"---")</f>
        <v>---</v>
      </c>
      <c r="K25" s="17" t="str">
        <f>IF(ISNUMBER('Raw Experimental Measurements'!K17),'Raw Experimental Measurements'!K17-$D$3,"---")</f>
        <v>---</v>
      </c>
      <c r="L25" s="17" t="str">
        <f>IF(ISNUMBER('Raw Experimental Measurements'!L17),'Raw Experimental Measurements'!L17-$D$3,"---")</f>
        <v>---</v>
      </c>
      <c r="M25" s="17" t="str">
        <f>IF(ISNUMBER('Raw Experimental Measurements'!M17),'Raw Experimental Measurements'!M17-$D$3,"---")</f>
        <v>---</v>
      </c>
    </row>
    <row r="26" spans="1:13" x14ac:dyDescent="0.2">
      <c r="A26" s="21" t="s">
        <v>36</v>
      </c>
      <c r="B26" s="17" t="str">
        <f>IF(ISNUMBER('Raw Experimental Measurements'!B18),'Raw Experimental Measurements'!B18-$D$3,"---")</f>
        <v>---</v>
      </c>
      <c r="C26" s="17" t="str">
        <f>IF(ISNUMBER('Raw Experimental Measurements'!C18),'Raw Experimental Measurements'!C18-$D$3,"---")</f>
        <v>---</v>
      </c>
      <c r="D26" s="17" t="str">
        <f>IF(ISNUMBER('Raw Experimental Measurements'!D18),'Raw Experimental Measurements'!D18-$D$3,"---")</f>
        <v>---</v>
      </c>
      <c r="E26" s="17" t="str">
        <f>IF(ISNUMBER('Raw Experimental Measurements'!E18),'Raw Experimental Measurements'!E18-$D$3,"---")</f>
        <v>---</v>
      </c>
      <c r="F26" s="17" t="str">
        <f>IF(ISNUMBER('Raw Experimental Measurements'!F18),'Raw Experimental Measurements'!F18-$D$3,"---")</f>
        <v>---</v>
      </c>
      <c r="G26" s="17" t="str">
        <f>IF(ISNUMBER('Raw Experimental Measurements'!G18),'Raw Experimental Measurements'!G18-$D$3,"---")</f>
        <v>---</v>
      </c>
      <c r="H26" s="17" t="str">
        <f>IF(ISNUMBER('Raw Experimental Measurements'!H18),'Raw Experimental Measurements'!H18-$D$3,"---")</f>
        <v>---</v>
      </c>
      <c r="I26" s="17" t="str">
        <f>IF(ISNUMBER('Raw Experimental Measurements'!I18),'Raw Experimental Measurements'!I18-$D$3,"---")</f>
        <v>---</v>
      </c>
      <c r="J26" s="17" t="str">
        <f>IF(ISNUMBER('Raw Experimental Measurements'!J18),'Raw Experimental Measurements'!J18-$D$3,"---")</f>
        <v>---</v>
      </c>
      <c r="K26" s="17" t="str">
        <f>IF(ISNUMBER('Raw Experimental Measurements'!K18),'Raw Experimental Measurements'!K18-$D$3,"---")</f>
        <v>---</v>
      </c>
      <c r="L26" s="17" t="str">
        <f>IF(ISNUMBER('Raw Experimental Measurements'!L18),'Raw Experimental Measurements'!L18-$D$3,"---")</f>
        <v>---</v>
      </c>
      <c r="M26" s="17" t="str">
        <f>IF(ISNUMBER('Raw Experimental Measurements'!M18),'Raw Experimental Measurements'!M18-$D$3,"---")</f>
        <v>---</v>
      </c>
    </row>
    <row r="27" spans="1:13" x14ac:dyDescent="0.2">
      <c r="A27" s="21" t="s">
        <v>37</v>
      </c>
      <c r="B27" s="17" t="str">
        <f>IF(ISNUMBER('Raw Experimental Measurements'!B19),'Raw Experimental Measurements'!B19-$D$3,"---")</f>
        <v>---</v>
      </c>
      <c r="C27" s="17" t="str">
        <f>IF(ISNUMBER('Raw Experimental Measurements'!C19),'Raw Experimental Measurements'!C19-$D$3,"---")</f>
        <v>---</v>
      </c>
      <c r="D27" s="17" t="str">
        <f>IF(ISNUMBER('Raw Experimental Measurements'!D19),'Raw Experimental Measurements'!D19-$D$3,"---")</f>
        <v>---</v>
      </c>
      <c r="E27" s="17" t="str">
        <f>IF(ISNUMBER('Raw Experimental Measurements'!E19),'Raw Experimental Measurements'!E19-$D$3,"---")</f>
        <v>---</v>
      </c>
      <c r="F27" s="17" t="str">
        <f>IF(ISNUMBER('Raw Experimental Measurements'!F19),'Raw Experimental Measurements'!F19-$D$3,"---")</f>
        <v>---</v>
      </c>
      <c r="G27" s="17" t="str">
        <f>IF(ISNUMBER('Raw Experimental Measurements'!G19),'Raw Experimental Measurements'!G19-$D$3,"---")</f>
        <v>---</v>
      </c>
      <c r="H27" s="17" t="str">
        <f>IF(ISNUMBER('Raw Experimental Measurements'!H19),'Raw Experimental Measurements'!H19-$D$3,"---")</f>
        <v>---</v>
      </c>
      <c r="I27" s="17" t="str">
        <f>IF(ISNUMBER('Raw Experimental Measurements'!I19),'Raw Experimental Measurements'!I19-$D$3,"---")</f>
        <v>---</v>
      </c>
      <c r="J27" s="17" t="str">
        <f>IF(ISNUMBER('Raw Experimental Measurements'!J19),'Raw Experimental Measurements'!J19-$D$3,"---")</f>
        <v>---</v>
      </c>
      <c r="K27" s="17" t="str">
        <f>IF(ISNUMBER('Raw Experimental Measurements'!K19),'Raw Experimental Measurements'!K19-$D$3,"---")</f>
        <v>---</v>
      </c>
      <c r="L27" s="17" t="str">
        <f>IF(ISNUMBER('Raw Experimental Measurements'!L19),'Raw Experimental Measurements'!L19-$D$3,"---")</f>
        <v>---</v>
      </c>
      <c r="M27" s="17" t="str">
        <f>IF(ISNUMBER('Raw Experimental Measurements'!M19),'Raw Experimental Measurements'!M19-$D$3,"---")</f>
        <v>---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Particle standard curve</vt:lpstr>
      <vt:lpstr>Raw Experimental Measurements</vt:lpstr>
      <vt:lpstr>Expt. Equivalent Particle Count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Dwijayanti, Ari</dc:creator>
  <cp:lastModifiedBy>Jacob Beal</cp:lastModifiedBy>
  <dcterms:created xsi:type="dcterms:W3CDTF">2016-05-08T16:01:08Z</dcterms:created>
  <dcterms:modified xsi:type="dcterms:W3CDTF">2019-08-01T12:54:58Z</dcterms:modified>
</cp:coreProperties>
</file>