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35" yWindow="480" windowWidth="13845" windowHeight="10455"/>
  </bookViews>
  <sheets>
    <sheet name="coeff for VC" sheetId="12" r:id="rId1"/>
    <sheet name="coeff for FC" sheetId="9" r:id="rId2"/>
    <sheet name="coeff for CC" sheetId="10" r:id="rId3"/>
    <sheet name="crew share" sheetId="5" r:id="rId4"/>
    <sheet name="effort data" sheetId="2" r:id="rId5"/>
    <sheet name="landing coeff" sheetId="11" r:id="rId6"/>
    <sheet name="landing data" sheetId="8" r:id="rId7"/>
    <sheet name="dati revenues" sheetId="6" r:id="rId8"/>
    <sheet name="dati VC" sheetId="13" r:id="rId9"/>
    <sheet name="dati FC" sheetId="14" r:id="rId10"/>
    <sheet name="dati CC" sheetId="15" r:id="rId11"/>
  </sheets>
  <calcPr calcId="145621"/>
</workbook>
</file>

<file path=xl/calcChain.xml><?xml version="1.0" encoding="utf-8"?>
<calcChain xmlns="http://schemas.openxmlformats.org/spreadsheetml/2006/main">
  <c r="M5" i="11" l="1"/>
  <c r="I3" i="11" s="1"/>
  <c r="N11" i="10"/>
  <c r="N9" i="10"/>
  <c r="N5" i="10"/>
  <c r="I13" i="10" s="1"/>
  <c r="N3" i="10"/>
  <c r="I7" i="12"/>
  <c r="I13" i="9"/>
  <c r="N17" i="9"/>
  <c r="N5" i="2"/>
  <c r="N9" i="9" s="1"/>
  <c r="I10" i="9" s="1"/>
  <c r="N9" i="12"/>
  <c r="N13" i="12"/>
  <c r="N7" i="12"/>
  <c r="N3" i="12"/>
  <c r="I16" i="12"/>
  <c r="J16" i="2"/>
  <c r="J15" i="2"/>
  <c r="J14" i="2"/>
  <c r="J13" i="2"/>
  <c r="J12" i="2"/>
  <c r="J11" i="2"/>
  <c r="J10" i="2"/>
  <c r="J9" i="2"/>
  <c r="J8" i="2"/>
  <c r="J7" i="2"/>
  <c r="J6" i="2"/>
  <c r="J5" i="2"/>
  <c r="L5" i="2" s="1"/>
  <c r="N11" i="12" s="1"/>
  <c r="I11" i="6"/>
  <c r="I30" i="12" l="1"/>
  <c r="I20" i="9"/>
  <c r="N13" i="10"/>
  <c r="I17" i="10" s="1"/>
  <c r="I10" i="10"/>
  <c r="M6" i="11"/>
  <c r="I6" i="11" s="1"/>
  <c r="I13" i="12"/>
  <c r="I9" i="12"/>
  <c r="I26" i="12"/>
  <c r="I23" i="12"/>
  <c r="I4" i="12"/>
  <c r="C16" i="8" l="1"/>
  <c r="F5" i="2"/>
  <c r="F4" i="5"/>
  <c r="D16" i="8" l="1"/>
  <c r="F16" i="8"/>
  <c r="E16" i="8"/>
  <c r="C11" i="6" l="1"/>
  <c r="D11" i="6"/>
  <c r="E11" i="6"/>
  <c r="F11" i="6"/>
  <c r="G11" i="6"/>
  <c r="H11" i="6"/>
  <c r="B11" i="6"/>
  <c r="F16" i="2" l="1"/>
  <c r="F15" i="2"/>
  <c r="F14" i="2"/>
  <c r="F13" i="2"/>
  <c r="F12" i="2"/>
  <c r="F11" i="2"/>
  <c r="F10" i="2"/>
  <c r="F9" i="2"/>
  <c r="F8" i="2"/>
  <c r="F7" i="2"/>
  <c r="F6" i="2"/>
  <c r="N7" i="10" l="1"/>
  <c r="I6" i="10" s="1"/>
  <c r="N7" i="9"/>
  <c r="I3" i="9"/>
  <c r="I6" i="9"/>
  <c r="I3" i="10" l="1"/>
</calcChain>
</file>

<file path=xl/comments1.xml><?xml version="1.0" encoding="utf-8"?>
<comments xmlns="http://schemas.openxmlformats.org/spreadsheetml/2006/main">
  <authors>
    <author>Maria Teresa Facchini</author>
  </authors>
  <commentList>
    <comment ref="M4" authorId="0">
      <text>
        <r>
          <rPr>
            <sz val="8"/>
            <color indexed="81"/>
            <rFont val="Tahoma"/>
            <family val="2"/>
          </rPr>
          <t>from time series</t>
        </r>
      </text>
    </comment>
  </commentList>
</comments>
</file>

<file path=xl/sharedStrings.xml><?xml version="1.0" encoding="utf-8"?>
<sst xmlns="http://schemas.openxmlformats.org/spreadsheetml/2006/main" count="194" uniqueCount="123">
  <si>
    <t>FIXED COST</t>
  </si>
  <si>
    <t>modello 1</t>
  </si>
  <si>
    <t>GT</t>
  </si>
  <si>
    <t>a = MC/GT</t>
  </si>
  <si>
    <t>b = OFC/GT</t>
  </si>
  <si>
    <t>VESSEL mensili</t>
  </si>
  <si>
    <t>CAPITAL COST</t>
  </si>
  <si>
    <t>casestudy.revenues.S1</t>
  </si>
  <si>
    <t>casestudy.revenues.S2</t>
  </si>
  <si>
    <t>casestudy.revenues.S3</t>
  </si>
  <si>
    <t>casestudy.revenues.S4</t>
  </si>
  <si>
    <t>casestudy.totalrevenues</t>
  </si>
  <si>
    <t>ALB_DTS_1224</t>
  </si>
  <si>
    <t>casestudy.fleetsegmentcode</t>
  </si>
  <si>
    <t>casestudy.month1</t>
  </si>
  <si>
    <t>casestudy.month2</t>
  </si>
  <si>
    <t>casestudy.month3</t>
  </si>
  <si>
    <t>casestudy.month4</t>
  </si>
  <si>
    <t>casestudy.month5</t>
  </si>
  <si>
    <t>casestudy.month6</t>
  </si>
  <si>
    <t>casestudy.month7</t>
  </si>
  <si>
    <t>casestudy.month8</t>
  </si>
  <si>
    <t>casestudy.month9</t>
  </si>
  <si>
    <t>casestudy.month10</t>
  </si>
  <si>
    <t>casestudy.month11</t>
  </si>
  <si>
    <t>casestudy.month12</t>
  </si>
  <si>
    <t>OPZIONE 1</t>
  </si>
  <si>
    <t>Labour costs (LC)</t>
  </si>
  <si>
    <t>Total revenues (R)</t>
  </si>
  <si>
    <t>Variable costs (VC)</t>
  </si>
  <si>
    <t xml:space="preserve"> =&gt;</t>
  </si>
  <si>
    <t>Maintenance costs (MC)</t>
  </si>
  <si>
    <t>Other fixed costs (OFC)</t>
  </si>
  <si>
    <t>LABOUR COSTS</t>
  </si>
  <si>
    <t>GT mensili per battello</t>
  </si>
  <si>
    <t>ANNUAL GT</t>
  </si>
  <si>
    <t>total landing</t>
  </si>
  <si>
    <t>triglia</t>
  </si>
  <si>
    <t>squilla</t>
  </si>
  <si>
    <t>nasello</t>
  </si>
  <si>
    <t>solea</t>
  </si>
  <si>
    <t>ll= TL/somma target species</t>
  </si>
  <si>
    <t>se u =0 v= other species / somma target</t>
  </si>
  <si>
    <t>VARIABLE COST</t>
  </si>
  <si>
    <r>
      <rPr>
        <b/>
        <i/>
        <sz val="11"/>
        <color theme="1"/>
        <rFont val="Calibri"/>
        <family val="2"/>
        <scheme val="minor"/>
      </rPr>
      <t>a</t>
    </r>
    <r>
      <rPr>
        <i/>
        <sz val="11"/>
        <color theme="1"/>
        <rFont val="Calibri"/>
        <family val="2"/>
        <scheme val="minor"/>
      </rPr>
      <t>: fuel cost per unit of effort</t>
    </r>
  </si>
  <si>
    <r>
      <rPr>
        <b/>
        <i/>
        <sz val="11"/>
        <color theme="1"/>
        <rFont val="Calibri"/>
        <family val="2"/>
        <scheme val="minor"/>
      </rPr>
      <t>b</t>
    </r>
    <r>
      <rPr>
        <i/>
        <sz val="11"/>
        <color theme="1"/>
        <rFont val="Calibri"/>
        <family val="2"/>
        <scheme val="minor"/>
      </rPr>
      <t>: commercial cost per unit of landing</t>
    </r>
  </si>
  <si>
    <r>
      <rPr>
        <b/>
        <i/>
        <sz val="11"/>
        <color theme="1"/>
        <rFont val="Calibri"/>
        <family val="2"/>
        <scheme val="minor"/>
      </rPr>
      <t>c</t>
    </r>
    <r>
      <rPr>
        <i/>
        <sz val="11"/>
        <color theme="1"/>
        <rFont val="Calibri"/>
        <family val="2"/>
        <scheme val="minor"/>
      </rPr>
      <t>: other variable cost per unit of effort</t>
    </r>
  </si>
  <si>
    <t>Fuel costs (FuC)</t>
  </si>
  <si>
    <t>Commercial costs (CoC)</t>
  </si>
  <si>
    <t>Other variable costs (OVC)</t>
  </si>
  <si>
    <t>Units:days,kg,euro,employees</t>
  </si>
  <si>
    <t>ITA_TM_VL_1218</t>
  </si>
  <si>
    <t>casestudy.fuelcosts</t>
  </si>
  <si>
    <t>casestudy.commercialcosts</t>
  </si>
  <si>
    <t>casestudy.othervariablecosts</t>
  </si>
  <si>
    <t>casestudy.totalvariablecosts</t>
  </si>
  <si>
    <t>Effort (E)</t>
  </si>
  <si>
    <t>DAYS mensili</t>
  </si>
  <si>
    <t>DAYS totale mensili</t>
  </si>
  <si>
    <t>DAYS totale annuale</t>
  </si>
  <si>
    <t>modello 2</t>
  </si>
  <si>
    <t>a = FuC/E</t>
  </si>
  <si>
    <t>b = CoC/L</t>
  </si>
  <si>
    <t>c = OVC/E</t>
  </si>
  <si>
    <t>b = CoC/R</t>
  </si>
  <si>
    <t>a = FuC/fp*E</t>
  </si>
  <si>
    <t xml:space="preserve"> --&gt;</t>
  </si>
  <si>
    <t>modello 3</t>
  </si>
  <si>
    <t>b = OVC/R</t>
  </si>
  <si>
    <t>modello 4</t>
  </si>
  <si>
    <t>a = VC/E</t>
  </si>
  <si>
    <r>
      <rPr>
        <b/>
        <i/>
        <sz val="11"/>
        <color theme="1"/>
        <rFont val="Calibri"/>
        <family val="2"/>
        <scheme val="minor"/>
      </rPr>
      <t>a</t>
    </r>
    <r>
      <rPr>
        <i/>
        <sz val="11"/>
        <color theme="1"/>
        <rFont val="Calibri"/>
        <family val="2"/>
        <scheme val="minor"/>
      </rPr>
      <t>: total variable costs per unit of effort</t>
    </r>
  </si>
  <si>
    <t>Total variable costs (VC)</t>
  </si>
  <si>
    <t>Fuel price by year (fp)</t>
  </si>
  <si>
    <t>Total revenues ( R)</t>
  </si>
  <si>
    <t>a = FC/N</t>
  </si>
  <si>
    <t>a = EC/N</t>
  </si>
  <si>
    <t>VESSEL medi annuale</t>
  </si>
  <si>
    <t>Number of vessel (N)</t>
  </si>
  <si>
    <t>a: other fixed costs per unit of GT</t>
  </si>
  <si>
    <t>b: maintenance costs per unit of GT</t>
  </si>
  <si>
    <t>a: essential costs per unit of effort</t>
  </si>
  <si>
    <t>c: avoidable maintenance costs per unit of effort</t>
  </si>
  <si>
    <t>b: unavoidable maintenance costs per unit of effort</t>
  </si>
  <si>
    <t>casestudy.essentialcosts</t>
  </si>
  <si>
    <t>casestudy.avoidablemaintenancecosts</t>
  </si>
  <si>
    <t>casestudy.unavoidablemaintenancecosts</t>
  </si>
  <si>
    <t>casestudy.totalfixedcosts</t>
  </si>
  <si>
    <t>Essential Costs (EC)</t>
  </si>
  <si>
    <t>Avoidable Maintenance Costs (AMC)</t>
  </si>
  <si>
    <t>Unavoidable Maintenance Costs (UMC)</t>
  </si>
  <si>
    <t>total Fixed Costs (FC)</t>
  </si>
  <si>
    <t>b = UMC/N</t>
  </si>
  <si>
    <t>Total Landing</t>
  </si>
  <si>
    <t>da sistemare</t>
  </si>
  <si>
    <t>a = DC/GT</t>
  </si>
  <si>
    <t>a: depreciation costs per unit of GT</t>
  </si>
  <si>
    <t>b: interest costs per unit of GT</t>
  </si>
  <si>
    <t>b = OC/GT</t>
  </si>
  <si>
    <t>casestudy.depreciationcosts</t>
  </si>
  <si>
    <t>casestudy.opportunitycosts</t>
  </si>
  <si>
    <t>casestudy.totalcapitalcosts</t>
  </si>
  <si>
    <t>Depreciation costs (DC)</t>
  </si>
  <si>
    <t>Opportunity cost (OC)</t>
  </si>
  <si>
    <t>Tota capital cost (CC)</t>
  </si>
  <si>
    <t>a = DC/K</t>
  </si>
  <si>
    <t>b = OC/K</t>
  </si>
  <si>
    <t>casestudy.capitalvalue</t>
  </si>
  <si>
    <t>Capital Value (K)</t>
  </si>
  <si>
    <t>a: depreciation costs per unit of capital value</t>
  </si>
  <si>
    <t>b: interest costs per unit of capital value</t>
  </si>
  <si>
    <t>a = CC/N</t>
  </si>
  <si>
    <t>a: capital cost per vessel</t>
  </si>
  <si>
    <t>LANDING COEFFICIENT</t>
  </si>
  <si>
    <t>opzione 1</t>
  </si>
  <si>
    <t>opzione 2</t>
  </si>
  <si>
    <t>cs: crew share</t>
  </si>
  <si>
    <t>cs = LC/(R-VC)</t>
  </si>
  <si>
    <t>manca l'opzione 2 delle revenues</t>
  </si>
  <si>
    <t>total</t>
  </si>
  <si>
    <t>Insert the values of the last year</t>
  </si>
  <si>
    <t>Insert the values of the last year for the given fleet segment</t>
  </si>
  <si>
    <t>sum of 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</si>
</sst>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6" borderId="5" applyNumberFormat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Fill="1"/>
    <xf numFmtId="0" fontId="0" fillId="0" borderId="0" xfId="0" applyFill="1"/>
    <xf numFmtId="1" fontId="1" fillId="0" borderId="0" xfId="0" applyNumberFormat="1" applyFont="1" applyFill="1"/>
    <xf numFmtId="0" fontId="0" fillId="0" borderId="2" xfId="0" applyFill="1" applyBorder="1"/>
    <xf numFmtId="0" fontId="0" fillId="0" borderId="3" xfId="0" applyFill="1" applyBorder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4" xfId="0" applyBorder="1"/>
    <xf numFmtId="0" fontId="1" fillId="0" borderId="0" xfId="0" applyFont="1" applyFill="1"/>
    <xf numFmtId="2" fontId="1" fillId="0" borderId="0" xfId="0" applyNumberFormat="1" applyFont="1" applyFill="1"/>
    <xf numFmtId="0" fontId="4" fillId="0" borderId="0" xfId="0" applyFont="1"/>
    <xf numFmtId="0" fontId="3" fillId="6" borderId="5" xfId="1"/>
    <xf numFmtId="0" fontId="3" fillId="6" borderId="2" xfId="1" applyBorder="1"/>
    <xf numFmtId="0" fontId="3" fillId="6" borderId="3" xfId="1" applyBorder="1"/>
    <xf numFmtId="0" fontId="0" fillId="7" borderId="0" xfId="0" applyFill="1"/>
    <xf numFmtId="1" fontId="3" fillId="6" borderId="5" xfId="1" applyNumberFormat="1"/>
    <xf numFmtId="0" fontId="6" fillId="7" borderId="0" xfId="0" applyFont="1" applyFill="1"/>
    <xf numFmtId="0" fontId="6" fillId="0" borderId="0" xfId="0" applyFont="1" applyFill="1"/>
    <xf numFmtId="0" fontId="3" fillId="0" borderId="0" xfId="1" applyFill="1" applyBorder="1"/>
    <xf numFmtId="164" fontId="3" fillId="6" borderId="5" xfId="1" applyNumberFormat="1"/>
    <xf numFmtId="2" fontId="3" fillId="6" borderId="5" xfId="1" applyNumberFormat="1"/>
    <xf numFmtId="1" fontId="3" fillId="0" borderId="0" xfId="1" applyNumberFormat="1" applyFill="1" applyBorder="1"/>
    <xf numFmtId="0" fontId="0" fillId="0" borderId="0" xfId="0" applyFont="1"/>
    <xf numFmtId="0" fontId="0" fillId="0" borderId="6" xfId="0" applyBorder="1"/>
    <xf numFmtId="0" fontId="0" fillId="3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3" xfId="0" applyFill="1" applyBorder="1"/>
    <xf numFmtId="1" fontId="0" fillId="0" borderId="0" xfId="0" applyNumberFormat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alcolo" xfId="1" builtinId="22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5" Type="http://schemas.openxmlformats.org/officeDocument/2006/relationships/image" Target="../media/image20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</xdr:row>
          <xdr:rowOff>180975</xdr:rowOff>
        </xdr:from>
        <xdr:to>
          <xdr:col>5</xdr:col>
          <xdr:colOff>38100</xdr:colOff>
          <xdr:row>3</xdr:row>
          <xdr:rowOff>47625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4</xdr:row>
          <xdr:rowOff>171450</xdr:rowOff>
        </xdr:from>
        <xdr:to>
          <xdr:col>5</xdr:col>
          <xdr:colOff>47625</xdr:colOff>
          <xdr:row>6</xdr:row>
          <xdr:rowOff>38100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28575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14</xdr:row>
          <xdr:rowOff>161925</xdr:rowOff>
        </xdr:from>
        <xdr:to>
          <xdr:col>5</xdr:col>
          <xdr:colOff>133350</xdr:colOff>
          <xdr:row>16</xdr:row>
          <xdr:rowOff>28575</xdr:rowOff>
        </xdr:to>
        <xdr:sp macro="" textlink="">
          <xdr:nvSpPr>
            <xdr:cNvPr id="16395" name="Object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11</xdr:row>
          <xdr:rowOff>152400</xdr:rowOff>
        </xdr:from>
        <xdr:to>
          <xdr:col>5</xdr:col>
          <xdr:colOff>209550</xdr:colOff>
          <xdr:row>13</xdr:row>
          <xdr:rowOff>9525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17</xdr:row>
          <xdr:rowOff>142875</xdr:rowOff>
        </xdr:from>
        <xdr:to>
          <xdr:col>5</xdr:col>
          <xdr:colOff>400050</xdr:colOff>
          <xdr:row>19</xdr:row>
          <xdr:rowOff>9525</xdr:rowOff>
        </xdr:to>
        <xdr:sp macro="" textlink="">
          <xdr:nvSpPr>
            <xdr:cNvPr id="16397" name="Object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21</xdr:row>
          <xdr:rowOff>180975</xdr:rowOff>
        </xdr:from>
        <xdr:to>
          <xdr:col>5</xdr:col>
          <xdr:colOff>257175</xdr:colOff>
          <xdr:row>23</xdr:row>
          <xdr:rowOff>38100</xdr:rowOff>
        </xdr:to>
        <xdr:sp macro="" textlink="">
          <xdr:nvSpPr>
            <xdr:cNvPr id="16401" name="Object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24</xdr:row>
          <xdr:rowOff>133350</xdr:rowOff>
        </xdr:from>
        <xdr:to>
          <xdr:col>5</xdr:col>
          <xdr:colOff>114300</xdr:colOff>
          <xdr:row>26</xdr:row>
          <xdr:rowOff>0</xdr:rowOff>
        </xdr:to>
        <xdr:sp macro="" textlink="">
          <xdr:nvSpPr>
            <xdr:cNvPr id="16402" name="Object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29</xdr:row>
          <xdr:rowOff>0</xdr:rowOff>
        </xdr:from>
        <xdr:to>
          <xdr:col>5</xdr:col>
          <xdr:colOff>57150</xdr:colOff>
          <xdr:row>30</xdr:row>
          <xdr:rowOff>57150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133350</xdr:rowOff>
        </xdr:from>
        <xdr:to>
          <xdr:col>4</xdr:col>
          <xdr:colOff>361950</xdr:colOff>
          <xdr:row>3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161925</xdr:rowOff>
        </xdr:from>
        <xdr:to>
          <xdr:col>4</xdr:col>
          <xdr:colOff>371475</xdr:colOff>
          <xdr:row>6</xdr:row>
          <xdr:rowOff>38100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8</xdr:row>
          <xdr:rowOff>180975</xdr:rowOff>
        </xdr:from>
        <xdr:to>
          <xdr:col>4</xdr:col>
          <xdr:colOff>180975</xdr:colOff>
          <xdr:row>10</xdr:row>
          <xdr:rowOff>38100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12</xdr:row>
          <xdr:rowOff>19050</xdr:rowOff>
        </xdr:from>
        <xdr:to>
          <xdr:col>4</xdr:col>
          <xdr:colOff>228600</xdr:colOff>
          <xdr:row>13</xdr:row>
          <xdr:rowOff>76200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14</xdr:row>
          <xdr:rowOff>142875</xdr:rowOff>
        </xdr:from>
        <xdr:to>
          <xdr:col>6</xdr:col>
          <xdr:colOff>76200</xdr:colOff>
          <xdr:row>16</xdr:row>
          <xdr:rowOff>9525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18</xdr:row>
          <xdr:rowOff>180975</xdr:rowOff>
        </xdr:from>
        <xdr:to>
          <xdr:col>4</xdr:col>
          <xdr:colOff>152400</xdr:colOff>
          <xdr:row>20</xdr:row>
          <xdr:rowOff>38100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</xdr:row>
          <xdr:rowOff>142875</xdr:rowOff>
        </xdr:from>
        <xdr:to>
          <xdr:col>5</xdr:col>
          <xdr:colOff>133350</xdr:colOff>
          <xdr:row>3</xdr:row>
          <xdr:rowOff>19050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4</xdr:row>
          <xdr:rowOff>152400</xdr:rowOff>
        </xdr:from>
        <xdr:to>
          <xdr:col>5</xdr:col>
          <xdr:colOff>85725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180975</xdr:rowOff>
        </xdr:from>
        <xdr:to>
          <xdr:col>5</xdr:col>
          <xdr:colOff>85725</xdr:colOff>
          <xdr:row>10</xdr:row>
          <xdr:rowOff>38100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180975</xdr:rowOff>
        </xdr:from>
        <xdr:to>
          <xdr:col>5</xdr:col>
          <xdr:colOff>95250</xdr:colOff>
          <xdr:row>13</xdr:row>
          <xdr:rowOff>47625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180975</xdr:rowOff>
        </xdr:from>
        <xdr:to>
          <xdr:col>5</xdr:col>
          <xdr:colOff>38100</xdr:colOff>
          <xdr:row>17</xdr:row>
          <xdr:rowOff>38100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</xdr:row>
          <xdr:rowOff>133350</xdr:rowOff>
        </xdr:from>
        <xdr:to>
          <xdr:col>3</xdr:col>
          <xdr:colOff>1162050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</xdr:row>
          <xdr:rowOff>114300</xdr:rowOff>
        </xdr:from>
        <xdr:to>
          <xdr:col>4</xdr:col>
          <xdr:colOff>561975</xdr:colOff>
          <xdr:row>3</xdr:row>
          <xdr:rowOff>85725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</xdr:row>
          <xdr:rowOff>133350</xdr:rowOff>
        </xdr:from>
        <xdr:to>
          <xdr:col>6</xdr:col>
          <xdr:colOff>219075</xdr:colOff>
          <xdr:row>6</xdr:row>
          <xdr:rowOff>104775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1.e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12.emf"/><Relationship Id="rId14" Type="http://schemas.openxmlformats.org/officeDocument/2006/relationships/oleObject" Target="../embeddings/oleObject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oleObject" Target="../embeddings/oleObject16.bin"/><Relationship Id="rId7" Type="http://schemas.openxmlformats.org/officeDocument/2006/relationships/oleObject" Target="../embeddings/oleObject18.bin"/><Relationship Id="rId12" Type="http://schemas.openxmlformats.org/officeDocument/2006/relationships/image" Target="../media/image20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7.emf"/><Relationship Id="rId11" Type="http://schemas.openxmlformats.org/officeDocument/2006/relationships/oleObject" Target="../embeddings/oleObject20.bin"/><Relationship Id="rId5" Type="http://schemas.openxmlformats.org/officeDocument/2006/relationships/oleObject" Target="../embeddings/oleObject17.bin"/><Relationship Id="rId10" Type="http://schemas.openxmlformats.org/officeDocument/2006/relationships/image" Target="../media/image19.emf"/><Relationship Id="rId4" Type="http://schemas.openxmlformats.org/officeDocument/2006/relationships/image" Target="../media/image16.emf"/><Relationship Id="rId9" Type="http://schemas.openxmlformats.org/officeDocument/2006/relationships/oleObject" Target="../embeddings/oleObject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1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2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3.emf"/><Relationship Id="rId5" Type="http://schemas.openxmlformats.org/officeDocument/2006/relationships/oleObject" Target="../embeddings/oleObject23.bin"/><Relationship Id="rId4" Type="http://schemas.openxmlformats.org/officeDocument/2006/relationships/image" Target="../media/image22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tabSelected="1" workbookViewId="0">
      <selection activeCell="G12" sqref="G12"/>
    </sheetView>
  </sheetViews>
  <sheetFormatPr defaultRowHeight="15" x14ac:dyDescent="0.25"/>
  <cols>
    <col min="2" max="2" width="15.140625" customWidth="1"/>
    <col min="3" max="3" width="9.85546875" bestFit="1" customWidth="1"/>
    <col min="8" max="8" width="35.5703125" bestFit="1" customWidth="1"/>
    <col min="9" max="9" width="12" customWidth="1"/>
    <col min="10" max="10" width="12.28515625" bestFit="1" customWidth="1"/>
    <col min="13" max="13" width="24.7109375" bestFit="1" customWidth="1"/>
    <col min="14" max="14" width="10" customWidth="1"/>
  </cols>
  <sheetData>
    <row r="1" spans="2:14" x14ac:dyDescent="0.25">
      <c r="M1" s="20" t="s">
        <v>121</v>
      </c>
    </row>
    <row r="3" spans="2:14" x14ac:dyDescent="0.25">
      <c r="B3" t="s">
        <v>43</v>
      </c>
      <c r="C3" s="1" t="s">
        <v>1</v>
      </c>
      <c r="G3" s="16" t="s">
        <v>30</v>
      </c>
      <c r="H3" t="s">
        <v>61</v>
      </c>
      <c r="M3" t="s">
        <v>47</v>
      </c>
      <c r="N3">
        <f>'dati VC'!H4</f>
        <v>1048107</v>
      </c>
    </row>
    <row r="4" spans="2:14" x14ac:dyDescent="0.25">
      <c r="C4" s="1"/>
      <c r="G4" s="16"/>
      <c r="H4" s="20" t="s">
        <v>44</v>
      </c>
      <c r="I4" s="25">
        <f>N3/N11</f>
        <v>306.46403508771931</v>
      </c>
      <c r="N4" s="6"/>
    </row>
    <row r="5" spans="2:14" x14ac:dyDescent="0.25">
      <c r="M5" t="s">
        <v>48</v>
      </c>
      <c r="N5">
        <v>100000</v>
      </c>
    </row>
    <row r="6" spans="2:14" x14ac:dyDescent="0.25">
      <c r="G6" s="16" t="s">
        <v>30</v>
      </c>
      <c r="H6" t="s">
        <v>62</v>
      </c>
    </row>
    <row r="7" spans="2:14" x14ac:dyDescent="0.25">
      <c r="G7" s="16"/>
      <c r="H7" s="20" t="s">
        <v>45</v>
      </c>
      <c r="I7" s="25" t="e">
        <f>N5/#REF!</f>
        <v>#REF!</v>
      </c>
      <c r="J7" s="24" t="s">
        <v>94</v>
      </c>
      <c r="M7" t="s">
        <v>49</v>
      </c>
      <c r="N7">
        <f>'dati VC'!H6</f>
        <v>247628</v>
      </c>
    </row>
    <row r="9" spans="2:14" x14ac:dyDescent="0.25">
      <c r="G9" s="16" t="s">
        <v>30</v>
      </c>
      <c r="H9" t="s">
        <v>63</v>
      </c>
      <c r="I9" s="25">
        <f>N7/N11</f>
        <v>72.40584795321638</v>
      </c>
      <c r="M9" t="s">
        <v>72</v>
      </c>
      <c r="N9">
        <f>'dati VC'!H7</f>
        <v>1295735</v>
      </c>
    </row>
    <row r="10" spans="2:14" x14ac:dyDescent="0.25">
      <c r="G10" s="16"/>
      <c r="H10" s="20" t="s">
        <v>46</v>
      </c>
    </row>
    <row r="11" spans="2:14" ht="15.75" thickBot="1" x14ac:dyDescent="0.3">
      <c r="B11" s="17"/>
      <c r="C11" s="17"/>
      <c r="D11" s="17"/>
      <c r="E11" s="17"/>
      <c r="F11" s="17"/>
      <c r="G11" s="17"/>
      <c r="H11" s="17"/>
      <c r="I11" s="17"/>
      <c r="J11" s="17"/>
      <c r="K11" s="2"/>
      <c r="M11" t="s">
        <v>56</v>
      </c>
      <c r="N11">
        <f>'effort data'!L5</f>
        <v>3420</v>
      </c>
    </row>
    <row r="12" spans="2:14" ht="15.75" thickTop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4" x14ac:dyDescent="0.25">
      <c r="C13" s="1" t="s">
        <v>60</v>
      </c>
      <c r="G13" s="16" t="s">
        <v>30</v>
      </c>
      <c r="H13" t="s">
        <v>65</v>
      </c>
      <c r="I13" s="21">
        <f>N3/N15*N11</f>
        <v>238968396</v>
      </c>
      <c r="M13" t="s">
        <v>74</v>
      </c>
      <c r="N13">
        <f>'dati revenues'!I9</f>
        <v>10691833</v>
      </c>
    </row>
    <row r="14" spans="2:14" x14ac:dyDescent="0.25">
      <c r="G14" s="16"/>
      <c r="H14" s="20" t="s">
        <v>44</v>
      </c>
    </row>
    <row r="15" spans="2:14" x14ac:dyDescent="0.25">
      <c r="M15" t="s">
        <v>73</v>
      </c>
      <c r="N15" s="24">
        <v>15</v>
      </c>
    </row>
    <row r="16" spans="2:14" x14ac:dyDescent="0.25">
      <c r="G16" s="16" t="s">
        <v>30</v>
      </c>
      <c r="H16" t="s">
        <v>64</v>
      </c>
      <c r="I16" s="29">
        <f>N5/'dati revenues'!I9</f>
        <v>9.3529332154739034E-3</v>
      </c>
    </row>
    <row r="17" spans="1:14" x14ac:dyDescent="0.25">
      <c r="G17" s="16"/>
      <c r="H17" s="20" t="s">
        <v>45</v>
      </c>
      <c r="M17" t="s">
        <v>93</v>
      </c>
    </row>
    <row r="19" spans="1:14" x14ac:dyDescent="0.25">
      <c r="A19" s="26" t="s">
        <v>66</v>
      </c>
      <c r="G19" s="16" t="s">
        <v>30</v>
      </c>
      <c r="H19" s="24"/>
      <c r="I19" s="21"/>
    </row>
    <row r="20" spans="1:14" x14ac:dyDescent="0.25">
      <c r="H20" s="20" t="s">
        <v>46</v>
      </c>
    </row>
    <row r="21" spans="1:14" ht="15.75" thickBot="1" x14ac:dyDescent="0.3">
      <c r="B21" s="17"/>
      <c r="C21" s="17"/>
      <c r="D21" s="17"/>
      <c r="E21" s="17"/>
      <c r="F21" s="17"/>
      <c r="G21" s="17"/>
      <c r="H21" s="17"/>
      <c r="I21" s="17"/>
      <c r="J21" s="17"/>
      <c r="K21" s="2"/>
    </row>
    <row r="22" spans="1:14" ht="15.75" thickTop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4" x14ac:dyDescent="0.25">
      <c r="C23" s="1" t="s">
        <v>67</v>
      </c>
      <c r="G23" s="16" t="s">
        <v>30</v>
      </c>
      <c r="H23" t="s">
        <v>65</v>
      </c>
      <c r="I23" s="21">
        <f>N3/N15*N11</f>
        <v>238968396</v>
      </c>
      <c r="M23" s="6"/>
      <c r="N23" s="6"/>
    </row>
    <row r="24" spans="1:14" x14ac:dyDescent="0.25">
      <c r="G24" s="16"/>
      <c r="H24" s="20" t="s">
        <v>44</v>
      </c>
    </row>
    <row r="26" spans="1:14" x14ac:dyDescent="0.25">
      <c r="G26" s="16" t="s">
        <v>30</v>
      </c>
      <c r="H26" t="s">
        <v>68</v>
      </c>
      <c r="I26" s="29">
        <f>N7/'dati revenues'!I9</f>
        <v>2.3160481462813718E-2</v>
      </c>
    </row>
    <row r="27" spans="1:14" x14ac:dyDescent="0.25">
      <c r="G27" s="16"/>
      <c r="H27" s="20" t="s">
        <v>45</v>
      </c>
    </row>
    <row r="28" spans="1:14" ht="15.75" thickBot="1" x14ac:dyDescent="0.3">
      <c r="B28" s="17"/>
      <c r="C28" s="17"/>
      <c r="D28" s="17"/>
      <c r="E28" s="17"/>
      <c r="F28" s="17"/>
      <c r="G28" s="17"/>
      <c r="H28" s="17"/>
      <c r="I28" s="17"/>
      <c r="J28" s="17"/>
      <c r="K28" s="2"/>
    </row>
    <row r="29" spans="1:14" ht="15.75" thickTop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4" x14ac:dyDescent="0.25">
      <c r="C30" s="1" t="s">
        <v>69</v>
      </c>
      <c r="G30" s="16" t="s">
        <v>30</v>
      </c>
      <c r="H30" t="s">
        <v>70</v>
      </c>
      <c r="I30" s="25">
        <f>N9/N11</f>
        <v>378.86988304093569</v>
      </c>
      <c r="M30" s="6"/>
      <c r="N30" s="6"/>
    </row>
    <row r="31" spans="1:14" x14ac:dyDescent="0.25">
      <c r="G31" s="16"/>
      <c r="H31" s="20" t="s">
        <v>71</v>
      </c>
    </row>
    <row r="33" spans="7:9" x14ac:dyDescent="0.25">
      <c r="G33" s="16"/>
      <c r="I33" s="28"/>
    </row>
    <row r="34" spans="7:9" x14ac:dyDescent="0.25">
      <c r="G34" s="16"/>
      <c r="H34" s="20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92" r:id="rId3">
          <objectPr defaultSize="0" r:id="rId4">
            <anchor moveWithCells="1">
              <from>
                <xdr:col>3</xdr:col>
                <xdr:colOff>266700</xdr:colOff>
                <xdr:row>1</xdr:row>
                <xdr:rowOff>180975</xdr:rowOff>
              </from>
              <to>
                <xdr:col>5</xdr:col>
                <xdr:colOff>38100</xdr:colOff>
                <xdr:row>3</xdr:row>
                <xdr:rowOff>47625</xdr:rowOff>
              </to>
            </anchor>
          </objectPr>
        </oleObject>
      </mc:Choice>
      <mc:Fallback>
        <oleObject progId="Equation.3" shapeId="16392" r:id="rId3"/>
      </mc:Fallback>
    </mc:AlternateContent>
    <mc:AlternateContent xmlns:mc="http://schemas.openxmlformats.org/markup-compatibility/2006">
      <mc:Choice Requires="x14">
        <oleObject progId="Equation.3" shapeId="16393" r:id="rId5">
          <objectPr defaultSize="0" r:id="rId6">
            <anchor moveWithCells="1">
              <from>
                <xdr:col>3</xdr:col>
                <xdr:colOff>285750</xdr:colOff>
                <xdr:row>4</xdr:row>
                <xdr:rowOff>171450</xdr:rowOff>
              </from>
              <to>
                <xdr:col>5</xdr:col>
                <xdr:colOff>47625</xdr:colOff>
                <xdr:row>6</xdr:row>
                <xdr:rowOff>38100</xdr:rowOff>
              </to>
            </anchor>
          </objectPr>
        </oleObject>
      </mc:Choice>
      <mc:Fallback>
        <oleObject progId="Equation.3" shapeId="16393" r:id="rId5"/>
      </mc:Fallback>
    </mc:AlternateContent>
    <mc:AlternateContent xmlns:mc="http://schemas.openxmlformats.org/markup-compatibility/2006">
      <mc:Choice Requires="x14">
        <oleObject progId="Equation.3" shapeId="16394" r:id="rId7">
          <objectPr defaultSize="0" r:id="rId8">
            <anchor moveWithCells="1">
              <from>
                <xdr:col>3</xdr:col>
                <xdr:colOff>228600</xdr:colOff>
                <xdr:row>8</xdr:row>
                <xdr:rowOff>28575</xdr:rowOff>
              </from>
              <to>
                <xdr:col>5</xdr:col>
                <xdr:colOff>95250</xdr:colOff>
                <xdr:row>9</xdr:row>
                <xdr:rowOff>85725</xdr:rowOff>
              </to>
            </anchor>
          </objectPr>
        </oleObject>
      </mc:Choice>
      <mc:Fallback>
        <oleObject progId="Equation.3" shapeId="16394" r:id="rId7"/>
      </mc:Fallback>
    </mc:AlternateContent>
    <mc:AlternateContent xmlns:mc="http://schemas.openxmlformats.org/markup-compatibility/2006">
      <mc:Choice Requires="x14">
        <oleObject progId="Equation.3" shapeId="16395" r:id="rId9">
          <objectPr defaultSize="0" r:id="rId10">
            <anchor moveWithCells="1">
              <from>
                <xdr:col>3</xdr:col>
                <xdr:colOff>238125</xdr:colOff>
                <xdr:row>14</xdr:row>
                <xdr:rowOff>161925</xdr:rowOff>
              </from>
              <to>
                <xdr:col>5</xdr:col>
                <xdr:colOff>133350</xdr:colOff>
                <xdr:row>16</xdr:row>
                <xdr:rowOff>28575</xdr:rowOff>
              </to>
            </anchor>
          </objectPr>
        </oleObject>
      </mc:Choice>
      <mc:Fallback>
        <oleObject progId="Equation.3" shapeId="16395" r:id="rId9"/>
      </mc:Fallback>
    </mc:AlternateContent>
    <mc:AlternateContent xmlns:mc="http://schemas.openxmlformats.org/markup-compatibility/2006">
      <mc:Choice Requires="x14">
        <oleObject progId="Equation.3" shapeId="16396" r:id="rId11">
          <objectPr defaultSize="0" r:id="rId12">
            <anchor moveWithCells="1">
              <from>
                <xdr:col>3</xdr:col>
                <xdr:colOff>228600</xdr:colOff>
                <xdr:row>11</xdr:row>
                <xdr:rowOff>152400</xdr:rowOff>
              </from>
              <to>
                <xdr:col>5</xdr:col>
                <xdr:colOff>209550</xdr:colOff>
                <xdr:row>13</xdr:row>
                <xdr:rowOff>9525</xdr:rowOff>
              </to>
            </anchor>
          </objectPr>
        </oleObject>
      </mc:Choice>
      <mc:Fallback>
        <oleObject progId="Equation.3" shapeId="16396" r:id="rId11"/>
      </mc:Fallback>
    </mc:AlternateContent>
    <mc:AlternateContent xmlns:mc="http://schemas.openxmlformats.org/markup-compatibility/2006">
      <mc:Choice Requires="x14">
        <oleObject progId="Equation.3" shapeId="16397" r:id="rId13">
          <objectPr defaultSize="0" r:id="rId14">
            <anchor moveWithCells="1">
              <from>
                <xdr:col>2</xdr:col>
                <xdr:colOff>628650</xdr:colOff>
                <xdr:row>17</xdr:row>
                <xdr:rowOff>142875</xdr:rowOff>
              </from>
              <to>
                <xdr:col>5</xdr:col>
                <xdr:colOff>400050</xdr:colOff>
                <xdr:row>19</xdr:row>
                <xdr:rowOff>9525</xdr:rowOff>
              </to>
            </anchor>
          </objectPr>
        </oleObject>
      </mc:Choice>
      <mc:Fallback>
        <oleObject progId="Equation.3" shapeId="16397" r:id="rId13"/>
      </mc:Fallback>
    </mc:AlternateContent>
    <mc:AlternateContent xmlns:mc="http://schemas.openxmlformats.org/markup-compatibility/2006">
      <mc:Choice Requires="x14">
        <oleObject progId="Equation.3" shapeId="16401" r:id="rId15">
          <objectPr defaultSize="0" r:id="rId16">
            <anchor moveWithCells="1">
              <from>
                <xdr:col>3</xdr:col>
                <xdr:colOff>209550</xdr:colOff>
                <xdr:row>21</xdr:row>
                <xdr:rowOff>180975</xdr:rowOff>
              </from>
              <to>
                <xdr:col>5</xdr:col>
                <xdr:colOff>257175</xdr:colOff>
                <xdr:row>23</xdr:row>
                <xdr:rowOff>38100</xdr:rowOff>
              </to>
            </anchor>
          </objectPr>
        </oleObject>
      </mc:Choice>
      <mc:Fallback>
        <oleObject progId="Equation.3" shapeId="16401" r:id="rId15"/>
      </mc:Fallback>
    </mc:AlternateContent>
    <mc:AlternateContent xmlns:mc="http://schemas.openxmlformats.org/markup-compatibility/2006">
      <mc:Choice Requires="x14">
        <oleObject progId="Equation.3" shapeId="16402" r:id="rId17">
          <objectPr defaultSize="0" r:id="rId18">
            <anchor moveWithCells="1">
              <from>
                <xdr:col>3</xdr:col>
                <xdr:colOff>238125</xdr:colOff>
                <xdr:row>24</xdr:row>
                <xdr:rowOff>133350</xdr:rowOff>
              </from>
              <to>
                <xdr:col>5</xdr:col>
                <xdr:colOff>114300</xdr:colOff>
                <xdr:row>26</xdr:row>
                <xdr:rowOff>0</xdr:rowOff>
              </to>
            </anchor>
          </objectPr>
        </oleObject>
      </mc:Choice>
      <mc:Fallback>
        <oleObject progId="Equation.3" shapeId="16402" r:id="rId17"/>
      </mc:Fallback>
    </mc:AlternateContent>
    <mc:AlternateContent xmlns:mc="http://schemas.openxmlformats.org/markup-compatibility/2006">
      <mc:Choice Requires="x14">
        <oleObject progId="Equation.3" shapeId="16403" r:id="rId19">
          <objectPr defaultSize="0" r:id="rId20">
            <anchor moveWithCells="1">
              <from>
                <xdr:col>3</xdr:col>
                <xdr:colOff>257175</xdr:colOff>
                <xdr:row>29</xdr:row>
                <xdr:rowOff>0</xdr:rowOff>
              </from>
              <to>
                <xdr:col>5</xdr:col>
                <xdr:colOff>57150</xdr:colOff>
                <xdr:row>30</xdr:row>
                <xdr:rowOff>57150</xdr:rowOff>
              </to>
            </anchor>
          </objectPr>
        </oleObject>
      </mc:Choice>
      <mc:Fallback>
        <oleObject progId="Equation.3" shapeId="16403" r:id="rId19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H7" sqref="H7"/>
    </sheetView>
  </sheetViews>
  <sheetFormatPr defaultRowHeight="15" x14ac:dyDescent="0.25"/>
  <cols>
    <col min="1" max="1" width="38.28515625" bestFit="1" customWidth="1"/>
    <col min="2" max="8" width="15.85546875" bestFit="1" customWidth="1"/>
  </cols>
  <sheetData>
    <row r="2" spans="1:8" x14ac:dyDescent="0.25">
      <c r="A2" t="s">
        <v>50</v>
      </c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1:8" x14ac:dyDescent="0.25">
      <c r="A3" t="s">
        <v>13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8" x14ac:dyDescent="0.25">
      <c r="A4" t="s">
        <v>84</v>
      </c>
    </row>
    <row r="5" spans="1:8" x14ac:dyDescent="0.25">
      <c r="A5" t="s">
        <v>85</v>
      </c>
    </row>
    <row r="6" spans="1:8" x14ac:dyDescent="0.25">
      <c r="A6" t="s">
        <v>86</v>
      </c>
    </row>
    <row r="7" spans="1:8" x14ac:dyDescent="0.25">
      <c r="A7" t="s">
        <v>87</v>
      </c>
      <c r="B7">
        <v>323459</v>
      </c>
      <c r="C7">
        <v>333481</v>
      </c>
      <c r="D7">
        <v>377674</v>
      </c>
      <c r="E7">
        <v>258316</v>
      </c>
      <c r="F7">
        <v>353956</v>
      </c>
      <c r="G7">
        <v>286220</v>
      </c>
      <c r="H7">
        <v>286220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B7" sqref="B7"/>
    </sheetView>
  </sheetViews>
  <sheetFormatPr defaultRowHeight="15" x14ac:dyDescent="0.25"/>
  <cols>
    <col min="1" max="1" width="28.42578125" bestFit="1" customWidth="1"/>
    <col min="2" max="23" width="15.85546875" bestFit="1" customWidth="1"/>
    <col min="24" max="29" width="15.28515625" bestFit="1" customWidth="1"/>
    <col min="30" max="57" width="15.140625" bestFit="1" customWidth="1"/>
  </cols>
  <sheetData>
    <row r="2" spans="1:8" x14ac:dyDescent="0.25">
      <c r="A2" t="s">
        <v>50</v>
      </c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1:8" x14ac:dyDescent="0.25">
      <c r="A3" t="s">
        <v>13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8" x14ac:dyDescent="0.25">
      <c r="A4" t="s">
        <v>99</v>
      </c>
      <c r="B4">
        <v>295005</v>
      </c>
      <c r="C4">
        <v>323476</v>
      </c>
      <c r="D4">
        <v>370691</v>
      </c>
      <c r="E4">
        <v>413922</v>
      </c>
      <c r="F4">
        <v>421209</v>
      </c>
      <c r="G4">
        <v>408646</v>
      </c>
      <c r="H4">
        <v>408646</v>
      </c>
    </row>
    <row r="5" spans="1:8" x14ac:dyDescent="0.25">
      <c r="A5" t="s">
        <v>100</v>
      </c>
      <c r="B5">
        <v>16996</v>
      </c>
      <c r="C5">
        <v>54610</v>
      </c>
      <c r="D5">
        <v>41750</v>
      </c>
      <c r="E5">
        <v>46207.469389999998</v>
      </c>
      <c r="F5">
        <v>39648.285770000002</v>
      </c>
      <c r="G5">
        <v>53519.020929999999</v>
      </c>
      <c r="H5">
        <v>53519.020929999999</v>
      </c>
    </row>
    <row r="6" spans="1:8" x14ac:dyDescent="0.25">
      <c r="A6" t="s">
        <v>101</v>
      </c>
      <c r="B6">
        <v>312001</v>
      </c>
      <c r="C6">
        <v>378086</v>
      </c>
      <c r="D6">
        <v>412441</v>
      </c>
      <c r="E6">
        <v>460129.4694</v>
      </c>
      <c r="F6">
        <v>460857.28580000001</v>
      </c>
      <c r="G6">
        <v>462165.0209</v>
      </c>
      <c r="H6">
        <v>462165.0209</v>
      </c>
    </row>
    <row r="7" spans="1:8" x14ac:dyDescent="0.25">
      <c r="A7" t="s">
        <v>107</v>
      </c>
      <c r="B7">
        <v>1490775</v>
      </c>
      <c r="C7">
        <v>1568297</v>
      </c>
      <c r="D7">
        <v>1738433</v>
      </c>
      <c r="E7">
        <v>1886805</v>
      </c>
      <c r="F7">
        <v>1870168</v>
      </c>
      <c r="G7">
        <v>1795191</v>
      </c>
      <c r="H7">
        <v>1795191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workbookViewId="0">
      <selection activeCell="M1" sqref="M1"/>
    </sheetView>
  </sheetViews>
  <sheetFormatPr defaultRowHeight="15" x14ac:dyDescent="0.25"/>
  <cols>
    <col min="2" max="2" width="15" customWidth="1"/>
    <col min="3" max="3" width="11.28515625" customWidth="1"/>
    <col min="4" max="6" width="13.7109375" customWidth="1"/>
    <col min="7" max="7" width="7.85546875" customWidth="1"/>
    <col min="8" max="8" width="50.140625" customWidth="1"/>
    <col min="13" max="13" width="36.140625" bestFit="1" customWidth="1"/>
  </cols>
  <sheetData>
    <row r="1" spans="1:14" x14ac:dyDescent="0.25">
      <c r="M1" s="20" t="s">
        <v>121</v>
      </c>
    </row>
    <row r="3" spans="1:14" x14ac:dyDescent="0.25">
      <c r="B3" t="s">
        <v>0</v>
      </c>
      <c r="C3" s="1" t="s">
        <v>1</v>
      </c>
      <c r="G3" s="16" t="s">
        <v>30</v>
      </c>
      <c r="H3" t="s">
        <v>3</v>
      </c>
      <c r="I3" s="25">
        <f>N3/N7</f>
        <v>559.33333333333337</v>
      </c>
      <c r="M3" t="s">
        <v>31</v>
      </c>
      <c r="N3" s="6">
        <v>176190</v>
      </c>
    </row>
    <row r="4" spans="1:14" x14ac:dyDescent="0.25">
      <c r="H4" t="s">
        <v>79</v>
      </c>
    </row>
    <row r="5" spans="1:14" x14ac:dyDescent="0.25">
      <c r="M5" t="s">
        <v>32</v>
      </c>
      <c r="N5" s="6">
        <v>202924</v>
      </c>
    </row>
    <row r="6" spans="1:14" x14ac:dyDescent="0.25">
      <c r="G6" s="16" t="s">
        <v>30</v>
      </c>
      <c r="H6" t="s">
        <v>4</v>
      </c>
      <c r="I6" s="25">
        <f>N5/N7</f>
        <v>644.2031746031746</v>
      </c>
    </row>
    <row r="7" spans="1:14" x14ac:dyDescent="0.25">
      <c r="H7" t="s">
        <v>80</v>
      </c>
      <c r="M7" t="s">
        <v>2</v>
      </c>
      <c r="N7">
        <f>AVERAGE('effort data'!F5:F16)</f>
        <v>315</v>
      </c>
    </row>
    <row r="8" spans="1:14" ht="15.75" thickBot="1" x14ac:dyDescent="0.3">
      <c r="B8" s="17"/>
      <c r="C8" s="17"/>
      <c r="D8" s="17"/>
      <c r="E8" s="17"/>
      <c r="F8" s="17"/>
      <c r="G8" s="17"/>
      <c r="H8" s="17"/>
      <c r="I8" s="17"/>
      <c r="J8" s="17"/>
    </row>
    <row r="9" spans="1:14" ht="15.75" thickTop="1" x14ac:dyDescent="0.25">
      <c r="M9" t="s">
        <v>78</v>
      </c>
      <c r="N9">
        <f>'effort data'!N5</f>
        <v>45</v>
      </c>
    </row>
    <row r="10" spans="1:14" x14ac:dyDescent="0.25">
      <c r="C10" s="1" t="s">
        <v>60</v>
      </c>
      <c r="G10" s="16" t="s">
        <v>30</v>
      </c>
      <c r="H10" t="s">
        <v>76</v>
      </c>
      <c r="I10" s="25">
        <f>N11/N9</f>
        <v>22.222222222222221</v>
      </c>
    </row>
    <row r="11" spans="1:14" x14ac:dyDescent="0.25">
      <c r="H11" t="s">
        <v>81</v>
      </c>
      <c r="M11" t="s">
        <v>88</v>
      </c>
      <c r="N11">
        <v>1000</v>
      </c>
    </row>
    <row r="13" spans="1:14" x14ac:dyDescent="0.25">
      <c r="G13" s="16" t="s">
        <v>30</v>
      </c>
      <c r="H13" t="s">
        <v>92</v>
      </c>
      <c r="I13" s="25">
        <f>N15/N9</f>
        <v>22.222222222222221</v>
      </c>
      <c r="M13" t="s">
        <v>89</v>
      </c>
      <c r="N13">
        <v>2000</v>
      </c>
    </row>
    <row r="14" spans="1:14" x14ac:dyDescent="0.25">
      <c r="H14" t="s">
        <v>83</v>
      </c>
      <c r="I14" s="31"/>
    </row>
    <row r="15" spans="1:14" x14ac:dyDescent="0.25">
      <c r="M15" t="s">
        <v>90</v>
      </c>
      <c r="N15">
        <v>1000</v>
      </c>
    </row>
    <row r="16" spans="1:14" x14ac:dyDescent="0.25">
      <c r="A16" s="26" t="s">
        <v>66</v>
      </c>
      <c r="G16" s="16" t="s">
        <v>30</v>
      </c>
      <c r="H16" s="24"/>
    </row>
    <row r="17" spans="1:14" x14ac:dyDescent="0.25">
      <c r="A17" s="27"/>
      <c r="G17" s="16"/>
      <c r="H17" t="s">
        <v>82</v>
      </c>
      <c r="M17" t="s">
        <v>91</v>
      </c>
      <c r="N17">
        <f>'dati FC'!H7</f>
        <v>286220</v>
      </c>
    </row>
    <row r="18" spans="1:14" ht="15.75" thickBot="1" x14ac:dyDescent="0.3">
      <c r="B18" s="17"/>
      <c r="C18" s="17"/>
      <c r="D18" s="17"/>
      <c r="E18" s="17"/>
      <c r="F18" s="17"/>
      <c r="G18" s="17"/>
      <c r="H18" s="17"/>
      <c r="I18" s="17"/>
      <c r="J18" s="17"/>
    </row>
    <row r="19" spans="1:14" s="1" customFormat="1" ht="15.75" thickTop="1" x14ac:dyDescent="0.25"/>
    <row r="20" spans="1:14" s="1" customFormat="1" x14ac:dyDescent="0.25">
      <c r="C20" s="1" t="s">
        <v>67</v>
      </c>
      <c r="G20" s="16" t="s">
        <v>30</v>
      </c>
      <c r="H20" s="32" t="s">
        <v>75</v>
      </c>
      <c r="I20" s="25">
        <f>N17/N9</f>
        <v>6360.4444444444443</v>
      </c>
    </row>
    <row r="21" spans="1:14" s="1" customFormat="1" x14ac:dyDescent="0.25"/>
    <row r="22" spans="1:14" s="1" customFormat="1" x14ac:dyDescent="0.25"/>
    <row r="23" spans="1:14" s="1" customFormat="1" x14ac:dyDescent="0.25">
      <c r="M23"/>
    </row>
    <row r="24" spans="1:14" s="1" customFormat="1" x14ac:dyDescent="0.25">
      <c r="M24"/>
    </row>
    <row r="25" spans="1:14" s="1" customFormat="1" x14ac:dyDescent="0.25">
      <c r="M25"/>
    </row>
    <row r="26" spans="1:14" s="6" customFormat="1" x14ac:dyDescent="0.25">
      <c r="D26" s="5"/>
      <c r="E26" s="5"/>
      <c r="F26" s="5"/>
      <c r="G26" s="5"/>
      <c r="H26" s="5"/>
      <c r="I26" s="5"/>
      <c r="M26"/>
    </row>
    <row r="27" spans="1:14" s="6" customFormat="1" x14ac:dyDescent="0.25"/>
    <row r="28" spans="1:14" s="6" customFormat="1" x14ac:dyDescent="0.25"/>
    <row r="29" spans="1:14" s="6" customFormat="1" x14ac:dyDescent="0.25"/>
    <row r="30" spans="1:14" s="6" customFormat="1" x14ac:dyDescent="0.25">
      <c r="D30" s="7"/>
      <c r="E30" s="7"/>
      <c r="F30" s="7"/>
      <c r="G30" s="7"/>
      <c r="H30" s="7"/>
      <c r="I30" s="7"/>
      <c r="J30" s="5"/>
    </row>
    <row r="31" spans="1:14" s="6" customFormat="1" x14ac:dyDescent="0.25">
      <c r="D31" s="7"/>
      <c r="E31" s="7"/>
      <c r="F31" s="7"/>
      <c r="G31" s="7"/>
      <c r="H31" s="7"/>
      <c r="I31" s="7"/>
      <c r="J31" s="5"/>
    </row>
    <row r="32" spans="1:14" s="6" customFormat="1" x14ac:dyDescent="0.25"/>
    <row r="33" s="6" customFormat="1" x14ac:dyDescent="0.25"/>
    <row r="34" s="6" customFormat="1" x14ac:dyDescent="0.25"/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>
              <from>
                <xdr:col>3</xdr:col>
                <xdr:colOff>171450</xdr:colOff>
                <xdr:row>1</xdr:row>
                <xdr:rowOff>133350</xdr:rowOff>
              </from>
              <to>
                <xdr:col>4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>
              <from>
                <xdr:col>3</xdr:col>
                <xdr:colOff>114300</xdr:colOff>
                <xdr:row>4</xdr:row>
                <xdr:rowOff>161925</xdr:rowOff>
              </from>
              <to>
                <xdr:col>4</xdr:col>
                <xdr:colOff>371475</xdr:colOff>
                <xdr:row>6</xdr:row>
                <xdr:rowOff>38100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r:id="rId9">
            <anchor moveWithCells="1">
              <from>
                <xdr:col>3</xdr:col>
                <xdr:colOff>180975</xdr:colOff>
                <xdr:row>8</xdr:row>
                <xdr:rowOff>180975</xdr:rowOff>
              </from>
              <to>
                <xdr:col>4</xdr:col>
                <xdr:colOff>180975</xdr:colOff>
                <xdr:row>10</xdr:row>
                <xdr:rowOff>38100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4" r:id="rId10">
          <objectPr defaultSize="0" r:id="rId11">
            <anchor moveWithCells="1">
              <from>
                <xdr:col>3</xdr:col>
                <xdr:colOff>76200</xdr:colOff>
                <xdr:row>12</xdr:row>
                <xdr:rowOff>19050</xdr:rowOff>
              </from>
              <to>
                <xdr:col>4</xdr:col>
                <xdr:colOff>228600</xdr:colOff>
                <xdr:row>13</xdr:row>
                <xdr:rowOff>76200</xdr:rowOff>
              </to>
            </anchor>
          </objectPr>
        </oleObject>
      </mc:Choice>
      <mc:Fallback>
        <oleObject progId="Equation.3" shapeId="7174" r:id="rId10"/>
      </mc:Fallback>
    </mc:AlternateContent>
    <mc:AlternateContent xmlns:mc="http://schemas.openxmlformats.org/markup-compatibility/2006">
      <mc:Choice Requires="x14">
        <oleObject progId="Equation.3" shapeId="7176" r:id="rId12">
          <objectPr defaultSize="0" r:id="rId13">
            <anchor moveWithCells="1">
              <from>
                <xdr:col>2</xdr:col>
                <xdr:colOff>704850</xdr:colOff>
                <xdr:row>14</xdr:row>
                <xdr:rowOff>142875</xdr:rowOff>
              </from>
              <to>
                <xdr:col>6</xdr:col>
                <xdr:colOff>76200</xdr:colOff>
                <xdr:row>16</xdr:row>
                <xdr:rowOff>9525</xdr:rowOff>
              </to>
            </anchor>
          </objectPr>
        </oleObject>
      </mc:Choice>
      <mc:Fallback>
        <oleObject progId="Equation.3" shapeId="7176" r:id="rId12"/>
      </mc:Fallback>
    </mc:AlternateContent>
    <mc:AlternateContent xmlns:mc="http://schemas.openxmlformats.org/markup-compatibility/2006">
      <mc:Choice Requires="x14">
        <oleObject progId="Equation.3" shapeId="7177" r:id="rId14">
          <objectPr defaultSize="0" r:id="rId15">
            <anchor moveWithCells="1">
              <from>
                <xdr:col>3</xdr:col>
                <xdr:colOff>152400</xdr:colOff>
                <xdr:row>18</xdr:row>
                <xdr:rowOff>180975</xdr:rowOff>
              </from>
              <to>
                <xdr:col>4</xdr:col>
                <xdr:colOff>152400</xdr:colOff>
                <xdr:row>20</xdr:row>
                <xdr:rowOff>38100</xdr:rowOff>
              </to>
            </anchor>
          </objectPr>
        </oleObject>
      </mc:Choice>
      <mc:Fallback>
        <oleObject progId="Equation.3" shapeId="7177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N18"/>
  <sheetViews>
    <sheetView workbookViewId="0">
      <selection activeCell="M1" sqref="M1"/>
    </sheetView>
  </sheetViews>
  <sheetFormatPr defaultRowHeight="15" x14ac:dyDescent="0.25"/>
  <cols>
    <col min="2" max="2" width="15.140625" customWidth="1"/>
    <col min="3" max="3" width="9.85546875" bestFit="1" customWidth="1"/>
    <col min="8" max="8" width="41.42578125" bestFit="1" customWidth="1"/>
    <col min="9" max="9" width="9.5703125" bestFit="1" customWidth="1"/>
    <col min="13" max="13" width="22.5703125" bestFit="1" customWidth="1"/>
    <col min="14" max="14" width="12" bestFit="1" customWidth="1"/>
  </cols>
  <sheetData>
    <row r="1" spans="2:14" x14ac:dyDescent="0.25">
      <c r="M1" s="20" t="s">
        <v>121</v>
      </c>
    </row>
    <row r="3" spans="2:14" x14ac:dyDescent="0.25">
      <c r="B3" t="s">
        <v>6</v>
      </c>
      <c r="C3" s="1" t="s">
        <v>1</v>
      </c>
      <c r="G3" s="16" t="s">
        <v>30</v>
      </c>
      <c r="H3" t="s">
        <v>95</v>
      </c>
      <c r="I3" s="25">
        <f>N3/N7</f>
        <v>1297.2888888888888</v>
      </c>
      <c r="M3" t="s">
        <v>102</v>
      </c>
      <c r="N3" s="6">
        <f>'dati CC'!H4</f>
        <v>408646</v>
      </c>
    </row>
    <row r="4" spans="2:14" x14ac:dyDescent="0.25">
      <c r="H4" t="s">
        <v>96</v>
      </c>
      <c r="N4" s="6"/>
    </row>
    <row r="5" spans="2:14" x14ac:dyDescent="0.25">
      <c r="M5" t="s">
        <v>103</v>
      </c>
      <c r="N5" s="5">
        <f>'dati CC'!H5</f>
        <v>53519.020929999999</v>
      </c>
    </row>
    <row r="6" spans="2:14" x14ac:dyDescent="0.25">
      <c r="G6" s="16" t="s">
        <v>30</v>
      </c>
      <c r="H6" t="s">
        <v>98</v>
      </c>
      <c r="I6" s="25">
        <f>N5/N7</f>
        <v>169.90165374603174</v>
      </c>
    </row>
    <row r="7" spans="2:14" x14ac:dyDescent="0.25">
      <c r="F7" s="6"/>
      <c r="H7" t="s">
        <v>97</v>
      </c>
      <c r="M7" t="s">
        <v>2</v>
      </c>
      <c r="N7">
        <f>AVERAGE('effort data'!F5:F16)</f>
        <v>315</v>
      </c>
    </row>
    <row r="8" spans="2:14" ht="15.75" thickBo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2:14" ht="15.75" thickTop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M9" t="s">
        <v>104</v>
      </c>
      <c r="N9" s="38">
        <f>'dati CC'!H6</f>
        <v>462165.0209</v>
      </c>
    </row>
    <row r="10" spans="2:14" x14ac:dyDescent="0.25">
      <c r="C10" s="1" t="s">
        <v>60</v>
      </c>
      <c r="G10" s="16" t="s">
        <v>30</v>
      </c>
      <c r="H10" t="s">
        <v>105</v>
      </c>
      <c r="I10" s="29">
        <f>N3/N11</f>
        <v>0.22763371696939211</v>
      </c>
    </row>
    <row r="11" spans="2:14" x14ac:dyDescent="0.25">
      <c r="H11" t="s">
        <v>109</v>
      </c>
      <c r="M11" t="s">
        <v>108</v>
      </c>
      <c r="N11">
        <f>'dati CC'!H7</f>
        <v>1795191</v>
      </c>
    </row>
    <row r="13" spans="2:14" x14ac:dyDescent="0.25">
      <c r="G13" s="16" t="s">
        <v>30</v>
      </c>
      <c r="H13" t="s">
        <v>106</v>
      </c>
      <c r="I13" s="29">
        <f>N5/N11</f>
        <v>2.9812438303222329E-2</v>
      </c>
      <c r="M13" t="s">
        <v>78</v>
      </c>
      <c r="N13">
        <f>'effort data'!N5</f>
        <v>45</v>
      </c>
    </row>
    <row r="14" spans="2:14" x14ac:dyDescent="0.25">
      <c r="H14" t="s">
        <v>110</v>
      </c>
    </row>
    <row r="15" spans="2:14" ht="15.75" thickBot="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2:14" ht="15.75" thickTop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3:9" x14ac:dyDescent="0.25">
      <c r="C17" s="1" t="s">
        <v>67</v>
      </c>
      <c r="G17" s="16" t="s">
        <v>30</v>
      </c>
      <c r="H17" t="s">
        <v>111</v>
      </c>
      <c r="I17" s="25">
        <f>N9/N13</f>
        <v>10270.333797777777</v>
      </c>
    </row>
    <row r="18" spans="3:9" x14ac:dyDescent="0.25">
      <c r="H18" t="s">
        <v>112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5" r:id="rId3">
          <objectPr defaultSize="0" autoPict="0" r:id="rId4">
            <anchor moveWithCells="1">
              <from>
                <xdr:col>3</xdr:col>
                <xdr:colOff>266700</xdr:colOff>
                <xdr:row>1</xdr:row>
                <xdr:rowOff>142875</xdr:rowOff>
              </from>
              <to>
                <xdr:col>5</xdr:col>
                <xdr:colOff>133350</xdr:colOff>
                <xdr:row>3</xdr:row>
                <xdr:rowOff>19050</xdr:rowOff>
              </to>
            </anchor>
          </objectPr>
        </oleObject>
      </mc:Choice>
      <mc:Fallback>
        <oleObject progId="Equation.3" shapeId="8195" r:id="rId3"/>
      </mc:Fallback>
    </mc:AlternateContent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>
              <from>
                <xdr:col>3</xdr:col>
                <xdr:colOff>247650</xdr:colOff>
                <xdr:row>4</xdr:row>
                <xdr:rowOff>152400</xdr:rowOff>
              </from>
              <to>
                <xdr:col>5</xdr:col>
                <xdr:colOff>85725</xdr:colOff>
                <xdr:row>6</xdr:row>
                <xdr:rowOff>28575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r:id="rId8">
            <anchor moveWithCells="1">
              <from>
                <xdr:col>3</xdr:col>
                <xdr:colOff>295275</xdr:colOff>
                <xdr:row>8</xdr:row>
                <xdr:rowOff>180975</xdr:rowOff>
              </from>
              <to>
                <xdr:col>5</xdr:col>
                <xdr:colOff>85725</xdr:colOff>
                <xdr:row>10</xdr:row>
                <xdr:rowOff>38100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r:id="rId10">
            <anchor moveWithCells="1">
              <from>
                <xdr:col>3</xdr:col>
                <xdr:colOff>295275</xdr:colOff>
                <xdr:row>11</xdr:row>
                <xdr:rowOff>180975</xdr:rowOff>
              </from>
              <to>
                <xdr:col>5</xdr:col>
                <xdr:colOff>95250</xdr:colOff>
                <xdr:row>13</xdr:row>
                <xdr:rowOff>47625</xdr:rowOff>
              </to>
            </anchor>
          </objectPr>
        </oleObject>
      </mc:Choice>
      <mc:Fallback>
        <oleObject progId="Equation.3" shapeId="8198" r:id="rId9"/>
      </mc:Fallback>
    </mc:AlternateContent>
    <mc:AlternateContent xmlns:mc="http://schemas.openxmlformats.org/markup-compatibility/2006">
      <mc:Choice Requires="x14">
        <oleObject progId="Equation.3" shapeId="8200" r:id="rId11">
          <objectPr defaultSize="0" r:id="rId12">
            <anchor moveWithCells="1">
              <from>
                <xdr:col>3</xdr:col>
                <xdr:colOff>342900</xdr:colOff>
                <xdr:row>15</xdr:row>
                <xdr:rowOff>180975</xdr:rowOff>
              </from>
              <to>
                <xdr:col>5</xdr:col>
                <xdr:colOff>38100</xdr:colOff>
                <xdr:row>17</xdr:row>
                <xdr:rowOff>38100</xdr:rowOff>
              </to>
            </anchor>
          </objectPr>
        </oleObject>
      </mc:Choice>
      <mc:Fallback>
        <oleObject progId="Equation.3" shapeId="8200" r:id="rId1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7"/>
  <sheetViews>
    <sheetView workbookViewId="0">
      <selection activeCell="H1" sqref="H1"/>
    </sheetView>
  </sheetViews>
  <sheetFormatPr defaultRowHeight="15" x14ac:dyDescent="0.25"/>
  <cols>
    <col min="1" max="1" width="15.7109375" customWidth="1"/>
    <col min="2" max="2" width="12" customWidth="1"/>
    <col min="4" max="4" width="22" customWidth="1"/>
    <col min="5" max="5" width="21.7109375" customWidth="1"/>
    <col min="6" max="6" width="19.28515625" customWidth="1"/>
    <col min="8" max="8" width="17.85546875" bestFit="1" customWidth="1"/>
  </cols>
  <sheetData>
    <row r="1" spans="1:9" x14ac:dyDescent="0.25">
      <c r="H1" s="20" t="s">
        <v>121</v>
      </c>
    </row>
    <row r="3" spans="1:9" x14ac:dyDescent="0.25">
      <c r="H3" t="s">
        <v>27</v>
      </c>
      <c r="I3" s="15">
        <v>672886</v>
      </c>
    </row>
    <row r="4" spans="1:9" x14ac:dyDescent="0.25">
      <c r="A4" s="1" t="s">
        <v>33</v>
      </c>
      <c r="D4" s="16" t="s">
        <v>30</v>
      </c>
      <c r="E4" t="s">
        <v>117</v>
      </c>
      <c r="F4" s="30">
        <f>I3/(I5-I7)</f>
        <v>2.8692618313247441E-2</v>
      </c>
    </row>
    <row r="5" spans="1:9" x14ac:dyDescent="0.25">
      <c r="E5" s="32" t="s">
        <v>116</v>
      </c>
      <c r="H5" t="s">
        <v>28</v>
      </c>
      <c r="I5">
        <v>24405527</v>
      </c>
    </row>
    <row r="7" spans="1:9" x14ac:dyDescent="0.25">
      <c r="H7" t="s">
        <v>29</v>
      </c>
      <c r="I7">
        <v>953990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1</xdr:col>
                <xdr:colOff>247650</xdr:colOff>
                <xdr:row>2</xdr:row>
                <xdr:rowOff>133350</xdr:rowOff>
              </from>
              <to>
                <xdr:col>3</xdr:col>
                <xdr:colOff>1162050</xdr:colOff>
                <xdr:row>4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16"/>
  <sheetViews>
    <sheetView workbookViewId="0">
      <selection sqref="A1:XFD1"/>
    </sheetView>
  </sheetViews>
  <sheetFormatPr defaultRowHeight="15" x14ac:dyDescent="0.25"/>
  <cols>
    <col min="2" max="2" width="21.7109375" bestFit="1" customWidth="1"/>
    <col min="3" max="5" width="15.140625" bestFit="1" customWidth="1"/>
    <col min="6" max="6" width="19.28515625" bestFit="1" customWidth="1"/>
    <col min="7" max="7" width="15.140625" bestFit="1" customWidth="1"/>
    <col min="8" max="8" width="16.42578125" customWidth="1"/>
    <col min="10" max="10" width="18.5703125" bestFit="1" customWidth="1"/>
    <col min="12" max="12" width="23.140625" customWidth="1"/>
    <col min="14" max="14" width="20" bestFit="1" customWidth="1"/>
  </cols>
  <sheetData>
    <row r="1" spans="2:17" x14ac:dyDescent="0.25">
      <c r="B1" s="20" t="s">
        <v>121</v>
      </c>
    </row>
    <row r="3" spans="2:17" ht="15.75" thickBot="1" x14ac:dyDescent="0.3">
      <c r="B3" s="1" t="s">
        <v>34</v>
      </c>
      <c r="C3" s="1"/>
      <c r="D3" s="1" t="s">
        <v>5</v>
      </c>
      <c r="E3" s="1"/>
      <c r="F3" s="1" t="s">
        <v>35</v>
      </c>
      <c r="G3" s="1"/>
      <c r="H3" s="1" t="s">
        <v>57</v>
      </c>
      <c r="I3" s="1"/>
      <c r="J3" s="1" t="s">
        <v>58</v>
      </c>
      <c r="L3" s="1" t="s">
        <v>59</v>
      </c>
      <c r="N3" s="1" t="s">
        <v>77</v>
      </c>
      <c r="Q3" s="1"/>
    </row>
    <row r="4" spans="2:17" x14ac:dyDescent="0.25">
      <c r="B4" s="40">
        <v>2014</v>
      </c>
      <c r="C4" s="41"/>
      <c r="D4" s="42">
        <v>2014</v>
      </c>
      <c r="E4" s="41"/>
      <c r="F4" s="42">
        <v>2014</v>
      </c>
      <c r="G4" s="41"/>
      <c r="H4" s="42">
        <v>2014</v>
      </c>
      <c r="I4" s="41"/>
      <c r="J4" s="42">
        <v>2014</v>
      </c>
      <c r="K4" s="41"/>
      <c r="L4" s="42">
        <v>2014</v>
      </c>
      <c r="M4" s="41"/>
      <c r="N4" s="42">
        <v>2014</v>
      </c>
    </row>
    <row r="5" spans="2:17" ht="15.75" thickBot="1" x14ac:dyDescent="0.3">
      <c r="B5" s="8">
        <v>7</v>
      </c>
      <c r="D5" s="3">
        <v>45</v>
      </c>
      <c r="F5" s="3">
        <f t="shared" ref="F5:F16" si="0">D5*B5</f>
        <v>315</v>
      </c>
      <c r="H5" s="3">
        <v>3</v>
      </c>
      <c r="J5" s="22">
        <f>H5*D5</f>
        <v>135</v>
      </c>
      <c r="L5" s="23">
        <f>SUM(J5:J16)</f>
        <v>3420</v>
      </c>
      <c r="N5" s="23">
        <f>AVERAGE(D5:D16)</f>
        <v>45</v>
      </c>
    </row>
    <row r="6" spans="2:17" x14ac:dyDescent="0.25">
      <c r="B6" s="8">
        <v>7</v>
      </c>
      <c r="D6" s="3">
        <v>45</v>
      </c>
      <c r="F6" s="3">
        <f t="shared" si="0"/>
        <v>315</v>
      </c>
      <c r="H6" s="3">
        <v>7</v>
      </c>
      <c r="J6" s="22">
        <f t="shared" ref="J6:J16" si="1">H6*D6</f>
        <v>315</v>
      </c>
    </row>
    <row r="7" spans="2:17" x14ac:dyDescent="0.25">
      <c r="B7" s="8">
        <v>7</v>
      </c>
      <c r="D7" s="3">
        <v>45</v>
      </c>
      <c r="F7" s="3">
        <f t="shared" si="0"/>
        <v>315</v>
      </c>
      <c r="H7" s="3">
        <v>7</v>
      </c>
      <c r="J7" s="22">
        <f t="shared" si="1"/>
        <v>315</v>
      </c>
    </row>
    <row r="8" spans="2:17" x14ac:dyDescent="0.25">
      <c r="B8" s="8">
        <v>7</v>
      </c>
      <c r="D8" s="3">
        <v>45</v>
      </c>
      <c r="F8" s="3">
        <f t="shared" si="0"/>
        <v>315</v>
      </c>
      <c r="H8" s="3">
        <v>7</v>
      </c>
      <c r="J8" s="22">
        <f t="shared" si="1"/>
        <v>315</v>
      </c>
    </row>
    <row r="9" spans="2:17" x14ac:dyDescent="0.25">
      <c r="B9" s="8">
        <v>7</v>
      </c>
      <c r="D9" s="3">
        <v>45</v>
      </c>
      <c r="F9" s="3">
        <f t="shared" si="0"/>
        <v>315</v>
      </c>
      <c r="H9" s="3">
        <v>7</v>
      </c>
      <c r="J9" s="22">
        <f t="shared" si="1"/>
        <v>315</v>
      </c>
    </row>
    <row r="10" spans="2:17" x14ac:dyDescent="0.25">
      <c r="B10" s="8">
        <v>7</v>
      </c>
      <c r="D10" s="3">
        <v>45</v>
      </c>
      <c r="F10" s="3">
        <f t="shared" si="0"/>
        <v>315</v>
      </c>
      <c r="H10" s="3">
        <v>7</v>
      </c>
      <c r="J10" s="22">
        <f t="shared" si="1"/>
        <v>315</v>
      </c>
    </row>
    <row r="11" spans="2:17" x14ac:dyDescent="0.25">
      <c r="B11" s="8">
        <v>7</v>
      </c>
      <c r="D11" s="3">
        <v>45</v>
      </c>
      <c r="F11" s="3">
        <f t="shared" si="0"/>
        <v>315</v>
      </c>
      <c r="H11" s="3">
        <v>7</v>
      </c>
      <c r="J11" s="22">
        <f t="shared" si="1"/>
        <v>315</v>
      </c>
    </row>
    <row r="12" spans="2:17" x14ac:dyDescent="0.25">
      <c r="B12" s="8">
        <v>7</v>
      </c>
      <c r="D12" s="3">
        <v>45</v>
      </c>
      <c r="F12" s="3">
        <f t="shared" si="0"/>
        <v>315</v>
      </c>
      <c r="H12" s="3">
        <v>7</v>
      </c>
      <c r="J12" s="22">
        <f t="shared" si="1"/>
        <v>315</v>
      </c>
    </row>
    <row r="13" spans="2:17" x14ac:dyDescent="0.25">
      <c r="B13" s="8">
        <v>7</v>
      </c>
      <c r="D13" s="3">
        <v>45</v>
      </c>
      <c r="F13" s="3">
        <f t="shared" si="0"/>
        <v>315</v>
      </c>
      <c r="H13" s="3">
        <v>7</v>
      </c>
      <c r="J13" s="22">
        <f t="shared" si="1"/>
        <v>315</v>
      </c>
    </row>
    <row r="14" spans="2:17" x14ac:dyDescent="0.25">
      <c r="B14" s="8">
        <v>7</v>
      </c>
      <c r="D14" s="3">
        <v>45</v>
      </c>
      <c r="F14" s="3">
        <f t="shared" si="0"/>
        <v>315</v>
      </c>
      <c r="H14" s="3">
        <v>7</v>
      </c>
      <c r="J14" s="22">
        <f t="shared" si="1"/>
        <v>315</v>
      </c>
    </row>
    <row r="15" spans="2:17" x14ac:dyDescent="0.25">
      <c r="B15" s="8">
        <v>7</v>
      </c>
      <c r="D15" s="3">
        <v>45</v>
      </c>
      <c r="F15" s="3">
        <f t="shared" si="0"/>
        <v>315</v>
      </c>
      <c r="H15" s="3">
        <v>7</v>
      </c>
      <c r="J15" s="22">
        <f t="shared" si="1"/>
        <v>315</v>
      </c>
    </row>
    <row r="16" spans="2:17" ht="15.75" thickBot="1" x14ac:dyDescent="0.3">
      <c r="B16" s="9">
        <v>7</v>
      </c>
      <c r="D16" s="4">
        <v>45</v>
      </c>
      <c r="F16" s="4">
        <f t="shared" si="0"/>
        <v>315</v>
      </c>
      <c r="H16" s="4">
        <v>3</v>
      </c>
      <c r="J16" s="23">
        <f t="shared" si="1"/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22"/>
  <sheetViews>
    <sheetView workbookViewId="0">
      <selection activeCell="H3" sqref="H3"/>
    </sheetView>
  </sheetViews>
  <sheetFormatPr defaultRowHeight="15" x14ac:dyDescent="0.25"/>
  <cols>
    <col min="2" max="2" width="22.28515625" bestFit="1" customWidth="1"/>
    <col min="3" max="3" width="13.7109375" bestFit="1" customWidth="1"/>
    <col min="7" max="7" width="11" customWidth="1"/>
    <col min="8" max="8" width="36.42578125" bestFit="1" customWidth="1"/>
    <col min="12" max="12" width="20.42578125" bestFit="1" customWidth="1"/>
    <col min="13" max="13" width="19" customWidth="1"/>
  </cols>
  <sheetData>
    <row r="1" spans="2:15" x14ac:dyDescent="0.25">
      <c r="B1" s="20" t="s">
        <v>121</v>
      </c>
    </row>
    <row r="2" spans="2:15" ht="15.75" thickBot="1" x14ac:dyDescent="0.3"/>
    <row r="3" spans="2:15" x14ac:dyDescent="0.25">
      <c r="B3" t="s">
        <v>113</v>
      </c>
      <c r="C3" s="1" t="s">
        <v>114</v>
      </c>
      <c r="G3" s="16" t="s">
        <v>30</v>
      </c>
      <c r="H3" s="6" t="s">
        <v>41</v>
      </c>
      <c r="I3" s="30">
        <f>M4/M5</f>
        <v>3.6120392116392352</v>
      </c>
      <c r="L3" s="33"/>
      <c r="M3" s="39">
        <v>2014</v>
      </c>
    </row>
    <row r="4" spans="2:15" x14ac:dyDescent="0.25">
      <c r="C4" s="1"/>
      <c r="G4" s="16"/>
      <c r="L4" s="34" t="s">
        <v>36</v>
      </c>
      <c r="M4" s="35">
        <v>13860218</v>
      </c>
    </row>
    <row r="5" spans="2:15" x14ac:dyDescent="0.25">
      <c r="L5" s="34" t="s">
        <v>122</v>
      </c>
      <c r="M5" s="35">
        <f>SUM('landing data'!C16:F16)</f>
        <v>3837228</v>
      </c>
    </row>
    <row r="6" spans="2:15" ht="15.75" thickBot="1" x14ac:dyDescent="0.3">
      <c r="C6" s="1" t="s">
        <v>115</v>
      </c>
      <c r="H6" s="6" t="s">
        <v>42</v>
      </c>
      <c r="I6" s="30">
        <f>M6/M5</f>
        <v>2.6120392116392352</v>
      </c>
      <c r="L6" s="36"/>
      <c r="M6" s="37">
        <f>M4-M5</f>
        <v>10022990</v>
      </c>
      <c r="O6" s="6"/>
    </row>
    <row r="7" spans="2:15" x14ac:dyDescent="0.25">
      <c r="L7" s="6"/>
      <c r="M7" s="6"/>
      <c r="O7" s="6"/>
    </row>
    <row r="8" spans="2:15" x14ac:dyDescent="0.25">
      <c r="L8" s="6"/>
      <c r="M8" s="6"/>
      <c r="N8" s="6"/>
      <c r="O8" s="6"/>
    </row>
    <row r="9" spans="2:15" s="6" customFormat="1" x14ac:dyDescent="0.25"/>
    <row r="10" spans="2:15" s="6" customFormat="1" x14ac:dyDescent="0.25"/>
    <row r="11" spans="2:15" s="6" customFormat="1" x14ac:dyDescent="0.25">
      <c r="H11" s="19"/>
    </row>
    <row r="12" spans="2:15" s="6" customFormat="1" x14ac:dyDescent="0.25"/>
    <row r="13" spans="2:15" s="6" customFormat="1" x14ac:dyDescent="0.25">
      <c r="C13" s="19"/>
    </row>
    <row r="14" spans="2:15" s="6" customFormat="1" x14ac:dyDescent="0.25"/>
    <row r="15" spans="2:15" s="6" customFormat="1" x14ac:dyDescent="0.25">
      <c r="L15"/>
      <c r="M15"/>
    </row>
    <row r="20" spans="6:13" x14ac:dyDescent="0.25">
      <c r="F20" s="6"/>
      <c r="G20" s="6"/>
      <c r="H20" s="6"/>
      <c r="I20" s="6"/>
      <c r="J20" s="6"/>
      <c r="K20" s="6"/>
    </row>
    <row r="21" spans="6:13" x14ac:dyDescent="0.25">
      <c r="F21" s="6"/>
      <c r="G21" s="6"/>
      <c r="H21" s="6"/>
      <c r="I21" s="6"/>
      <c r="J21" s="6"/>
      <c r="K21" s="6"/>
      <c r="L21" s="6"/>
      <c r="M21" s="6"/>
    </row>
    <row r="22" spans="6:13" s="6" customFormat="1" x14ac:dyDescent="0.25">
      <c r="L22"/>
      <c r="M2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9218" r:id="rId3">
          <objectPr defaultSize="0" autoPict="0" r:id="rId4">
            <anchor moveWithCells="1">
              <from>
                <xdr:col>3</xdr:col>
                <xdr:colOff>38100</xdr:colOff>
                <xdr:row>1</xdr:row>
                <xdr:rowOff>114300</xdr:rowOff>
              </from>
              <to>
                <xdr:col>4</xdr:col>
                <xdr:colOff>561975</xdr:colOff>
                <xdr:row>3</xdr:row>
                <xdr:rowOff>85725</xdr:rowOff>
              </to>
            </anchor>
          </objectPr>
        </oleObject>
      </mc:Choice>
      <mc:Fallback>
        <oleObject progId="Equation.3" shapeId="9218" r:id="rId3"/>
      </mc:Fallback>
    </mc:AlternateContent>
    <mc:AlternateContent xmlns:mc="http://schemas.openxmlformats.org/markup-compatibility/2006">
      <mc:Choice Requires="x14">
        <oleObject progId="Equation.3" shapeId="9219" r:id="rId5">
          <objectPr defaultSize="0" autoPict="0" r:id="rId6">
            <anchor moveWithCells="1">
              <from>
                <xdr:col>3</xdr:col>
                <xdr:colOff>28575</xdr:colOff>
                <xdr:row>4</xdr:row>
                <xdr:rowOff>133350</xdr:rowOff>
              </from>
              <to>
                <xdr:col>6</xdr:col>
                <xdr:colOff>219075</xdr:colOff>
                <xdr:row>6</xdr:row>
                <xdr:rowOff>104775</xdr:rowOff>
              </to>
            </anchor>
          </objectPr>
        </oleObject>
      </mc:Choice>
      <mc:Fallback>
        <oleObject progId="Equation.3" shapeId="9219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selection activeCell="B41" sqref="B41"/>
    </sheetView>
  </sheetViews>
  <sheetFormatPr defaultRowHeight="15" x14ac:dyDescent="0.25"/>
  <cols>
    <col min="2" max="2" width="24.28515625" customWidth="1"/>
    <col min="3" max="3" width="20.28515625" customWidth="1"/>
    <col min="4" max="4" width="19.85546875" customWidth="1"/>
    <col min="5" max="6" width="23.7109375" bestFit="1" customWidth="1"/>
    <col min="7" max="7" width="28.42578125" bestFit="1" customWidth="1"/>
    <col min="8" max="8" width="29.28515625" bestFit="1" customWidth="1"/>
    <col min="9" max="9" width="21.85546875" bestFit="1" customWidth="1"/>
    <col min="10" max="10" width="21.7109375" bestFit="1" customWidth="1"/>
  </cols>
  <sheetData>
    <row r="1" spans="2:10" x14ac:dyDescent="0.25">
      <c r="B1" s="20" t="s">
        <v>120</v>
      </c>
    </row>
    <row r="2" spans="2:10" x14ac:dyDescent="0.25">
      <c r="C2">
        <v>2014</v>
      </c>
      <c r="D2">
        <v>2014</v>
      </c>
      <c r="E2">
        <v>2014</v>
      </c>
      <c r="F2">
        <v>2014</v>
      </c>
      <c r="G2" s="6"/>
      <c r="H2" s="6"/>
      <c r="I2" s="6"/>
      <c r="J2" s="6"/>
    </row>
    <row r="3" spans="2:10" x14ac:dyDescent="0.25">
      <c r="C3" s="11" t="s">
        <v>37</v>
      </c>
      <c r="D3" s="11" t="s">
        <v>38</v>
      </c>
      <c r="E3" s="11" t="s">
        <v>39</v>
      </c>
      <c r="F3" s="11" t="s">
        <v>40</v>
      </c>
    </row>
    <row r="4" spans="2:10" x14ac:dyDescent="0.25">
      <c r="B4" t="s">
        <v>14</v>
      </c>
      <c r="C4">
        <v>111853</v>
      </c>
      <c r="D4">
        <v>75159</v>
      </c>
      <c r="E4">
        <v>181861</v>
      </c>
      <c r="F4">
        <v>13410</v>
      </c>
    </row>
    <row r="5" spans="2:10" x14ac:dyDescent="0.25">
      <c r="B5" t="s">
        <v>15</v>
      </c>
      <c r="C5">
        <v>85044</v>
      </c>
      <c r="D5">
        <v>25525</v>
      </c>
      <c r="E5">
        <v>130253</v>
      </c>
      <c r="F5">
        <v>13381</v>
      </c>
    </row>
    <row r="6" spans="2:10" x14ac:dyDescent="0.25">
      <c r="B6" t="s">
        <v>16</v>
      </c>
      <c r="C6">
        <v>85073</v>
      </c>
      <c r="D6">
        <v>22205</v>
      </c>
      <c r="E6">
        <v>138989</v>
      </c>
      <c r="F6">
        <v>10167</v>
      </c>
    </row>
    <row r="7" spans="2:10" x14ac:dyDescent="0.25">
      <c r="B7" t="s">
        <v>17</v>
      </c>
      <c r="C7">
        <v>103475</v>
      </c>
      <c r="D7">
        <v>22214</v>
      </c>
      <c r="E7">
        <v>153771</v>
      </c>
      <c r="F7">
        <v>10418</v>
      </c>
    </row>
    <row r="8" spans="2:10" x14ac:dyDescent="0.25">
      <c r="B8" t="s">
        <v>18</v>
      </c>
      <c r="C8">
        <v>93339</v>
      </c>
      <c r="D8">
        <v>29354</v>
      </c>
      <c r="E8">
        <v>160616</v>
      </c>
      <c r="F8">
        <v>14286</v>
      </c>
    </row>
    <row r="9" spans="2:10" x14ac:dyDescent="0.25">
      <c r="B9" t="s">
        <v>19</v>
      </c>
      <c r="C9">
        <v>91558</v>
      </c>
      <c r="D9">
        <v>25600</v>
      </c>
      <c r="E9">
        <v>177694</v>
      </c>
      <c r="F9">
        <v>13671</v>
      </c>
    </row>
    <row r="10" spans="2:10" x14ac:dyDescent="0.25">
      <c r="B10" t="s">
        <v>20</v>
      </c>
      <c r="C10">
        <v>132944</v>
      </c>
      <c r="D10">
        <v>26774</v>
      </c>
      <c r="E10">
        <v>210409</v>
      </c>
      <c r="F10">
        <v>8472</v>
      </c>
    </row>
    <row r="11" spans="2:10" x14ac:dyDescent="0.25">
      <c r="B11" t="s">
        <v>21</v>
      </c>
      <c r="C11">
        <v>1799</v>
      </c>
      <c r="D11">
        <v>142</v>
      </c>
      <c r="E11">
        <v>2255</v>
      </c>
      <c r="F11">
        <v>7</v>
      </c>
    </row>
    <row r="12" spans="2:10" x14ac:dyDescent="0.25">
      <c r="B12" t="s">
        <v>22</v>
      </c>
      <c r="C12">
        <v>147670</v>
      </c>
      <c r="D12">
        <v>72352</v>
      </c>
      <c r="E12">
        <v>94342</v>
      </c>
      <c r="F12">
        <v>13231</v>
      </c>
    </row>
    <row r="13" spans="2:10" x14ac:dyDescent="0.25">
      <c r="B13" t="s">
        <v>23</v>
      </c>
      <c r="C13">
        <v>168317</v>
      </c>
      <c r="D13">
        <v>111518</v>
      </c>
      <c r="E13">
        <v>155856</v>
      </c>
      <c r="F13">
        <v>13035</v>
      </c>
    </row>
    <row r="14" spans="2:10" x14ac:dyDescent="0.25">
      <c r="B14" t="s">
        <v>24</v>
      </c>
      <c r="C14">
        <v>105718</v>
      </c>
      <c r="D14">
        <v>175726</v>
      </c>
      <c r="E14">
        <v>122692</v>
      </c>
      <c r="F14">
        <v>16367</v>
      </c>
    </row>
    <row r="15" spans="2:10" x14ac:dyDescent="0.25">
      <c r="B15" t="s">
        <v>25</v>
      </c>
      <c r="C15">
        <v>101936</v>
      </c>
      <c r="D15">
        <v>189444</v>
      </c>
      <c r="E15">
        <v>167516</v>
      </c>
      <c r="F15">
        <v>9790</v>
      </c>
    </row>
    <row r="16" spans="2:10" s="12" customFormat="1" x14ac:dyDescent="0.25">
      <c r="B16" s="12" t="s">
        <v>119</v>
      </c>
      <c r="C16" s="12">
        <f>SUM(C4:C15)</f>
        <v>1228726</v>
      </c>
      <c r="D16" s="12">
        <f>SUM(D4:D15)</f>
        <v>776013</v>
      </c>
      <c r="E16" s="12">
        <f>SUM(E4:E15)</f>
        <v>1696254</v>
      </c>
      <c r="F16" s="12">
        <f>SUM(F4:F15)</f>
        <v>136235</v>
      </c>
    </row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18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18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18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B16" sqref="B16"/>
    </sheetView>
  </sheetViews>
  <sheetFormatPr defaultRowHeight="15" x14ac:dyDescent="0.25"/>
  <cols>
    <col min="1" max="1" width="23.140625" bestFit="1" customWidth="1"/>
    <col min="2" max="9" width="13.7109375" bestFit="1" customWidth="1"/>
  </cols>
  <sheetData>
    <row r="2" spans="1:9" x14ac:dyDescent="0.25"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</row>
    <row r="3" spans="1:9" x14ac:dyDescent="0.25"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25">
      <c r="A4" s="10" t="s">
        <v>7</v>
      </c>
      <c r="B4" s="10"/>
      <c r="C4" s="10"/>
      <c r="D4" s="10">
        <v>2551966</v>
      </c>
      <c r="E4" s="10">
        <v>2006421</v>
      </c>
      <c r="F4" s="10">
        <v>2342480</v>
      </c>
      <c r="G4" s="10">
        <v>1699976</v>
      </c>
      <c r="H4" s="10">
        <v>1566644</v>
      </c>
      <c r="I4" s="10">
        <v>1566644</v>
      </c>
    </row>
    <row r="5" spans="1:9" x14ac:dyDescent="0.25">
      <c r="A5" s="10" t="s">
        <v>8</v>
      </c>
      <c r="B5" s="10">
        <v>1103571</v>
      </c>
      <c r="C5" s="10">
        <v>1103571</v>
      </c>
      <c r="D5" s="10">
        <v>982157</v>
      </c>
      <c r="E5" s="10">
        <v>1314630</v>
      </c>
      <c r="F5" s="10">
        <v>1171414</v>
      </c>
      <c r="G5" s="10">
        <v>1196443</v>
      </c>
      <c r="H5" s="10">
        <v>1435731</v>
      </c>
      <c r="I5" s="10">
        <v>1435731</v>
      </c>
    </row>
    <row r="6" spans="1:9" x14ac:dyDescent="0.25">
      <c r="A6" s="10" t="s">
        <v>9</v>
      </c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10" t="s">
        <v>10</v>
      </c>
      <c r="B7" s="10">
        <v>955643</v>
      </c>
      <c r="C7" s="10">
        <v>831392</v>
      </c>
      <c r="D7" s="10">
        <v>864113</v>
      </c>
      <c r="E7" s="10">
        <v>482313</v>
      </c>
      <c r="F7" s="10">
        <v>642547</v>
      </c>
      <c r="G7" s="10">
        <v>1698749</v>
      </c>
      <c r="H7" s="10">
        <v>1382927</v>
      </c>
      <c r="I7" s="10">
        <v>1382927</v>
      </c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 t="s">
        <v>11</v>
      </c>
      <c r="B9" s="10">
        <v>10691833</v>
      </c>
      <c r="C9" s="10">
        <v>10691833</v>
      </c>
      <c r="D9" s="10">
        <v>10691833</v>
      </c>
      <c r="E9" s="10">
        <v>10691833</v>
      </c>
      <c r="F9" s="10">
        <v>10691833</v>
      </c>
      <c r="G9" s="10">
        <v>10691833</v>
      </c>
      <c r="H9" s="10">
        <v>10691833</v>
      </c>
      <c r="I9" s="10">
        <v>10691833</v>
      </c>
    </row>
    <row r="11" spans="1:9" x14ac:dyDescent="0.25">
      <c r="A11" s="10" t="s">
        <v>26</v>
      </c>
      <c r="B11" s="13">
        <f>B9/SUM(B4:B7)</f>
        <v>5.1921912924057434</v>
      </c>
      <c r="C11" s="13">
        <f t="shared" ref="C11:H11" si="0">C9/SUM(C4:C7)</f>
        <v>5.5256007479212776</v>
      </c>
      <c r="D11" s="13">
        <f t="shared" si="0"/>
        <v>2.4309366300489561</v>
      </c>
      <c r="E11" s="13">
        <f t="shared" si="0"/>
        <v>2.8111516541672055</v>
      </c>
      <c r="F11" s="13">
        <f t="shared" si="0"/>
        <v>2.5723528855576201</v>
      </c>
      <c r="G11" s="13">
        <f t="shared" si="0"/>
        <v>2.3267556267801308</v>
      </c>
      <c r="H11" s="13">
        <f t="shared" si="0"/>
        <v>2.4381064291581285</v>
      </c>
      <c r="I11" s="14">
        <f>I9/SUM(I4:I7)</f>
        <v>2.4381064291581285</v>
      </c>
    </row>
    <row r="16" spans="1:9" x14ac:dyDescent="0.25">
      <c r="A16" s="24" t="s">
        <v>118</v>
      </c>
      <c r="B16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J17" sqref="J17"/>
    </sheetView>
  </sheetViews>
  <sheetFormatPr defaultRowHeight="15" x14ac:dyDescent="0.25"/>
  <cols>
    <col min="1" max="1" width="27.28515625" bestFit="1" customWidth="1"/>
    <col min="2" max="8" width="15.85546875" bestFit="1" customWidth="1"/>
  </cols>
  <sheetData>
    <row r="2" spans="1:8" x14ac:dyDescent="0.25"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1:8" x14ac:dyDescent="0.25">
      <c r="A3" t="s">
        <v>13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8" x14ac:dyDescent="0.25">
      <c r="A4" t="s">
        <v>52</v>
      </c>
      <c r="B4">
        <v>753752</v>
      </c>
      <c r="C4">
        <v>1473344</v>
      </c>
      <c r="D4">
        <v>1650795</v>
      </c>
      <c r="E4">
        <v>1738608</v>
      </c>
      <c r="F4">
        <v>2070291</v>
      </c>
      <c r="G4">
        <v>1048107</v>
      </c>
      <c r="H4">
        <v>1048107</v>
      </c>
    </row>
    <row r="5" spans="1:8" x14ac:dyDescent="0.25">
      <c r="A5" t="s">
        <v>53</v>
      </c>
    </row>
    <row r="6" spans="1:8" x14ac:dyDescent="0.25">
      <c r="A6" t="s">
        <v>54</v>
      </c>
      <c r="B6">
        <v>309852</v>
      </c>
      <c r="C6">
        <v>638229</v>
      </c>
      <c r="D6">
        <v>799094</v>
      </c>
      <c r="E6">
        <v>270177</v>
      </c>
      <c r="F6">
        <v>565617</v>
      </c>
      <c r="G6">
        <v>247628</v>
      </c>
      <c r="H6">
        <v>247628</v>
      </c>
    </row>
    <row r="7" spans="1:8" x14ac:dyDescent="0.25">
      <c r="A7" t="s">
        <v>55</v>
      </c>
      <c r="B7">
        <v>1063604</v>
      </c>
      <c r="C7">
        <v>2111573</v>
      </c>
      <c r="D7">
        <v>2449889</v>
      </c>
      <c r="E7">
        <v>2008785</v>
      </c>
      <c r="F7">
        <v>2635908</v>
      </c>
      <c r="G7">
        <v>1295735</v>
      </c>
      <c r="H7">
        <v>1295735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coeff for VC</vt:lpstr>
      <vt:lpstr>coeff for FC</vt:lpstr>
      <vt:lpstr>coeff for CC</vt:lpstr>
      <vt:lpstr>crew share</vt:lpstr>
      <vt:lpstr>effort data</vt:lpstr>
      <vt:lpstr>landing coeff</vt:lpstr>
      <vt:lpstr>landing data</vt:lpstr>
      <vt:lpstr>dati revenues</vt:lpstr>
      <vt:lpstr>dati VC</vt:lpstr>
      <vt:lpstr>dati FC</vt:lpstr>
      <vt:lpstr>dati 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</dc:creator>
  <cp:lastModifiedBy>Facchini</cp:lastModifiedBy>
  <dcterms:created xsi:type="dcterms:W3CDTF">2015-02-22T10:15:53Z</dcterms:created>
  <dcterms:modified xsi:type="dcterms:W3CDTF">2016-01-08T09:57:40Z</dcterms:modified>
</cp:coreProperties>
</file>