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81082C5-6E6B-4E11-8515-E74DC16E8E06}" xr6:coauthVersionLast="41" xr6:coauthVersionMax="41" xr10:uidLastSave="{00000000-0000-0000-0000-000000000000}"/>
  <bookViews>
    <workbookView xWindow="-120" yWindow="-120" windowWidth="20730" windowHeight="11160" xr2:uid="{10C26576-9F9D-4F90-96B3-132216F998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1" i="1" l="1"/>
  <c r="O101" i="1"/>
  <c r="P101" i="1"/>
  <c r="M101" i="1"/>
  <c r="T100" i="1"/>
  <c r="U100" i="1" s="1"/>
  <c r="S97" i="1"/>
  <c r="O97" i="1"/>
  <c r="P97" i="1"/>
  <c r="M97" i="1"/>
  <c r="N93" i="1"/>
  <c r="O93" i="1"/>
  <c r="P93" i="1"/>
  <c r="M93" i="1"/>
  <c r="O89" i="1"/>
  <c r="P89" i="1"/>
  <c r="Q89" i="1"/>
  <c r="M89" i="1"/>
  <c r="Q88" i="1"/>
  <c r="N85" i="1"/>
  <c r="O85" i="1"/>
  <c r="Q85" i="1"/>
  <c r="R85" i="1"/>
  <c r="M85" i="1"/>
  <c r="R84" i="1"/>
  <c r="N81" i="1"/>
  <c r="O81" i="1"/>
  <c r="Q81" i="1"/>
  <c r="R81" i="1"/>
  <c r="M81" i="1"/>
  <c r="N77" i="1"/>
  <c r="O77" i="1"/>
  <c r="P77" i="1"/>
  <c r="Q77" i="1"/>
  <c r="N73" i="1"/>
  <c r="P73" i="1"/>
  <c r="Q73" i="1"/>
  <c r="M73" i="1"/>
  <c r="M72" i="1"/>
  <c r="N69" i="1"/>
  <c r="P69" i="1"/>
  <c r="Q69" i="1"/>
  <c r="M69" i="1"/>
  <c r="N65" i="1"/>
  <c r="O65" i="1"/>
  <c r="P65" i="1"/>
  <c r="M65" i="1"/>
  <c r="Q64" i="1"/>
  <c r="N61" i="1"/>
  <c r="O61" i="1"/>
  <c r="Q61" i="1"/>
  <c r="M61" i="1"/>
  <c r="O57" i="1"/>
  <c r="P57" i="1"/>
  <c r="Q57" i="1"/>
  <c r="M57" i="1"/>
  <c r="O53" i="1"/>
  <c r="P53" i="1"/>
  <c r="Q53" i="1"/>
  <c r="M53" i="1"/>
  <c r="N49" i="1"/>
  <c r="P49" i="1"/>
  <c r="Q49" i="1"/>
  <c r="M49" i="1"/>
  <c r="Q48" i="1"/>
  <c r="N45" i="1"/>
  <c r="P45" i="1"/>
  <c r="Q45" i="1"/>
  <c r="M45" i="1"/>
  <c r="Q44" i="1"/>
  <c r="O41" i="1"/>
  <c r="P41" i="1"/>
  <c r="Q41" i="1"/>
  <c r="M41" i="1"/>
  <c r="Q40" i="1"/>
  <c r="N37" i="1"/>
  <c r="O37" i="1"/>
  <c r="M37" i="1"/>
  <c r="P36" i="1"/>
  <c r="N33" i="1"/>
  <c r="O33" i="1"/>
  <c r="P33" i="1"/>
  <c r="M32" i="1"/>
  <c r="N29" i="1"/>
  <c r="O29" i="1"/>
  <c r="P29" i="1"/>
  <c r="M29" i="1"/>
  <c r="N25" i="1"/>
  <c r="O25" i="1"/>
  <c r="Q25" i="1"/>
  <c r="M25" i="1"/>
  <c r="Q24" i="1"/>
  <c r="U96" i="1"/>
  <c r="U92" i="1"/>
  <c r="U88" i="1"/>
  <c r="U84" i="1"/>
  <c r="U80" i="1"/>
  <c r="U76" i="1"/>
  <c r="U72" i="1"/>
  <c r="U68" i="1"/>
  <c r="U64" i="1"/>
  <c r="U60" i="1"/>
  <c r="U56" i="1"/>
  <c r="U52" i="1"/>
  <c r="U48" i="1"/>
  <c r="U43" i="1"/>
  <c r="U40" i="1"/>
  <c r="U36" i="1"/>
  <c r="U32" i="1"/>
  <c r="U28" i="1"/>
  <c r="U24" i="1"/>
  <c r="O21" i="1"/>
  <c r="P21" i="1"/>
  <c r="Q21" i="1"/>
  <c r="M21" i="1"/>
  <c r="U20" i="1"/>
  <c r="O20" i="1"/>
  <c r="N17" i="1"/>
  <c r="P17" i="1"/>
  <c r="Q17" i="1"/>
  <c r="R17" i="1"/>
  <c r="M17" i="1"/>
  <c r="Q16" i="1"/>
  <c r="N13" i="1"/>
  <c r="O13" i="1"/>
  <c r="P13" i="1"/>
  <c r="Q13" i="1"/>
  <c r="Q12" i="1"/>
  <c r="N9" i="1"/>
  <c r="O9" i="1"/>
  <c r="P9" i="1"/>
  <c r="M9" i="1"/>
  <c r="Q8" i="1"/>
  <c r="N5" i="1"/>
  <c r="O5" i="1"/>
  <c r="P5" i="1"/>
  <c r="R5" i="1"/>
  <c r="M5" i="1"/>
  <c r="U16" i="1"/>
  <c r="U12" i="1"/>
  <c r="U8" i="1"/>
  <c r="U4" i="1"/>
  <c r="Q4" i="1"/>
  <c r="S101" i="1" l="1"/>
  <c r="S100" i="1"/>
  <c r="S96" i="1"/>
  <c r="S93" i="1"/>
  <c r="S92" i="1"/>
  <c r="S89" i="1"/>
  <c r="S88" i="1"/>
  <c r="S85" i="1"/>
  <c r="S84" i="1"/>
  <c r="S81" i="1"/>
  <c r="S80" i="1"/>
  <c r="S77" i="1"/>
  <c r="S76" i="1"/>
  <c r="S73" i="1"/>
  <c r="S72" i="1"/>
  <c r="S69" i="1"/>
  <c r="S68" i="1"/>
  <c r="S65" i="1"/>
  <c r="S64" i="1"/>
  <c r="S61" i="1"/>
  <c r="S60" i="1"/>
  <c r="S57" i="1"/>
  <c r="S56" i="1"/>
  <c r="S53" i="1"/>
  <c r="S52" i="1"/>
  <c r="S49" i="1"/>
  <c r="S48" i="1"/>
  <c r="S45" i="1"/>
  <c r="S44" i="1"/>
  <c r="S41" i="1"/>
  <c r="S40" i="1"/>
  <c r="S37" i="1"/>
  <c r="S36" i="1"/>
  <c r="S33" i="1"/>
  <c r="S32" i="1"/>
  <c r="S29" i="1"/>
  <c r="S28" i="1"/>
  <c r="S25" i="1"/>
  <c r="S24" i="1"/>
  <c r="S21" i="1"/>
  <c r="S20" i="1"/>
  <c r="S17" i="1"/>
  <c r="S16" i="1"/>
  <c r="S13" i="1"/>
  <c r="S12" i="1"/>
  <c r="S9" i="1"/>
  <c r="S8" i="1"/>
  <c r="S5" i="1"/>
  <c r="G28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C2" i="1"/>
  <c r="C3" i="1"/>
  <c r="D3" i="1" s="1"/>
  <c r="C4" i="1"/>
  <c r="C5" i="1"/>
  <c r="C6" i="1"/>
  <c r="D6" i="1" s="1"/>
  <c r="C7" i="1"/>
  <c r="D7" i="1" s="1"/>
  <c r="C8" i="1"/>
  <c r="C9" i="1"/>
  <c r="D9" i="1" s="1"/>
  <c r="C10" i="1"/>
  <c r="D10" i="1" s="1"/>
  <c r="C11" i="1"/>
  <c r="C12" i="1"/>
  <c r="C13" i="1"/>
  <c r="C14" i="1"/>
  <c r="D14" i="1" s="1"/>
  <c r="E14" i="1" s="1"/>
  <c r="C15" i="1"/>
  <c r="C16" i="1"/>
  <c r="C17" i="1"/>
  <c r="C18" i="1"/>
  <c r="D18" i="1" s="1"/>
  <c r="E18" i="1" s="1"/>
  <c r="C19" i="1"/>
  <c r="C20" i="1"/>
  <c r="C21" i="1"/>
  <c r="C22" i="1"/>
  <c r="D22" i="1" s="1"/>
  <c r="E22" i="1" s="1"/>
  <c r="C23" i="1"/>
  <c r="C24" i="1"/>
  <c r="C25" i="1"/>
  <c r="D25" i="1" s="1"/>
  <c r="C26" i="1"/>
  <c r="D26" i="1" s="1"/>
  <c r="E26" i="1" s="1"/>
  <c r="C27" i="1"/>
  <c r="B28" i="1"/>
  <c r="D21" i="1" l="1"/>
  <c r="E21" i="1" s="1"/>
  <c r="D5" i="1"/>
  <c r="E5" i="1" s="1"/>
  <c r="E25" i="1"/>
  <c r="E13" i="1"/>
  <c r="E9" i="1"/>
  <c r="D17" i="1"/>
  <c r="E17" i="1" s="1"/>
  <c r="D13" i="1"/>
  <c r="E2" i="1"/>
  <c r="D24" i="1"/>
  <c r="E24" i="1" s="1"/>
  <c r="D20" i="1"/>
  <c r="E20" i="1" s="1"/>
  <c r="D16" i="1"/>
  <c r="E16" i="1" s="1"/>
  <c r="D12" i="1"/>
  <c r="E12" i="1" s="1"/>
  <c r="D8" i="1"/>
  <c r="E8" i="1" s="1"/>
  <c r="D4" i="1"/>
  <c r="E7" i="1"/>
  <c r="E3" i="1"/>
  <c r="D2" i="1"/>
  <c r="C28" i="1"/>
  <c r="D27" i="1"/>
  <c r="E27" i="1" s="1"/>
  <c r="D23" i="1"/>
  <c r="E23" i="1" s="1"/>
  <c r="D19" i="1"/>
  <c r="E19" i="1" s="1"/>
  <c r="D15" i="1"/>
  <c r="E15" i="1" s="1"/>
  <c r="D11" i="1"/>
  <c r="E11" i="1" s="1"/>
  <c r="E6" i="1"/>
  <c r="E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D28" i="1" l="1"/>
  <c r="E28" i="1"/>
  <c r="H14" i="1" s="1"/>
  <c r="H13" i="1"/>
  <c r="E4" i="1"/>
  <c r="S4" i="1"/>
</calcChain>
</file>

<file path=xl/sharedStrings.xml><?xml version="1.0" encoding="utf-8"?>
<sst xmlns="http://schemas.openxmlformats.org/spreadsheetml/2006/main" count="89" uniqueCount="16">
  <si>
    <t>Район</t>
  </si>
  <si>
    <t>ЖП</t>
  </si>
  <si>
    <t>ДЖП</t>
  </si>
  <si>
    <t>П</t>
  </si>
  <si>
    <t>ЖД</t>
  </si>
  <si>
    <t>26,6% - ПЕНСИОНЕРЫ</t>
  </si>
  <si>
    <t>73,3% - ДЕТИ + ВЗРОСЛЫЕ (ЖИТЕЛИ)</t>
  </si>
  <si>
    <t>СУММА</t>
  </si>
  <si>
    <t>Кварталы</t>
  </si>
  <si>
    <t>Жители</t>
  </si>
  <si>
    <t>Пенсионеры</t>
  </si>
  <si>
    <t>Сумма</t>
  </si>
  <si>
    <t>мой</t>
  </si>
  <si>
    <t>№ пункта</t>
  </si>
  <si>
    <t>Кварталы избирательных пунктов</t>
  </si>
  <si>
    <t>ВЕРНАЯ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</si>
</sst>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4E2C-D253-407F-97A6-00451F7F2ABA}">
  <dimension ref="A1:Z101"/>
  <sheetViews>
    <sheetView tabSelected="1" zoomScale="85" zoomScaleNormal="85" workbookViewId="0">
      <selection activeCell="I6" sqref="I6"/>
    </sheetView>
  </sheetViews>
  <sheetFormatPr defaultRowHeight="15" x14ac:dyDescent="0.25"/>
  <cols>
    <col min="7" max="7" width="12.7109375" customWidth="1"/>
    <col min="8" max="8" width="14.5703125" customWidth="1"/>
    <col min="9" max="9" width="34.7109375" customWidth="1"/>
    <col min="10" max="10" width="7.28515625" customWidth="1"/>
    <col min="12" max="12" width="13.85546875" customWidth="1"/>
  </cols>
  <sheetData>
    <row r="1" spans="1:23" x14ac:dyDescent="0.25">
      <c r="A1" s="2" t="s">
        <v>0</v>
      </c>
      <c r="B1" s="3" t="s">
        <v>1</v>
      </c>
      <c r="C1" s="3" t="s">
        <v>2</v>
      </c>
      <c r="D1" s="12" t="s">
        <v>3</v>
      </c>
      <c r="E1" s="12" t="s">
        <v>4</v>
      </c>
      <c r="F1" s="12" t="s">
        <v>0</v>
      </c>
      <c r="G1" s="13" t="s">
        <v>8</v>
      </c>
    </row>
    <row r="2" spans="1:23" ht="15.75" thickBot="1" x14ac:dyDescent="0.3">
      <c r="A2" s="14">
        <v>0</v>
      </c>
      <c r="B2" s="15">
        <v>9100</v>
      </c>
      <c r="C2" s="15">
        <f>_xlfn.CEILING.MATH(($B2*100)/88.6)</f>
        <v>10271</v>
      </c>
      <c r="D2" s="15">
        <f>_xlfn.CEILING.MATH((($C2/100)*26.6))</f>
        <v>2733</v>
      </c>
      <c r="E2" s="15">
        <f>($C2-$D2)</f>
        <v>7538</v>
      </c>
      <c r="F2" s="15">
        <v>0</v>
      </c>
      <c r="G2" s="16">
        <v>0</v>
      </c>
      <c r="M2" s="40" t="s">
        <v>14</v>
      </c>
      <c r="N2" s="40"/>
      <c r="O2" s="40"/>
      <c r="P2" s="40"/>
      <c r="Q2" s="40"/>
      <c r="R2" s="40"/>
    </row>
    <row r="3" spans="1:23" x14ac:dyDescent="0.25">
      <c r="A3" s="4">
        <v>1</v>
      </c>
      <c r="B3" s="5">
        <v>9380</v>
      </c>
      <c r="C3" s="17">
        <f t="shared" ref="C3:C27" si="0">_xlfn.CEILING.MATH(($B3*100)/88.6)</f>
        <v>10587</v>
      </c>
      <c r="D3" s="18">
        <f t="shared" ref="D3:D27" si="1">_xlfn.CEILING.MATH((($C3/100)*26.6))</f>
        <v>2817</v>
      </c>
      <c r="E3" s="18">
        <f t="shared" ref="E3:E9" si="2">($C3-$D3)</f>
        <v>7770</v>
      </c>
      <c r="F3" s="18">
        <v>1</v>
      </c>
      <c r="G3" s="6">
        <v>6</v>
      </c>
      <c r="K3" s="24" t="s">
        <v>13</v>
      </c>
      <c r="L3" s="25"/>
      <c r="M3" s="33">
        <v>156</v>
      </c>
      <c r="N3" s="36">
        <v>154</v>
      </c>
      <c r="O3" s="36">
        <v>151</v>
      </c>
      <c r="P3" s="36">
        <v>150</v>
      </c>
      <c r="Q3" s="36">
        <v>148</v>
      </c>
      <c r="R3" s="38">
        <v>149</v>
      </c>
      <c r="S3" s="25" t="s">
        <v>11</v>
      </c>
      <c r="T3" s="26" t="s">
        <v>15</v>
      </c>
    </row>
    <row r="4" spans="1:23" x14ac:dyDescent="0.25">
      <c r="A4" s="4">
        <f>A3+1</f>
        <v>2</v>
      </c>
      <c r="B4" s="5">
        <v>8471</v>
      </c>
      <c r="C4" s="17">
        <f t="shared" si="0"/>
        <v>9561</v>
      </c>
      <c r="D4" s="18">
        <f t="shared" si="1"/>
        <v>2544</v>
      </c>
      <c r="E4" s="18">
        <f t="shared" si="2"/>
        <v>7017</v>
      </c>
      <c r="F4" s="18">
        <f>F3+1</f>
        <v>2</v>
      </c>
      <c r="G4" s="6">
        <v>5</v>
      </c>
      <c r="K4" s="27">
        <v>1</v>
      </c>
      <c r="L4" s="28" t="s">
        <v>9</v>
      </c>
      <c r="M4" s="34">
        <v>643</v>
      </c>
      <c r="N4" s="37">
        <v>2343</v>
      </c>
      <c r="O4" s="37">
        <v>523</v>
      </c>
      <c r="P4" s="37">
        <v>870</v>
      </c>
      <c r="Q4" s="37">
        <f>7700-7120</f>
        <v>580</v>
      </c>
      <c r="R4" s="39">
        <v>2741</v>
      </c>
      <c r="S4" s="28">
        <f>SUM(M4:R4)</f>
        <v>7700</v>
      </c>
      <c r="T4" s="29">
        <v>7770</v>
      </c>
      <c r="U4">
        <f>T4/T5</f>
        <v>2.7582534611288603</v>
      </c>
    </row>
    <row r="5" spans="1:23" ht="15.75" thickBot="1" x14ac:dyDescent="0.3">
      <c r="A5" s="4">
        <f>A4+1</f>
        <v>3</v>
      </c>
      <c r="B5" s="5">
        <v>8421</v>
      </c>
      <c r="C5" s="17">
        <f t="shared" si="0"/>
        <v>9505</v>
      </c>
      <c r="D5" s="18">
        <f t="shared" si="1"/>
        <v>2529</v>
      </c>
      <c r="E5" s="18">
        <f t="shared" si="2"/>
        <v>6976</v>
      </c>
      <c r="F5" s="18">
        <f>F4+1</f>
        <v>3</v>
      </c>
      <c r="G5" s="6">
        <v>5</v>
      </c>
      <c r="K5" s="30"/>
      <c r="L5" s="31" t="s">
        <v>10</v>
      </c>
      <c r="M5" s="35">
        <f>_xlfn.CEILING.MATH(M4/2.758253)</f>
        <v>234</v>
      </c>
      <c r="N5" s="35">
        <f t="shared" ref="N5:R5" si="3">_xlfn.CEILING.MATH(N4/2.75)</f>
        <v>852</v>
      </c>
      <c r="O5" s="35">
        <f t="shared" si="3"/>
        <v>191</v>
      </c>
      <c r="P5" s="35">
        <f t="shared" si="3"/>
        <v>317</v>
      </c>
      <c r="Q5" s="35">
        <v>226</v>
      </c>
      <c r="R5" s="35">
        <f t="shared" si="3"/>
        <v>997</v>
      </c>
      <c r="S5" s="31">
        <f>SUM(M5:R5)</f>
        <v>2817</v>
      </c>
      <c r="T5" s="32">
        <v>2817</v>
      </c>
    </row>
    <row r="6" spans="1:23" ht="15.75" thickBot="1" x14ac:dyDescent="0.3">
      <c r="A6" s="4">
        <f t="shared" ref="A6:A27" si="4">A5+1</f>
        <v>4</v>
      </c>
      <c r="B6" s="5">
        <v>9436</v>
      </c>
      <c r="C6" s="17">
        <f t="shared" si="0"/>
        <v>10651</v>
      </c>
      <c r="D6" s="18">
        <f t="shared" si="1"/>
        <v>2834</v>
      </c>
      <c r="E6" s="18">
        <f t="shared" si="2"/>
        <v>7817</v>
      </c>
      <c r="F6" s="18">
        <f t="shared" ref="F6:F27" si="5">F5+1</f>
        <v>4</v>
      </c>
      <c r="G6" s="6">
        <v>6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3" x14ac:dyDescent="0.25">
      <c r="A7" s="4">
        <f t="shared" si="4"/>
        <v>5</v>
      </c>
      <c r="B7" s="5">
        <v>9578</v>
      </c>
      <c r="C7" s="17">
        <f t="shared" si="0"/>
        <v>10811</v>
      </c>
      <c r="D7" s="18">
        <f t="shared" si="1"/>
        <v>2876</v>
      </c>
      <c r="E7" s="18">
        <f t="shared" si="2"/>
        <v>7935</v>
      </c>
      <c r="F7" s="18">
        <f t="shared" si="5"/>
        <v>5</v>
      </c>
      <c r="G7" s="6">
        <v>5</v>
      </c>
      <c r="K7" s="24"/>
      <c r="L7" s="25"/>
      <c r="M7" s="33">
        <v>155</v>
      </c>
      <c r="N7" s="36">
        <v>158</v>
      </c>
      <c r="O7" s="36">
        <v>153</v>
      </c>
      <c r="P7" s="36">
        <v>157</v>
      </c>
      <c r="Q7" s="38">
        <v>152</v>
      </c>
      <c r="R7" s="25"/>
      <c r="S7" s="25" t="s">
        <v>11</v>
      </c>
      <c r="T7" s="26"/>
    </row>
    <row r="8" spans="1:23" x14ac:dyDescent="0.25">
      <c r="A8" s="4">
        <f t="shared" si="4"/>
        <v>6</v>
      </c>
      <c r="B8" s="5">
        <v>8837</v>
      </c>
      <c r="C8" s="17">
        <f t="shared" si="0"/>
        <v>9975</v>
      </c>
      <c r="D8" s="18">
        <f t="shared" si="1"/>
        <v>2654</v>
      </c>
      <c r="E8" s="18">
        <f t="shared" si="2"/>
        <v>7321</v>
      </c>
      <c r="F8" s="18">
        <f t="shared" si="5"/>
        <v>6</v>
      </c>
      <c r="G8" s="6">
        <v>5</v>
      </c>
      <c r="I8" s="10"/>
      <c r="K8" s="27">
        <v>2</v>
      </c>
      <c r="L8" s="28" t="s">
        <v>9</v>
      </c>
      <c r="M8" s="34">
        <v>1432</v>
      </c>
      <c r="N8" s="37">
        <v>412</v>
      </c>
      <c r="O8" s="37">
        <v>1744</v>
      </c>
      <c r="P8" s="37">
        <v>1943</v>
      </c>
      <c r="Q8" s="39">
        <f>7017-5531</f>
        <v>1486</v>
      </c>
      <c r="R8" s="28"/>
      <c r="S8" s="28">
        <f>SUM(M8:R8)</f>
        <v>7017</v>
      </c>
      <c r="T8" s="29">
        <v>7017</v>
      </c>
      <c r="U8">
        <f>T8/T9</f>
        <v>2.7582547169811322</v>
      </c>
    </row>
    <row r="9" spans="1:23" ht="15.75" thickBot="1" x14ac:dyDescent="0.3">
      <c r="A9" s="4">
        <f t="shared" si="4"/>
        <v>7</v>
      </c>
      <c r="B9" s="5">
        <v>9189</v>
      </c>
      <c r="C9" s="17">
        <f t="shared" si="0"/>
        <v>10372</v>
      </c>
      <c r="D9" s="18">
        <f t="shared" si="1"/>
        <v>2759</v>
      </c>
      <c r="E9" s="18">
        <f t="shared" si="2"/>
        <v>7613</v>
      </c>
      <c r="F9" s="18">
        <f t="shared" si="5"/>
        <v>7</v>
      </c>
      <c r="G9" s="6">
        <v>5</v>
      </c>
      <c r="K9" s="30"/>
      <c r="L9" s="31" t="s">
        <v>10</v>
      </c>
      <c r="M9" s="35">
        <f>_xlfn.CEILING.MATH(M8/2.758255)</f>
        <v>520</v>
      </c>
      <c r="N9" s="35">
        <f t="shared" ref="N9:P9" si="6">_xlfn.CEILING.MATH(N8/2.758255)</f>
        <v>150</v>
      </c>
      <c r="O9" s="35">
        <f t="shared" si="6"/>
        <v>633</v>
      </c>
      <c r="P9" s="35">
        <f t="shared" si="6"/>
        <v>705</v>
      </c>
      <c r="Q9" s="35">
        <v>536</v>
      </c>
      <c r="R9" s="31"/>
      <c r="S9" s="31">
        <f>SUM(M9:R9)</f>
        <v>2544</v>
      </c>
      <c r="T9" s="32">
        <v>2544</v>
      </c>
    </row>
    <row r="10" spans="1:23" ht="15.75" thickBot="1" x14ac:dyDescent="0.3">
      <c r="A10" s="4">
        <f t="shared" si="4"/>
        <v>8</v>
      </c>
      <c r="B10" s="5">
        <v>8271</v>
      </c>
      <c r="C10" s="17">
        <f t="shared" si="0"/>
        <v>9336</v>
      </c>
      <c r="D10" s="18">
        <f t="shared" si="1"/>
        <v>2484</v>
      </c>
      <c r="E10" s="18">
        <f>($C10-$D10)</f>
        <v>6852</v>
      </c>
      <c r="F10" s="18">
        <f t="shared" si="5"/>
        <v>8</v>
      </c>
      <c r="G10" s="6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3" x14ac:dyDescent="0.25">
      <c r="A11" s="4">
        <f t="shared" si="4"/>
        <v>9</v>
      </c>
      <c r="B11" s="5">
        <v>9508</v>
      </c>
      <c r="C11" s="17">
        <f t="shared" si="0"/>
        <v>10732</v>
      </c>
      <c r="D11" s="18">
        <f t="shared" si="1"/>
        <v>2855</v>
      </c>
      <c r="E11" s="18">
        <f t="shared" ref="E11:E28" si="7">($C11-$D11)</f>
        <v>7877</v>
      </c>
      <c r="F11" s="18">
        <f t="shared" si="5"/>
        <v>9</v>
      </c>
      <c r="G11" s="6">
        <v>5</v>
      </c>
      <c r="K11" s="24"/>
      <c r="L11" s="25"/>
      <c r="M11" s="33">
        <v>161</v>
      </c>
      <c r="N11" s="36">
        <v>167</v>
      </c>
      <c r="O11" s="36">
        <v>162</v>
      </c>
      <c r="P11" s="36">
        <v>163</v>
      </c>
      <c r="Q11" s="38">
        <v>168</v>
      </c>
      <c r="R11" s="25"/>
      <c r="S11" s="25" t="s">
        <v>11</v>
      </c>
      <c r="T11" s="26"/>
    </row>
    <row r="12" spans="1:23" ht="15.75" thickBot="1" x14ac:dyDescent="0.3">
      <c r="A12" s="4">
        <f t="shared" si="4"/>
        <v>10</v>
      </c>
      <c r="B12" s="5">
        <v>9291</v>
      </c>
      <c r="C12" s="17">
        <f t="shared" si="0"/>
        <v>10487</v>
      </c>
      <c r="D12" s="18">
        <f t="shared" si="1"/>
        <v>2790</v>
      </c>
      <c r="E12" s="18">
        <f t="shared" si="7"/>
        <v>7697</v>
      </c>
      <c r="F12" s="18">
        <f t="shared" si="5"/>
        <v>10</v>
      </c>
      <c r="G12" s="6">
        <v>5</v>
      </c>
      <c r="K12" s="27">
        <v>3</v>
      </c>
      <c r="L12" s="28" t="s">
        <v>9</v>
      </c>
      <c r="M12" s="34">
        <v>2193</v>
      </c>
      <c r="N12" s="37">
        <v>953</v>
      </c>
      <c r="O12" s="37">
        <v>1398</v>
      </c>
      <c r="P12" s="37">
        <v>1112</v>
      </c>
      <c r="Q12" s="39">
        <f>6976-5656</f>
        <v>1320</v>
      </c>
      <c r="R12" s="28"/>
      <c r="S12" s="28">
        <f>SUM(M12:R12)</f>
        <v>6976</v>
      </c>
      <c r="T12" s="29">
        <v>6976</v>
      </c>
      <c r="U12">
        <f>T12/T13</f>
        <v>2.7584025306445237</v>
      </c>
    </row>
    <row r="13" spans="1:23" ht="15.75" thickBot="1" x14ac:dyDescent="0.3">
      <c r="A13" s="4">
        <f t="shared" si="4"/>
        <v>11</v>
      </c>
      <c r="B13" s="5">
        <v>8695</v>
      </c>
      <c r="C13" s="17">
        <f t="shared" si="0"/>
        <v>9814</v>
      </c>
      <c r="D13" s="18">
        <f t="shared" si="1"/>
        <v>2611</v>
      </c>
      <c r="E13" s="18">
        <f t="shared" si="7"/>
        <v>7203</v>
      </c>
      <c r="F13" s="18">
        <f t="shared" si="5"/>
        <v>11</v>
      </c>
      <c r="G13" s="5">
        <v>5</v>
      </c>
      <c r="H13" s="20">
        <f>D28/C28</f>
        <v>0.26604806334834491</v>
      </c>
      <c r="I13" s="21" t="s">
        <v>5</v>
      </c>
      <c r="K13" s="30"/>
      <c r="L13" s="31" t="s">
        <v>10</v>
      </c>
      <c r="M13" s="35">
        <v>793</v>
      </c>
      <c r="N13" s="35">
        <f t="shared" ref="N13:Q13" si="8">_xlfn.CEILING.MATH(N12/2.758403)</f>
        <v>346</v>
      </c>
      <c r="O13" s="35">
        <f t="shared" si="8"/>
        <v>507</v>
      </c>
      <c r="P13" s="35">
        <f t="shared" si="8"/>
        <v>404</v>
      </c>
      <c r="Q13" s="35">
        <f t="shared" si="8"/>
        <v>479</v>
      </c>
      <c r="R13" s="31"/>
      <c r="S13" s="31">
        <f>SUM(M13:R13)</f>
        <v>2529</v>
      </c>
      <c r="T13" s="32">
        <v>2529</v>
      </c>
      <c r="W13" s="10"/>
    </row>
    <row r="14" spans="1:23" ht="15.75" thickBot="1" x14ac:dyDescent="0.3">
      <c r="A14" s="4">
        <f t="shared" si="4"/>
        <v>12</v>
      </c>
      <c r="B14" s="5">
        <v>8684</v>
      </c>
      <c r="C14" s="17">
        <f t="shared" si="0"/>
        <v>9802</v>
      </c>
      <c r="D14" s="18">
        <f t="shared" si="1"/>
        <v>2608</v>
      </c>
      <c r="E14" s="18">
        <f t="shared" si="7"/>
        <v>7194</v>
      </c>
      <c r="F14" s="18">
        <f t="shared" si="5"/>
        <v>12</v>
      </c>
      <c r="G14" s="5">
        <v>5</v>
      </c>
      <c r="H14" s="22">
        <f>E28/C28</f>
        <v>0.73395193665165503</v>
      </c>
      <c r="I14" s="23" t="s">
        <v>6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3" x14ac:dyDescent="0.25">
      <c r="A15" s="4">
        <f t="shared" si="4"/>
        <v>13</v>
      </c>
      <c r="B15" s="5">
        <v>9788</v>
      </c>
      <c r="C15" s="17">
        <f t="shared" si="0"/>
        <v>11048</v>
      </c>
      <c r="D15" s="18">
        <f t="shared" si="1"/>
        <v>2939</v>
      </c>
      <c r="E15" s="18">
        <f t="shared" si="7"/>
        <v>8109</v>
      </c>
      <c r="F15" s="18">
        <f t="shared" si="5"/>
        <v>13</v>
      </c>
      <c r="G15" s="6">
        <v>5</v>
      </c>
      <c r="K15" s="24"/>
      <c r="L15" s="25"/>
      <c r="M15" s="33">
        <v>170</v>
      </c>
      <c r="N15" s="36">
        <v>165</v>
      </c>
      <c r="O15" s="36">
        <v>164</v>
      </c>
      <c r="P15" s="36">
        <v>166</v>
      </c>
      <c r="Q15" s="36">
        <v>160</v>
      </c>
      <c r="R15" s="38">
        <v>159</v>
      </c>
      <c r="S15" s="25" t="s">
        <v>11</v>
      </c>
      <c r="T15" s="26"/>
    </row>
    <row r="16" spans="1:23" x14ac:dyDescent="0.25">
      <c r="A16" s="4">
        <f t="shared" si="4"/>
        <v>14</v>
      </c>
      <c r="B16" s="5">
        <v>8823</v>
      </c>
      <c r="C16" s="17">
        <f t="shared" si="0"/>
        <v>9959</v>
      </c>
      <c r="D16" s="18">
        <f t="shared" si="1"/>
        <v>2650</v>
      </c>
      <c r="E16" s="18">
        <f t="shared" si="7"/>
        <v>7309</v>
      </c>
      <c r="F16" s="18">
        <f t="shared" si="5"/>
        <v>14</v>
      </c>
      <c r="G16" s="6">
        <v>5</v>
      </c>
      <c r="K16" s="27">
        <v>4</v>
      </c>
      <c r="L16" s="28" t="s">
        <v>9</v>
      </c>
      <c r="M16" s="34">
        <v>647</v>
      </c>
      <c r="N16" s="37">
        <v>2451</v>
      </c>
      <c r="O16" s="37">
        <v>1645</v>
      </c>
      <c r="P16" s="37">
        <v>1731</v>
      </c>
      <c r="Q16" s="37">
        <f>7817-6795</f>
        <v>1022</v>
      </c>
      <c r="R16" s="39">
        <v>321</v>
      </c>
      <c r="S16" s="28">
        <f>SUM(M16:R16)</f>
        <v>7817</v>
      </c>
      <c r="T16" s="29">
        <v>7817</v>
      </c>
      <c r="U16">
        <f>T16/T17</f>
        <v>2.7582921665490474</v>
      </c>
    </row>
    <row r="17" spans="1:23" ht="15.75" thickBot="1" x14ac:dyDescent="0.3">
      <c r="A17" s="4">
        <f t="shared" si="4"/>
        <v>15</v>
      </c>
      <c r="B17" s="5">
        <v>9684</v>
      </c>
      <c r="C17" s="17">
        <f t="shared" si="0"/>
        <v>10931</v>
      </c>
      <c r="D17" s="18">
        <f t="shared" si="1"/>
        <v>2908</v>
      </c>
      <c r="E17" s="18">
        <f t="shared" si="7"/>
        <v>8023</v>
      </c>
      <c r="F17" s="18">
        <f t="shared" si="5"/>
        <v>15</v>
      </c>
      <c r="G17" s="6">
        <v>5</v>
      </c>
      <c r="K17" s="30"/>
      <c r="L17" s="31" t="s">
        <v>10</v>
      </c>
      <c r="M17" s="35">
        <f>_xlfn.CEILING.MATH(M16/2.758292)</f>
        <v>235</v>
      </c>
      <c r="N17" s="35">
        <f t="shared" ref="N17:R17" si="9">_xlfn.CEILING.MATH(N16/2.758292)</f>
        <v>889</v>
      </c>
      <c r="O17" s="35">
        <v>594</v>
      </c>
      <c r="P17" s="35">
        <f t="shared" si="9"/>
        <v>628</v>
      </c>
      <c r="Q17" s="35">
        <f t="shared" si="9"/>
        <v>371</v>
      </c>
      <c r="R17" s="35">
        <f t="shared" si="9"/>
        <v>117</v>
      </c>
      <c r="S17" s="31">
        <f>SUM(M17:R17)</f>
        <v>2834</v>
      </c>
      <c r="T17" s="32">
        <v>2834</v>
      </c>
    </row>
    <row r="18" spans="1:23" ht="15.75" thickBot="1" x14ac:dyDescent="0.3">
      <c r="A18" s="4">
        <f t="shared" si="4"/>
        <v>16</v>
      </c>
      <c r="B18" s="5">
        <v>9159</v>
      </c>
      <c r="C18" s="17">
        <f t="shared" si="0"/>
        <v>10338</v>
      </c>
      <c r="D18" s="18">
        <f t="shared" si="1"/>
        <v>2750</v>
      </c>
      <c r="E18" s="18">
        <f t="shared" si="7"/>
        <v>7588</v>
      </c>
      <c r="F18" s="18">
        <f t="shared" si="5"/>
        <v>16</v>
      </c>
      <c r="G18" s="6">
        <v>5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3" x14ac:dyDescent="0.25">
      <c r="A19" s="4">
        <f t="shared" si="4"/>
        <v>17</v>
      </c>
      <c r="B19" s="5">
        <v>8661</v>
      </c>
      <c r="C19" s="17">
        <f t="shared" si="0"/>
        <v>9776</v>
      </c>
      <c r="D19" s="18">
        <f t="shared" si="1"/>
        <v>2601</v>
      </c>
      <c r="E19" s="18">
        <f t="shared" si="7"/>
        <v>7175</v>
      </c>
      <c r="F19" s="18">
        <f t="shared" si="5"/>
        <v>17</v>
      </c>
      <c r="G19" s="6">
        <v>5</v>
      </c>
      <c r="K19" s="24"/>
      <c r="L19" s="25"/>
      <c r="M19" s="33">
        <v>272</v>
      </c>
      <c r="N19" s="36">
        <v>271</v>
      </c>
      <c r="O19" s="36">
        <v>270</v>
      </c>
      <c r="P19" s="36">
        <v>269</v>
      </c>
      <c r="Q19" s="38">
        <v>267</v>
      </c>
      <c r="R19" s="25"/>
      <c r="S19" s="25" t="s">
        <v>11</v>
      </c>
      <c r="T19" s="26"/>
    </row>
    <row r="20" spans="1:23" x14ac:dyDescent="0.25">
      <c r="A20" s="4">
        <f t="shared" si="4"/>
        <v>18</v>
      </c>
      <c r="B20" s="5">
        <v>9080</v>
      </c>
      <c r="C20" s="17">
        <f t="shared" si="0"/>
        <v>10249</v>
      </c>
      <c r="D20" s="18">
        <f t="shared" si="1"/>
        <v>2727</v>
      </c>
      <c r="E20" s="18">
        <f t="shared" si="7"/>
        <v>7522</v>
      </c>
      <c r="F20" s="18">
        <f t="shared" si="5"/>
        <v>18</v>
      </c>
      <c r="G20" s="6">
        <v>6</v>
      </c>
      <c r="K20" s="27">
        <v>5</v>
      </c>
      <c r="L20" s="28" t="s">
        <v>9</v>
      </c>
      <c r="M20" s="34">
        <v>1711</v>
      </c>
      <c r="N20" s="37">
        <v>2231</v>
      </c>
      <c r="O20" s="37">
        <f>T20-6605</f>
        <v>1330</v>
      </c>
      <c r="P20" s="37">
        <v>1231</v>
      </c>
      <c r="Q20" s="39">
        <v>1432</v>
      </c>
      <c r="R20" s="28"/>
      <c r="S20" s="28">
        <f>SUM(M20:R20)</f>
        <v>7935</v>
      </c>
      <c r="T20" s="29">
        <v>7935</v>
      </c>
      <c r="U20">
        <f>T20/T21</f>
        <v>2.75904033379694</v>
      </c>
    </row>
    <row r="21" spans="1:23" ht="15.75" thickBot="1" x14ac:dyDescent="0.3">
      <c r="A21" s="4">
        <f t="shared" si="4"/>
        <v>19</v>
      </c>
      <c r="B21" s="5">
        <v>8302</v>
      </c>
      <c r="C21" s="17">
        <f t="shared" si="0"/>
        <v>9371</v>
      </c>
      <c r="D21" s="18">
        <f t="shared" si="1"/>
        <v>2493</v>
      </c>
      <c r="E21" s="18">
        <f t="shared" si="7"/>
        <v>6878</v>
      </c>
      <c r="F21" s="18">
        <f t="shared" si="5"/>
        <v>19</v>
      </c>
      <c r="G21" s="6">
        <v>5</v>
      </c>
      <c r="K21" s="30"/>
      <c r="L21" s="31" t="s">
        <v>10</v>
      </c>
      <c r="M21" s="35">
        <f>_xlfn.CEILING.MATH(M20/2.75904)</f>
        <v>621</v>
      </c>
      <c r="N21" s="35">
        <v>805</v>
      </c>
      <c r="O21" s="35">
        <f t="shared" ref="O21:Q21" si="10">_xlfn.CEILING.MATH(O20/2.75904)</f>
        <v>483</v>
      </c>
      <c r="P21" s="35">
        <f t="shared" si="10"/>
        <v>447</v>
      </c>
      <c r="Q21" s="35">
        <f t="shared" si="10"/>
        <v>520</v>
      </c>
      <c r="R21" s="31"/>
      <c r="S21" s="31">
        <f>SUM(M21:R21)</f>
        <v>2876</v>
      </c>
      <c r="T21" s="32">
        <v>2876</v>
      </c>
    </row>
    <row r="22" spans="1:23" ht="15.75" thickBot="1" x14ac:dyDescent="0.3">
      <c r="A22" s="4">
        <f t="shared" si="4"/>
        <v>20</v>
      </c>
      <c r="B22" s="5">
        <v>9412</v>
      </c>
      <c r="C22" s="17">
        <f t="shared" si="0"/>
        <v>10624</v>
      </c>
      <c r="D22" s="18">
        <f t="shared" si="1"/>
        <v>2826</v>
      </c>
      <c r="E22" s="18">
        <f t="shared" si="7"/>
        <v>7798</v>
      </c>
      <c r="F22" s="18">
        <f t="shared" si="5"/>
        <v>20</v>
      </c>
      <c r="G22" s="6">
        <v>6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3" x14ac:dyDescent="0.25">
      <c r="A23" s="4">
        <f t="shared" si="4"/>
        <v>21</v>
      </c>
      <c r="B23" s="5">
        <v>8401</v>
      </c>
      <c r="C23" s="17">
        <f t="shared" si="0"/>
        <v>9482</v>
      </c>
      <c r="D23" s="18">
        <f t="shared" si="1"/>
        <v>2523</v>
      </c>
      <c r="E23" s="18">
        <f t="shared" si="7"/>
        <v>6959</v>
      </c>
      <c r="F23" s="18">
        <f t="shared" si="5"/>
        <v>21</v>
      </c>
      <c r="G23" s="6">
        <v>6</v>
      </c>
      <c r="K23" s="24"/>
      <c r="L23" s="25"/>
      <c r="M23" s="33">
        <v>264</v>
      </c>
      <c r="N23" s="36">
        <v>265</v>
      </c>
      <c r="O23" s="36">
        <v>268</v>
      </c>
      <c r="P23" s="36">
        <v>263</v>
      </c>
      <c r="Q23" s="38">
        <v>261</v>
      </c>
      <c r="R23" s="25"/>
      <c r="S23" s="25" t="s">
        <v>11</v>
      </c>
      <c r="T23" s="26"/>
    </row>
    <row r="24" spans="1:23" x14ac:dyDescent="0.25">
      <c r="A24" s="4">
        <f t="shared" si="4"/>
        <v>22</v>
      </c>
      <c r="B24" s="5">
        <v>9208</v>
      </c>
      <c r="C24" s="17">
        <f t="shared" si="0"/>
        <v>10393</v>
      </c>
      <c r="D24" s="18">
        <f t="shared" si="1"/>
        <v>2765</v>
      </c>
      <c r="E24" s="18">
        <f t="shared" si="7"/>
        <v>7628</v>
      </c>
      <c r="F24" s="18">
        <f t="shared" si="5"/>
        <v>22</v>
      </c>
      <c r="G24" s="6">
        <v>5</v>
      </c>
      <c r="K24" s="27">
        <v>6</v>
      </c>
      <c r="L24" s="28" t="s">
        <v>9</v>
      </c>
      <c r="M24" s="34">
        <v>3214</v>
      </c>
      <c r="N24" s="37">
        <v>1432</v>
      </c>
      <c r="O24" s="37">
        <v>815</v>
      </c>
      <c r="P24" s="37">
        <v>1445</v>
      </c>
      <c r="Q24" s="39">
        <f>T24-6906</f>
        <v>415</v>
      </c>
      <c r="R24" s="28"/>
      <c r="S24" s="28">
        <f>SUM(M24:R24)</f>
        <v>7321</v>
      </c>
      <c r="T24" s="29">
        <v>7321</v>
      </c>
      <c r="U24">
        <f>T24/T25</f>
        <v>2.758477769404672</v>
      </c>
    </row>
    <row r="25" spans="1:23" ht="15.75" thickBot="1" x14ac:dyDescent="0.3">
      <c r="A25" s="4">
        <f t="shared" si="4"/>
        <v>23</v>
      </c>
      <c r="B25" s="5">
        <v>9581</v>
      </c>
      <c r="C25" s="17">
        <f t="shared" si="0"/>
        <v>10814</v>
      </c>
      <c r="D25" s="18">
        <f t="shared" si="1"/>
        <v>2877</v>
      </c>
      <c r="E25" s="18">
        <f t="shared" si="7"/>
        <v>7937</v>
      </c>
      <c r="F25" s="18">
        <f t="shared" si="5"/>
        <v>23</v>
      </c>
      <c r="G25" s="6">
        <v>5</v>
      </c>
      <c r="K25" s="30"/>
      <c r="L25" s="31" t="s">
        <v>10</v>
      </c>
      <c r="M25" s="35">
        <f>_xlfn.CEILING.MATH(M24/2.758478)</f>
        <v>1166</v>
      </c>
      <c r="N25" s="35">
        <f t="shared" ref="N25:Q25" si="11">_xlfn.CEILING.MATH(N24/2.758478)</f>
        <v>520</v>
      </c>
      <c r="O25" s="35">
        <f t="shared" si="11"/>
        <v>296</v>
      </c>
      <c r="P25" s="35">
        <v>521</v>
      </c>
      <c r="Q25" s="35">
        <f t="shared" si="11"/>
        <v>151</v>
      </c>
      <c r="R25" s="31"/>
      <c r="S25" s="31">
        <f>SUM(M25:R25)</f>
        <v>2654</v>
      </c>
      <c r="T25" s="32">
        <v>2654</v>
      </c>
    </row>
    <row r="26" spans="1:23" ht="15.75" thickBot="1" x14ac:dyDescent="0.3">
      <c r="A26" s="4">
        <f t="shared" si="4"/>
        <v>24</v>
      </c>
      <c r="B26" s="5">
        <v>8678</v>
      </c>
      <c r="C26" s="17">
        <f t="shared" si="0"/>
        <v>9795</v>
      </c>
      <c r="D26" s="18">
        <f t="shared" si="1"/>
        <v>2606</v>
      </c>
      <c r="E26" s="18">
        <f t="shared" si="7"/>
        <v>7189</v>
      </c>
      <c r="F26" s="18">
        <f t="shared" si="5"/>
        <v>24</v>
      </c>
      <c r="G26" s="6">
        <v>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3" x14ac:dyDescent="0.25">
      <c r="A27" s="4">
        <f t="shared" si="4"/>
        <v>25</v>
      </c>
      <c r="B27" s="5">
        <v>8123</v>
      </c>
      <c r="C27" s="17">
        <f t="shared" si="0"/>
        <v>9169</v>
      </c>
      <c r="D27" s="18">
        <f t="shared" si="1"/>
        <v>2439</v>
      </c>
      <c r="E27" s="18">
        <f t="shared" si="7"/>
        <v>6730</v>
      </c>
      <c r="F27" s="18">
        <f t="shared" si="5"/>
        <v>25</v>
      </c>
      <c r="G27" s="6">
        <v>5</v>
      </c>
      <c r="K27" s="24"/>
      <c r="L27" s="25"/>
      <c r="M27" s="33">
        <v>266</v>
      </c>
      <c r="N27" s="36">
        <v>169</v>
      </c>
      <c r="O27" s="36">
        <v>171</v>
      </c>
      <c r="P27" s="36">
        <v>262</v>
      </c>
      <c r="Q27" s="38">
        <v>259</v>
      </c>
      <c r="R27" s="25"/>
      <c r="S27" s="25" t="s">
        <v>11</v>
      </c>
      <c r="T27" s="26"/>
    </row>
    <row r="28" spans="1:23" ht="15.75" thickBot="1" x14ac:dyDescent="0.3">
      <c r="A28" s="7" t="s">
        <v>7</v>
      </c>
      <c r="B28" s="8">
        <f>SUM(B3:B27)</f>
        <v>224661</v>
      </c>
      <c r="C28" s="8">
        <f>SUM(C3:C27)</f>
        <v>253582</v>
      </c>
      <c r="D28" s="8">
        <f>SUM(D3:D27)</f>
        <v>67465</v>
      </c>
      <c r="E28" s="8">
        <f t="shared" si="7"/>
        <v>186117</v>
      </c>
      <c r="F28" s="19"/>
      <c r="G28" s="9">
        <f>SUM(G3:G27)</f>
        <v>128</v>
      </c>
      <c r="K28" s="27">
        <v>7</v>
      </c>
      <c r="L28" s="28" t="s">
        <v>9</v>
      </c>
      <c r="M28" s="34">
        <v>2234</v>
      </c>
      <c r="N28" s="37">
        <v>1432</v>
      </c>
      <c r="O28" s="37">
        <v>756</v>
      </c>
      <c r="P28" s="37">
        <v>1549</v>
      </c>
      <c r="Q28" s="39">
        <v>1642</v>
      </c>
      <c r="R28" s="28"/>
      <c r="S28" s="28">
        <f>SUM(M28:R28)</f>
        <v>7613</v>
      </c>
      <c r="T28" s="29">
        <v>7613</v>
      </c>
      <c r="U28">
        <f>T28/T29</f>
        <v>2.759333091699891</v>
      </c>
    </row>
    <row r="29" spans="1:23" ht="15.75" thickBot="1" x14ac:dyDescent="0.3">
      <c r="K29" s="30"/>
      <c r="L29" s="31" t="s">
        <v>10</v>
      </c>
      <c r="M29" s="35">
        <f>_xlfn.CEILING.MATH(M28/2.759333)</f>
        <v>810</v>
      </c>
      <c r="N29" s="35">
        <f t="shared" ref="N29:P29" si="12">_xlfn.CEILING.MATH(N28/2.759333)</f>
        <v>519</v>
      </c>
      <c r="O29" s="35">
        <f t="shared" si="12"/>
        <v>274</v>
      </c>
      <c r="P29" s="35">
        <f t="shared" si="12"/>
        <v>562</v>
      </c>
      <c r="Q29" s="35">
        <v>594</v>
      </c>
      <c r="R29" s="31"/>
      <c r="S29" s="31">
        <f>SUM(M29:R29)</f>
        <v>2759</v>
      </c>
      <c r="T29" s="32">
        <v>2759</v>
      </c>
    </row>
    <row r="30" spans="1:23" ht="15.75" thickBot="1" x14ac:dyDescent="0.3">
      <c r="K30" s="1"/>
      <c r="L30" s="1"/>
      <c r="M30" s="1"/>
      <c r="N30" s="1"/>
      <c r="O30" s="1"/>
      <c r="P30" s="1"/>
      <c r="Q30" s="1"/>
      <c r="R30" s="1"/>
      <c r="S30" s="1"/>
      <c r="T30" s="1"/>
      <c r="W30" s="10"/>
    </row>
    <row r="31" spans="1:23" x14ac:dyDescent="0.25">
      <c r="K31" s="24"/>
      <c r="L31" s="25"/>
      <c r="M31" s="33">
        <v>237</v>
      </c>
      <c r="N31" s="36">
        <v>249</v>
      </c>
      <c r="O31" s="36">
        <v>247</v>
      </c>
      <c r="P31" s="38">
        <v>252</v>
      </c>
      <c r="Q31" s="25"/>
      <c r="R31" s="25"/>
      <c r="S31" s="25" t="s">
        <v>11</v>
      </c>
      <c r="T31" s="26"/>
    </row>
    <row r="32" spans="1:23" x14ac:dyDescent="0.25">
      <c r="K32" s="27">
        <v>8</v>
      </c>
      <c r="L32" s="28" t="s">
        <v>9</v>
      </c>
      <c r="M32" s="34">
        <f>T32-4519</f>
        <v>2333</v>
      </c>
      <c r="N32" s="37">
        <v>1433</v>
      </c>
      <c r="O32" s="37">
        <v>1654</v>
      </c>
      <c r="P32" s="39">
        <v>1432</v>
      </c>
      <c r="Q32" s="28"/>
      <c r="R32" s="28"/>
      <c r="S32" s="28">
        <f>SUM(M32:R32)</f>
        <v>6852</v>
      </c>
      <c r="T32" s="29">
        <v>6852</v>
      </c>
      <c r="U32">
        <f>T32/T33</f>
        <v>2.7584541062801931</v>
      </c>
    </row>
    <row r="33" spans="11:23" ht="15.75" thickBot="1" x14ac:dyDescent="0.3">
      <c r="K33" s="30"/>
      <c r="L33" s="31" t="s">
        <v>10</v>
      </c>
      <c r="M33" s="35">
        <v>844</v>
      </c>
      <c r="N33" s="35">
        <f t="shared" ref="N33:P33" si="13">_xlfn.CEILING.MATH(N32/2.758454)</f>
        <v>520</v>
      </c>
      <c r="O33" s="35">
        <f t="shared" si="13"/>
        <v>600</v>
      </c>
      <c r="P33" s="35">
        <f t="shared" si="13"/>
        <v>520</v>
      </c>
      <c r="Q33" s="31"/>
      <c r="R33" s="31"/>
      <c r="S33" s="31">
        <f>SUM(M33:R33)</f>
        <v>2484</v>
      </c>
      <c r="T33" s="32">
        <v>2484</v>
      </c>
    </row>
    <row r="34" spans="11:23" ht="15.75" thickBot="1" x14ac:dyDescent="0.3"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1:23" x14ac:dyDescent="0.25">
      <c r="K35" s="24"/>
      <c r="L35" s="25"/>
      <c r="M35" s="33">
        <v>248</v>
      </c>
      <c r="N35" s="36">
        <v>251</v>
      </c>
      <c r="O35" s="36">
        <v>250</v>
      </c>
      <c r="P35" s="38">
        <v>241</v>
      </c>
      <c r="Q35" s="25"/>
      <c r="R35" s="25"/>
      <c r="S35" s="25" t="s">
        <v>11</v>
      </c>
      <c r="T35" s="26"/>
    </row>
    <row r="36" spans="11:23" x14ac:dyDescent="0.25">
      <c r="K36" s="27">
        <v>9</v>
      </c>
      <c r="L36" s="28" t="s">
        <v>9</v>
      </c>
      <c r="M36" s="34">
        <v>1845</v>
      </c>
      <c r="N36" s="37">
        <v>2133</v>
      </c>
      <c r="O36" s="37">
        <v>1321</v>
      </c>
      <c r="P36" s="39">
        <f>T36-5299</f>
        <v>2578</v>
      </c>
      <c r="Q36" s="28"/>
      <c r="R36" s="28"/>
      <c r="S36" s="28">
        <f>SUM(M36:R36)</f>
        <v>7877</v>
      </c>
      <c r="T36" s="29">
        <v>7877</v>
      </c>
      <c r="U36">
        <f>T36/T37</f>
        <v>2.7590192644483365</v>
      </c>
    </row>
    <row r="37" spans="11:23" ht="15.75" thickBot="1" x14ac:dyDescent="0.3">
      <c r="K37" s="30"/>
      <c r="L37" s="31" t="s">
        <v>10</v>
      </c>
      <c r="M37" s="35">
        <f>_xlfn.CEILING.MATH(M36/2.759019)</f>
        <v>669</v>
      </c>
      <c r="N37" s="35">
        <f t="shared" ref="N37:O37" si="14">_xlfn.CEILING.MATH(N36/2.759019)</f>
        <v>774</v>
      </c>
      <c r="O37" s="35">
        <f t="shared" si="14"/>
        <v>479</v>
      </c>
      <c r="P37" s="35">
        <v>933</v>
      </c>
      <c r="Q37" s="31"/>
      <c r="R37" s="31"/>
      <c r="S37" s="31">
        <f>SUM(M37:R37)</f>
        <v>2855</v>
      </c>
      <c r="T37" s="32">
        <v>2855</v>
      </c>
    </row>
    <row r="38" spans="11:23" ht="15.75" thickBot="1" x14ac:dyDescent="0.3"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1:23" x14ac:dyDescent="0.25">
      <c r="K39" s="24"/>
      <c r="L39" s="25"/>
      <c r="M39" s="33">
        <v>246</v>
      </c>
      <c r="N39" s="36">
        <v>245</v>
      </c>
      <c r="O39" s="36">
        <v>242</v>
      </c>
      <c r="P39" s="36">
        <v>244</v>
      </c>
      <c r="Q39" s="38">
        <v>243</v>
      </c>
      <c r="R39" s="25"/>
      <c r="S39" s="25" t="s">
        <v>11</v>
      </c>
      <c r="T39" s="26"/>
    </row>
    <row r="40" spans="11:23" x14ac:dyDescent="0.25">
      <c r="K40" s="27">
        <v>10</v>
      </c>
      <c r="L40" s="28" t="s">
        <v>9</v>
      </c>
      <c r="M40" s="34">
        <v>1421</v>
      </c>
      <c r="N40" s="37">
        <v>1014</v>
      </c>
      <c r="O40" s="37">
        <v>1312</v>
      </c>
      <c r="P40" s="37">
        <v>831</v>
      </c>
      <c r="Q40" s="39">
        <f>T40-4578</f>
        <v>3119</v>
      </c>
      <c r="R40" s="28"/>
      <c r="S40" s="28">
        <f>SUM(M40:R40)</f>
        <v>7697</v>
      </c>
      <c r="T40" s="29">
        <v>7697</v>
      </c>
      <c r="U40">
        <f>T40/T41</f>
        <v>2.7587813620071686</v>
      </c>
    </row>
    <row r="41" spans="11:23" ht="15.75" thickBot="1" x14ac:dyDescent="0.3">
      <c r="K41" s="30"/>
      <c r="L41" s="31" t="s">
        <v>10</v>
      </c>
      <c r="M41" s="35">
        <f>_xlfn.CEILING.MATH(M40/2.758781)</f>
        <v>516</v>
      </c>
      <c r="N41" s="35">
        <v>365</v>
      </c>
      <c r="O41" s="35">
        <f t="shared" ref="O41:Q41" si="15">_xlfn.CEILING.MATH(O40/2.758781)</f>
        <v>476</v>
      </c>
      <c r="P41" s="35">
        <f t="shared" si="15"/>
        <v>302</v>
      </c>
      <c r="Q41" s="35">
        <f t="shared" si="15"/>
        <v>1131</v>
      </c>
      <c r="R41" s="31"/>
      <c r="S41" s="31">
        <f>SUM(M41:R41)</f>
        <v>2790</v>
      </c>
      <c r="T41" s="32">
        <v>2790</v>
      </c>
      <c r="V41" s="10"/>
      <c r="W41" s="10"/>
    </row>
    <row r="42" spans="11:23" ht="15.75" thickBot="1" x14ac:dyDescent="0.3">
      <c r="K42" s="1"/>
      <c r="L42" s="1"/>
      <c r="M42" s="1"/>
      <c r="N42" s="1"/>
      <c r="O42" s="1"/>
      <c r="P42" s="1"/>
      <c r="Q42" s="1"/>
      <c r="R42" s="1"/>
      <c r="S42" s="1"/>
      <c r="T42" s="1"/>
      <c r="V42" s="10"/>
      <c r="W42" s="10"/>
    </row>
    <row r="43" spans="11:23" ht="15.75" thickBot="1" x14ac:dyDescent="0.3">
      <c r="K43" s="24"/>
      <c r="L43" s="25"/>
      <c r="M43" s="33">
        <v>240</v>
      </c>
      <c r="N43" s="36">
        <v>236</v>
      </c>
      <c r="O43" s="36">
        <v>235</v>
      </c>
      <c r="P43" s="36">
        <v>2238</v>
      </c>
      <c r="Q43" s="36">
        <v>2239</v>
      </c>
      <c r="R43" s="26"/>
      <c r="S43" s="25" t="s">
        <v>11</v>
      </c>
      <c r="T43" s="25"/>
      <c r="U43" s="11">
        <f>T44/T45</f>
        <v>2.7587131367292224</v>
      </c>
      <c r="V43" s="10"/>
      <c r="W43" s="10"/>
    </row>
    <row r="44" spans="11:23" x14ac:dyDescent="0.25">
      <c r="K44" s="27">
        <v>11</v>
      </c>
      <c r="L44" s="28" t="s">
        <v>9</v>
      </c>
      <c r="M44" s="34">
        <v>1271</v>
      </c>
      <c r="N44" s="37">
        <v>1431</v>
      </c>
      <c r="O44" s="37">
        <v>1114</v>
      </c>
      <c r="P44" s="37">
        <v>1715</v>
      </c>
      <c r="Q44" s="37">
        <f>T44-5531</f>
        <v>1672</v>
      </c>
      <c r="R44" s="29"/>
      <c r="S44" s="28">
        <f>SUM(M44:R44)</f>
        <v>7203</v>
      </c>
      <c r="T44" s="29">
        <v>7203</v>
      </c>
      <c r="V44" s="10"/>
      <c r="W44" s="10"/>
    </row>
    <row r="45" spans="11:23" ht="15.75" thickBot="1" x14ac:dyDescent="0.3">
      <c r="K45" s="30"/>
      <c r="L45" s="31" t="s">
        <v>10</v>
      </c>
      <c r="M45" s="35">
        <f>_xlfn.CEILING.MATH(M44/2.758713)</f>
        <v>461</v>
      </c>
      <c r="N45" s="35">
        <f t="shared" ref="N45:Q45" si="16">_xlfn.CEILING.MATH(N44/2.758713)</f>
        <v>519</v>
      </c>
      <c r="O45" s="35">
        <v>402</v>
      </c>
      <c r="P45" s="35">
        <f t="shared" si="16"/>
        <v>622</v>
      </c>
      <c r="Q45" s="35">
        <f t="shared" si="16"/>
        <v>607</v>
      </c>
      <c r="R45" s="32"/>
      <c r="S45" s="31">
        <f>SUM(M45:R45)</f>
        <v>2611</v>
      </c>
      <c r="T45" s="32">
        <v>2611</v>
      </c>
      <c r="V45" s="10"/>
      <c r="W45" s="10"/>
    </row>
    <row r="46" spans="11:23" ht="15.75" thickBot="1" x14ac:dyDescent="0.3"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1:23" x14ac:dyDescent="0.25">
      <c r="K47" s="24"/>
      <c r="L47" s="25"/>
      <c r="M47" s="33">
        <v>255</v>
      </c>
      <c r="N47" s="36">
        <v>254</v>
      </c>
      <c r="O47" s="36">
        <v>253</v>
      </c>
      <c r="P47" s="36">
        <v>260</v>
      </c>
      <c r="Q47" s="38">
        <v>258</v>
      </c>
      <c r="R47" s="25"/>
      <c r="S47" s="25" t="s">
        <v>11</v>
      </c>
      <c r="T47" s="26"/>
      <c r="W47" s="10"/>
    </row>
    <row r="48" spans="11:23" x14ac:dyDescent="0.25">
      <c r="K48" s="27">
        <v>12</v>
      </c>
      <c r="L48" s="28" t="s">
        <v>9</v>
      </c>
      <c r="M48" s="34">
        <v>1783</v>
      </c>
      <c r="N48" s="37">
        <v>1321</v>
      </c>
      <c r="O48" s="37">
        <v>1048</v>
      </c>
      <c r="P48" s="37">
        <v>975</v>
      </c>
      <c r="Q48" s="39">
        <f>T48-5127</f>
        <v>2067</v>
      </c>
      <c r="R48" s="28"/>
      <c r="S48" s="28">
        <f>SUM(M48:R48)</f>
        <v>7194</v>
      </c>
      <c r="T48" s="29">
        <v>7194</v>
      </c>
      <c r="U48">
        <f>T48/T49</f>
        <v>2.7584355828220857</v>
      </c>
    </row>
    <row r="49" spans="11:26" ht="15.75" thickBot="1" x14ac:dyDescent="0.3">
      <c r="K49" s="30"/>
      <c r="L49" s="31" t="s">
        <v>10</v>
      </c>
      <c r="M49" s="35">
        <f>_xlfn.CEILING.MATH(M48/2.758436)</f>
        <v>647</v>
      </c>
      <c r="N49" s="35">
        <f t="shared" ref="N49:Q49" si="17">_xlfn.CEILING.MATH(N48/2.758436)</f>
        <v>479</v>
      </c>
      <c r="O49" s="35">
        <v>378</v>
      </c>
      <c r="P49" s="35">
        <f t="shared" si="17"/>
        <v>354</v>
      </c>
      <c r="Q49" s="35">
        <f t="shared" si="17"/>
        <v>750</v>
      </c>
      <c r="R49" s="31"/>
      <c r="S49" s="31">
        <f>SUM(M49:R49)</f>
        <v>2608</v>
      </c>
      <c r="T49" s="32">
        <v>2608</v>
      </c>
    </row>
    <row r="50" spans="11:26" ht="15.75" thickBot="1" x14ac:dyDescent="0.3"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1:26" x14ac:dyDescent="0.25">
      <c r="K51" s="24"/>
      <c r="L51" s="25"/>
      <c r="M51" s="33">
        <v>226</v>
      </c>
      <c r="N51" s="36">
        <v>227</v>
      </c>
      <c r="O51" s="36">
        <v>233</v>
      </c>
      <c r="P51" s="36">
        <v>234</v>
      </c>
      <c r="Q51" s="38">
        <v>257</v>
      </c>
      <c r="R51" s="25"/>
      <c r="S51" s="25" t="s">
        <v>11</v>
      </c>
      <c r="T51" s="26"/>
    </row>
    <row r="52" spans="11:26" x14ac:dyDescent="0.25">
      <c r="K52" s="27">
        <v>13</v>
      </c>
      <c r="L52" s="28" t="s">
        <v>9</v>
      </c>
      <c r="M52" s="34">
        <v>865</v>
      </c>
      <c r="N52" s="37">
        <v>1343</v>
      </c>
      <c r="O52" s="37">
        <v>1563</v>
      </c>
      <c r="P52" s="37">
        <v>1954</v>
      </c>
      <c r="Q52" s="39">
        <v>2384</v>
      </c>
      <c r="R52" s="28"/>
      <c r="S52" s="28">
        <f>SUM(M52:R52)</f>
        <v>8109</v>
      </c>
      <c r="T52" s="29">
        <v>8109</v>
      </c>
      <c r="U52">
        <f>T52/T53</f>
        <v>2.7591017352841103</v>
      </c>
    </row>
    <row r="53" spans="11:26" ht="15.75" thickBot="1" x14ac:dyDescent="0.3">
      <c r="K53" s="30"/>
      <c r="L53" s="31" t="s">
        <v>10</v>
      </c>
      <c r="M53" s="35">
        <f>_xlfn.CEILING.MATH(M52/2.759102)</f>
        <v>314</v>
      </c>
      <c r="N53" s="35">
        <v>484</v>
      </c>
      <c r="O53" s="35">
        <f t="shared" ref="O53:Q53" si="18">_xlfn.CEILING.MATH(O52/2.759102)</f>
        <v>567</v>
      </c>
      <c r="P53" s="35">
        <f t="shared" si="18"/>
        <v>709</v>
      </c>
      <c r="Q53" s="35">
        <f t="shared" si="18"/>
        <v>865</v>
      </c>
      <c r="R53" s="31"/>
      <c r="S53" s="31">
        <f>SUM(M53:R53)</f>
        <v>2939</v>
      </c>
      <c r="T53" s="32">
        <v>2939</v>
      </c>
    </row>
    <row r="54" spans="11:26" ht="15.75" thickBot="1" x14ac:dyDescent="0.3"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1:26" x14ac:dyDescent="0.25">
      <c r="K55" s="24"/>
      <c r="L55" s="25"/>
      <c r="M55" s="33">
        <v>229</v>
      </c>
      <c r="N55" s="36">
        <v>230</v>
      </c>
      <c r="O55" s="36">
        <v>231</v>
      </c>
      <c r="P55" s="36">
        <v>232</v>
      </c>
      <c r="Q55" s="38">
        <v>228</v>
      </c>
      <c r="R55" s="25"/>
      <c r="S55" s="25" t="s">
        <v>11</v>
      </c>
      <c r="T55" s="26"/>
    </row>
    <row r="56" spans="11:26" x14ac:dyDescent="0.25">
      <c r="K56" s="27">
        <v>14</v>
      </c>
      <c r="L56" s="28" t="s">
        <v>9</v>
      </c>
      <c r="M56" s="34">
        <v>1032</v>
      </c>
      <c r="N56" s="37">
        <v>955</v>
      </c>
      <c r="O56" s="37">
        <v>1284</v>
      </c>
      <c r="P56" s="37">
        <v>1384</v>
      </c>
      <c r="Q56" s="39">
        <v>2654</v>
      </c>
      <c r="R56" s="28"/>
      <c r="S56" s="28">
        <f>SUM(M56:R56)</f>
        <v>7309</v>
      </c>
      <c r="T56" s="29">
        <v>7309</v>
      </c>
      <c r="U56">
        <f>T56/T57</f>
        <v>2.7581132075471699</v>
      </c>
    </row>
    <row r="57" spans="11:26" ht="15.75" thickBot="1" x14ac:dyDescent="0.3">
      <c r="K57" s="30"/>
      <c r="L57" s="31" t="s">
        <v>10</v>
      </c>
      <c r="M57" s="35">
        <f>_xlfn.CEILING.MATH(M56/2.758113)</f>
        <v>375</v>
      </c>
      <c r="N57" s="35">
        <v>344</v>
      </c>
      <c r="O57" s="35">
        <f t="shared" ref="O57:Q57" si="19">_xlfn.CEILING.MATH(O56/2.758113)</f>
        <v>466</v>
      </c>
      <c r="P57" s="35">
        <f t="shared" si="19"/>
        <v>502</v>
      </c>
      <c r="Q57" s="35">
        <f t="shared" si="19"/>
        <v>963</v>
      </c>
      <c r="R57" s="31"/>
      <c r="S57" s="31">
        <f>SUM(M57:R57)</f>
        <v>2650</v>
      </c>
      <c r="T57" s="32">
        <v>2650</v>
      </c>
    </row>
    <row r="58" spans="11:26" ht="15.75" thickBot="1" x14ac:dyDescent="0.3">
      <c r="K58" s="1"/>
      <c r="L58" s="1"/>
      <c r="M58" s="1"/>
      <c r="N58" s="1"/>
      <c r="O58" s="1"/>
      <c r="P58" s="1"/>
      <c r="Q58" s="1"/>
      <c r="R58" s="1"/>
      <c r="S58" s="1"/>
      <c r="T58" s="1"/>
      <c r="V58" s="10"/>
      <c r="W58" s="10"/>
      <c r="X58" s="10"/>
      <c r="Y58" s="10"/>
      <c r="Z58" s="10"/>
    </row>
    <row r="59" spans="11:26" x14ac:dyDescent="0.25">
      <c r="K59" s="24"/>
      <c r="L59" s="25"/>
      <c r="M59" s="33">
        <v>225</v>
      </c>
      <c r="N59" s="36">
        <v>256</v>
      </c>
      <c r="O59" s="36">
        <v>181</v>
      </c>
      <c r="P59" s="36">
        <v>180</v>
      </c>
      <c r="Q59" s="38">
        <v>224</v>
      </c>
      <c r="R59" s="25"/>
      <c r="S59" s="25" t="s">
        <v>11</v>
      </c>
      <c r="T59" s="26"/>
      <c r="V59" s="10"/>
      <c r="W59" s="10"/>
      <c r="X59" s="10"/>
      <c r="Y59" s="10"/>
      <c r="Z59" s="10"/>
    </row>
    <row r="60" spans="11:26" x14ac:dyDescent="0.25">
      <c r="K60" s="27">
        <v>15</v>
      </c>
      <c r="L60" s="28" t="s">
        <v>9</v>
      </c>
      <c r="M60" s="34">
        <v>721</v>
      </c>
      <c r="N60" s="37">
        <v>1143</v>
      </c>
      <c r="O60" s="37">
        <v>1583</v>
      </c>
      <c r="P60" s="37">
        <v>766</v>
      </c>
      <c r="Q60" s="39">
        <v>3810</v>
      </c>
      <c r="R60" s="28"/>
      <c r="S60" s="28">
        <f>SUM(M60:R60)</f>
        <v>8023</v>
      </c>
      <c r="T60" s="29">
        <v>8023</v>
      </c>
      <c r="U60">
        <f>T60/T61</f>
        <v>2.7589408528198076</v>
      </c>
      <c r="V60" s="10"/>
      <c r="W60" s="10"/>
      <c r="X60" s="10"/>
      <c r="Y60" s="10"/>
      <c r="Z60" s="10"/>
    </row>
    <row r="61" spans="11:26" ht="15.75" thickBot="1" x14ac:dyDescent="0.3">
      <c r="K61" s="30"/>
      <c r="L61" s="31" t="s">
        <v>10</v>
      </c>
      <c r="M61" s="35">
        <f>_xlfn.CEILING.MATH(M60/2.758941)</f>
        <v>262</v>
      </c>
      <c r="N61" s="35">
        <f t="shared" ref="N61:Q61" si="20">_xlfn.CEILING.MATH(N60/2.758941)</f>
        <v>415</v>
      </c>
      <c r="O61" s="35">
        <f t="shared" si="20"/>
        <v>574</v>
      </c>
      <c r="P61" s="35">
        <v>276</v>
      </c>
      <c r="Q61" s="35">
        <f t="shared" si="20"/>
        <v>1381</v>
      </c>
      <c r="R61" s="31"/>
      <c r="S61" s="31">
        <f>SUM(M61:R61)</f>
        <v>2908</v>
      </c>
      <c r="T61" s="32">
        <v>2908</v>
      </c>
      <c r="V61" s="10"/>
      <c r="W61" s="10"/>
      <c r="X61" s="10"/>
      <c r="Y61" s="10"/>
      <c r="Z61" s="10"/>
    </row>
    <row r="62" spans="11:26" ht="15.75" thickBot="1" x14ac:dyDescent="0.3">
      <c r="K62" s="1"/>
      <c r="L62" s="1"/>
      <c r="M62" s="1"/>
      <c r="N62" s="1"/>
      <c r="O62" s="1"/>
      <c r="P62" s="1"/>
      <c r="Q62" s="1"/>
      <c r="R62" s="1"/>
      <c r="S62" s="1"/>
      <c r="T62" s="1"/>
      <c r="V62" s="10"/>
      <c r="W62" s="10"/>
      <c r="X62" s="10"/>
      <c r="Y62" s="10"/>
      <c r="Z62" s="10"/>
    </row>
    <row r="63" spans="11:26" x14ac:dyDescent="0.25">
      <c r="K63" s="24"/>
      <c r="L63" s="25"/>
      <c r="M63" s="33">
        <v>172</v>
      </c>
      <c r="N63" s="36">
        <v>175</v>
      </c>
      <c r="O63" s="36">
        <v>174</v>
      </c>
      <c r="P63" s="36">
        <v>184</v>
      </c>
      <c r="Q63" s="38">
        <v>185</v>
      </c>
      <c r="R63" s="25"/>
      <c r="S63" s="25" t="s">
        <v>11</v>
      </c>
      <c r="T63" s="26"/>
      <c r="V63" s="10"/>
      <c r="W63" s="10"/>
      <c r="X63" s="10"/>
      <c r="Y63" s="10"/>
      <c r="Z63" s="10"/>
    </row>
    <row r="64" spans="11:26" x14ac:dyDescent="0.25">
      <c r="K64" s="27">
        <v>16</v>
      </c>
      <c r="L64" s="28" t="s">
        <v>9</v>
      </c>
      <c r="M64" s="34">
        <v>1654</v>
      </c>
      <c r="N64" s="37">
        <v>1965</v>
      </c>
      <c r="O64" s="37">
        <v>1218</v>
      </c>
      <c r="P64" s="37">
        <v>1543</v>
      </c>
      <c r="Q64" s="39">
        <f>T64-6380</f>
        <v>1208</v>
      </c>
      <c r="R64" s="28"/>
      <c r="S64" s="28">
        <f>SUM(M64:R64)</f>
        <v>7588</v>
      </c>
      <c r="T64" s="29">
        <v>7588</v>
      </c>
      <c r="U64">
        <f>T64/T65</f>
        <v>2.7592727272727271</v>
      </c>
      <c r="V64" s="10"/>
      <c r="W64" s="10"/>
      <c r="X64" s="10"/>
      <c r="Y64" s="10"/>
      <c r="Z64" s="10"/>
    </row>
    <row r="65" spans="11:26" ht="15.75" thickBot="1" x14ac:dyDescent="0.3">
      <c r="K65" s="30"/>
      <c r="L65" s="31" t="s">
        <v>10</v>
      </c>
      <c r="M65" s="35">
        <f>_xlfn.CEILING.MATH(M64/2.759273)</f>
        <v>600</v>
      </c>
      <c r="N65" s="35">
        <f t="shared" ref="N65:P65" si="21">_xlfn.CEILING.MATH(N64/2.759273)</f>
        <v>713</v>
      </c>
      <c r="O65" s="35">
        <f t="shared" si="21"/>
        <v>442</v>
      </c>
      <c r="P65" s="35">
        <f t="shared" si="21"/>
        <v>560</v>
      </c>
      <c r="Q65" s="35">
        <v>435</v>
      </c>
      <c r="R65" s="31"/>
      <c r="S65" s="31">
        <f>SUM(M65:R65)</f>
        <v>2750</v>
      </c>
      <c r="T65" s="32">
        <v>2750</v>
      </c>
      <c r="V65" s="10"/>
      <c r="W65" s="10"/>
      <c r="X65" s="10"/>
      <c r="Y65" s="10"/>
      <c r="Z65" s="10"/>
    </row>
    <row r="66" spans="11:26" ht="15.75" thickBot="1" x14ac:dyDescent="0.3">
      <c r="K66" s="1"/>
      <c r="L66" s="1"/>
      <c r="M66" s="1"/>
      <c r="N66" s="1"/>
      <c r="O66" s="1"/>
      <c r="P66" s="1"/>
      <c r="Q66" s="1"/>
      <c r="R66" s="1"/>
      <c r="S66" s="1"/>
      <c r="T66" s="1"/>
      <c r="V66" s="10"/>
      <c r="W66" s="10"/>
      <c r="X66" s="10"/>
      <c r="Y66" s="10"/>
      <c r="Z66" s="10"/>
    </row>
    <row r="67" spans="11:26" x14ac:dyDescent="0.25">
      <c r="K67" s="24"/>
      <c r="L67" s="25"/>
      <c r="M67" s="33">
        <v>179</v>
      </c>
      <c r="N67" s="36">
        <v>178</v>
      </c>
      <c r="O67" s="36">
        <v>176</v>
      </c>
      <c r="P67" s="36">
        <v>177</v>
      </c>
      <c r="Q67" s="38">
        <v>173</v>
      </c>
      <c r="R67" s="25"/>
      <c r="S67" s="25" t="s">
        <v>11</v>
      </c>
      <c r="T67" s="26"/>
      <c r="V67" s="10"/>
      <c r="W67" s="10"/>
      <c r="X67" s="10"/>
      <c r="Y67" s="10"/>
      <c r="Z67" s="10"/>
    </row>
    <row r="68" spans="11:26" x14ac:dyDescent="0.25">
      <c r="K68" s="27">
        <v>17</v>
      </c>
      <c r="L68" s="28" t="s">
        <v>9</v>
      </c>
      <c r="M68" s="34">
        <v>1643</v>
      </c>
      <c r="N68" s="37">
        <v>2142</v>
      </c>
      <c r="O68" s="37">
        <v>1533</v>
      </c>
      <c r="P68" s="37">
        <v>892</v>
      </c>
      <c r="Q68" s="39">
        <v>965</v>
      </c>
      <c r="R68" s="28"/>
      <c r="S68" s="28">
        <f>SUM(M68:R68)</f>
        <v>7175</v>
      </c>
      <c r="T68" s="29">
        <v>7175</v>
      </c>
      <c r="U68">
        <f>T68/T69</f>
        <v>2.7585544021530182</v>
      </c>
      <c r="V68" s="10"/>
      <c r="W68" s="10"/>
      <c r="X68" s="10"/>
      <c r="Y68" s="10"/>
      <c r="Z68" s="10"/>
    </row>
    <row r="69" spans="11:26" ht="15.75" thickBot="1" x14ac:dyDescent="0.3">
      <c r="K69" s="30"/>
      <c r="L69" s="31" t="s">
        <v>10</v>
      </c>
      <c r="M69" s="35">
        <f>_xlfn.CEILING.MATH(M68/2.758554)</f>
        <v>596</v>
      </c>
      <c r="N69" s="35">
        <f t="shared" ref="N69:Q69" si="22">_xlfn.CEILING.MATH(N68/2.758554)</f>
        <v>777</v>
      </c>
      <c r="O69" s="35">
        <v>554</v>
      </c>
      <c r="P69" s="35">
        <f t="shared" si="22"/>
        <v>324</v>
      </c>
      <c r="Q69" s="35">
        <f t="shared" si="22"/>
        <v>350</v>
      </c>
      <c r="R69" s="31"/>
      <c r="S69" s="31">
        <f>SUM(M69:R69)</f>
        <v>2601</v>
      </c>
      <c r="T69" s="32">
        <v>2601</v>
      </c>
      <c r="V69" s="10"/>
      <c r="W69" s="10"/>
      <c r="X69" s="10"/>
      <c r="Y69" s="10"/>
      <c r="Z69" s="10"/>
    </row>
    <row r="70" spans="11:26" ht="15.75" thickBot="1" x14ac:dyDescent="0.3"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1:26" x14ac:dyDescent="0.25">
      <c r="K71" s="24"/>
      <c r="L71" s="25"/>
      <c r="M71" s="33">
        <v>188</v>
      </c>
      <c r="N71" s="36">
        <v>186</v>
      </c>
      <c r="O71" s="36">
        <v>187</v>
      </c>
      <c r="P71" s="36">
        <v>183</v>
      </c>
      <c r="Q71" s="38">
        <v>182</v>
      </c>
      <c r="R71" s="25"/>
      <c r="S71" s="25" t="s">
        <v>11</v>
      </c>
      <c r="T71" s="26"/>
    </row>
    <row r="72" spans="11:26" x14ac:dyDescent="0.25">
      <c r="K72" s="27">
        <v>18</v>
      </c>
      <c r="L72" s="28" t="s">
        <v>9</v>
      </c>
      <c r="M72" s="34">
        <f>T72-6362</f>
        <v>1160</v>
      </c>
      <c r="N72" s="37">
        <v>1785</v>
      </c>
      <c r="O72" s="37">
        <v>1205</v>
      </c>
      <c r="P72" s="37">
        <v>2051</v>
      </c>
      <c r="Q72" s="39">
        <v>1321</v>
      </c>
      <c r="R72" s="28"/>
      <c r="S72" s="28">
        <f>SUM(M72:R72)</f>
        <v>7522</v>
      </c>
      <c r="T72" s="29">
        <v>7522</v>
      </c>
      <c r="U72">
        <f>T72/T73</f>
        <v>2.7583425009167581</v>
      </c>
    </row>
    <row r="73" spans="11:26" ht="15.75" thickBot="1" x14ac:dyDescent="0.3">
      <c r="K73" s="30"/>
      <c r="L73" s="31" t="s">
        <v>10</v>
      </c>
      <c r="M73" s="35">
        <f>_xlfn.CEILING.MATH(M72/2.758343)</f>
        <v>421</v>
      </c>
      <c r="N73" s="35">
        <f t="shared" ref="N73:Q73" si="23">_xlfn.CEILING.MATH(N72/2.758343)</f>
        <v>648</v>
      </c>
      <c r="O73" s="35">
        <v>435</v>
      </c>
      <c r="P73" s="35">
        <f t="shared" si="23"/>
        <v>744</v>
      </c>
      <c r="Q73" s="35">
        <f t="shared" si="23"/>
        <v>479</v>
      </c>
      <c r="R73" s="31"/>
      <c r="S73" s="31">
        <f>SUM(M73:R73)</f>
        <v>2727</v>
      </c>
      <c r="T73" s="32">
        <v>2727</v>
      </c>
    </row>
    <row r="74" spans="11:26" ht="15.75" thickBot="1" x14ac:dyDescent="0.3"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1:26" x14ac:dyDescent="0.25">
      <c r="K75" s="24"/>
      <c r="L75" s="25"/>
      <c r="M75" s="33">
        <v>189</v>
      </c>
      <c r="N75" s="36">
        <v>190</v>
      </c>
      <c r="O75" s="36">
        <v>191</v>
      </c>
      <c r="P75" s="36">
        <v>192</v>
      </c>
      <c r="Q75" s="38">
        <v>193</v>
      </c>
      <c r="R75" s="25"/>
      <c r="S75" s="25" t="s">
        <v>11</v>
      </c>
      <c r="T75" s="26"/>
    </row>
    <row r="76" spans="11:26" x14ac:dyDescent="0.25">
      <c r="K76" s="27">
        <v>19</v>
      </c>
      <c r="L76" s="28" t="s">
        <v>9</v>
      </c>
      <c r="M76" s="34">
        <v>1824</v>
      </c>
      <c r="N76" s="37">
        <v>1668</v>
      </c>
      <c r="O76" s="37">
        <v>1322</v>
      </c>
      <c r="P76" s="37">
        <v>1240</v>
      </c>
      <c r="Q76" s="39">
        <v>824</v>
      </c>
      <c r="R76" s="28"/>
      <c r="S76" s="28">
        <f>SUM(M76:R76)</f>
        <v>6878</v>
      </c>
      <c r="T76" s="29">
        <v>6878</v>
      </c>
      <c r="U76">
        <f>T76/T77</f>
        <v>2.7589249899719213</v>
      </c>
    </row>
    <row r="77" spans="11:26" ht="15.75" thickBot="1" x14ac:dyDescent="0.3">
      <c r="K77" s="30"/>
      <c r="L77" s="31" t="s">
        <v>10</v>
      </c>
      <c r="M77" s="35">
        <v>659</v>
      </c>
      <c r="N77" s="35">
        <f t="shared" ref="N77:Q77" si="24">_xlfn.CEILING.MATH(N76/2.758925)</f>
        <v>605</v>
      </c>
      <c r="O77" s="35">
        <f t="shared" si="24"/>
        <v>480</v>
      </c>
      <c r="P77" s="35">
        <f t="shared" si="24"/>
        <v>450</v>
      </c>
      <c r="Q77" s="35">
        <f t="shared" si="24"/>
        <v>299</v>
      </c>
      <c r="R77" s="31"/>
      <c r="S77" s="31">
        <f>SUM(M77:R77)</f>
        <v>2493</v>
      </c>
      <c r="T77" s="32">
        <v>2493</v>
      </c>
    </row>
    <row r="78" spans="11:26" ht="15.75" thickBot="1" x14ac:dyDescent="0.3"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1:26" x14ac:dyDescent="0.25">
      <c r="K79" s="24"/>
      <c r="L79" s="25"/>
      <c r="M79" s="33">
        <v>197</v>
      </c>
      <c r="N79" s="36">
        <v>196</v>
      </c>
      <c r="O79" s="36">
        <v>195</v>
      </c>
      <c r="P79" s="36">
        <v>194</v>
      </c>
      <c r="Q79" s="36">
        <v>198</v>
      </c>
      <c r="R79" s="38">
        <v>199</v>
      </c>
      <c r="S79" s="25" t="s">
        <v>11</v>
      </c>
      <c r="T79" s="26"/>
    </row>
    <row r="80" spans="11:26" x14ac:dyDescent="0.25">
      <c r="K80" s="27">
        <v>20</v>
      </c>
      <c r="L80" s="28" t="s">
        <v>9</v>
      </c>
      <c r="M80" s="34">
        <v>874</v>
      </c>
      <c r="N80" s="37">
        <v>1034</v>
      </c>
      <c r="O80" s="37">
        <v>1643</v>
      </c>
      <c r="P80" s="37">
        <v>1834</v>
      </c>
      <c r="Q80" s="37">
        <v>1645</v>
      </c>
      <c r="R80" s="39">
        <v>768</v>
      </c>
      <c r="S80" s="28">
        <f>SUM(M80:R80)</f>
        <v>7798</v>
      </c>
      <c r="T80" s="29">
        <v>7798</v>
      </c>
      <c r="U80">
        <f>T80/T81</f>
        <v>2.7593772116065112</v>
      </c>
    </row>
    <row r="81" spans="11:24" ht="15.75" thickBot="1" x14ac:dyDescent="0.3">
      <c r="K81" s="30"/>
      <c r="L81" s="31" t="s">
        <v>10</v>
      </c>
      <c r="M81" s="35">
        <f>_xlfn.CEILING.MATH(M80/2.759377)</f>
        <v>317</v>
      </c>
      <c r="N81" s="35">
        <f t="shared" ref="N81:R81" si="25">_xlfn.CEILING.MATH(N80/2.759377)</f>
        <v>375</v>
      </c>
      <c r="O81" s="35">
        <f t="shared" si="25"/>
        <v>596</v>
      </c>
      <c r="P81" s="35">
        <v>662</v>
      </c>
      <c r="Q81" s="35">
        <f t="shared" si="25"/>
        <v>597</v>
      </c>
      <c r="R81" s="35">
        <f t="shared" si="25"/>
        <v>279</v>
      </c>
      <c r="S81" s="31">
        <f>SUM(M81:R81)</f>
        <v>2826</v>
      </c>
      <c r="T81" s="32">
        <v>2826</v>
      </c>
    </row>
    <row r="82" spans="11:24" ht="15.75" thickBot="1" x14ac:dyDescent="0.3">
      <c r="K82" s="1"/>
      <c r="L82" s="1"/>
      <c r="M82" s="1"/>
      <c r="N82" s="1"/>
      <c r="O82" s="1"/>
      <c r="P82" s="1"/>
      <c r="Q82" s="1"/>
      <c r="R82" s="1"/>
      <c r="S82" s="1"/>
      <c r="T82" s="1"/>
      <c r="X82" s="10"/>
    </row>
    <row r="83" spans="11:24" x14ac:dyDescent="0.25">
      <c r="K83" s="24"/>
      <c r="L83" s="25"/>
      <c r="M83" s="33">
        <v>200</v>
      </c>
      <c r="N83" s="36">
        <v>204</v>
      </c>
      <c r="O83" s="36">
        <v>205</v>
      </c>
      <c r="P83" s="36">
        <v>201</v>
      </c>
      <c r="Q83" s="36">
        <v>203</v>
      </c>
      <c r="R83" s="38">
        <v>202</v>
      </c>
      <c r="S83" s="25" t="s">
        <v>11</v>
      </c>
      <c r="T83" s="26"/>
    </row>
    <row r="84" spans="11:24" x14ac:dyDescent="0.25">
      <c r="K84" s="27">
        <v>21</v>
      </c>
      <c r="L84" s="28" t="s">
        <v>9</v>
      </c>
      <c r="M84" s="34">
        <v>934</v>
      </c>
      <c r="N84" s="37">
        <v>1014</v>
      </c>
      <c r="O84" s="37">
        <v>254</v>
      </c>
      <c r="P84" s="37">
        <v>1433</v>
      </c>
      <c r="Q84" s="37">
        <v>1034</v>
      </c>
      <c r="R84" s="39">
        <f>T84-4669</f>
        <v>2290</v>
      </c>
      <c r="S84" s="28">
        <f>SUM(M84:R84)</f>
        <v>6959</v>
      </c>
      <c r="T84" s="29">
        <v>6959</v>
      </c>
      <c r="U84">
        <f>T84/T85</f>
        <v>2.758224336107808</v>
      </c>
    </row>
    <row r="85" spans="11:24" ht="15.75" thickBot="1" x14ac:dyDescent="0.3">
      <c r="K85" s="30"/>
      <c r="L85" s="31" t="s">
        <v>10</v>
      </c>
      <c r="M85" s="35">
        <f>_xlfn.CEILING.MATH(M84/2.758224)</f>
        <v>339</v>
      </c>
      <c r="N85" s="35">
        <f t="shared" ref="N85:R85" si="26">_xlfn.CEILING.MATH(N84/2.758224)</f>
        <v>368</v>
      </c>
      <c r="O85" s="35">
        <f t="shared" si="26"/>
        <v>93</v>
      </c>
      <c r="P85" s="35">
        <v>517</v>
      </c>
      <c r="Q85" s="35">
        <f t="shared" si="26"/>
        <v>375</v>
      </c>
      <c r="R85" s="35">
        <f t="shared" si="26"/>
        <v>831</v>
      </c>
      <c r="S85" s="31">
        <f>SUM(M85:R85)</f>
        <v>2523</v>
      </c>
      <c r="T85" s="32">
        <v>2523</v>
      </c>
    </row>
    <row r="86" spans="11:24" ht="15.75" thickBot="1" x14ac:dyDescent="0.3"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1:24" x14ac:dyDescent="0.25">
      <c r="K87" s="24"/>
      <c r="L87" s="25"/>
      <c r="M87" s="33">
        <v>211</v>
      </c>
      <c r="N87" s="36">
        <v>213</v>
      </c>
      <c r="O87" s="36">
        <v>210</v>
      </c>
      <c r="P87" s="36">
        <v>214</v>
      </c>
      <c r="Q87" s="38">
        <v>215</v>
      </c>
      <c r="R87" s="25"/>
      <c r="S87" s="25" t="s">
        <v>11</v>
      </c>
      <c r="T87" s="26"/>
    </row>
    <row r="88" spans="11:24" x14ac:dyDescent="0.25">
      <c r="K88" s="27">
        <v>22</v>
      </c>
      <c r="L88" s="28" t="s">
        <v>9</v>
      </c>
      <c r="M88" s="34">
        <v>2143</v>
      </c>
      <c r="N88" s="37">
        <v>1734</v>
      </c>
      <c r="O88" s="37">
        <v>675</v>
      </c>
      <c r="P88" s="37">
        <v>1543</v>
      </c>
      <c r="Q88" s="39">
        <f>T88-6095</f>
        <v>1533</v>
      </c>
      <c r="R88" s="28"/>
      <c r="S88" s="28">
        <f>SUM(M88:R88)</f>
        <v>7628</v>
      </c>
      <c r="T88" s="29">
        <v>7628</v>
      </c>
      <c r="U88">
        <f>T88/T89</f>
        <v>2.75877034358047</v>
      </c>
    </row>
    <row r="89" spans="11:24" ht="15.75" thickBot="1" x14ac:dyDescent="0.3">
      <c r="K89" s="30"/>
      <c r="L89" s="31" t="s">
        <v>10</v>
      </c>
      <c r="M89" s="35">
        <f>_xlfn.CEILING.MATH(M88/2.75877)</f>
        <v>777</v>
      </c>
      <c r="N89" s="35">
        <v>627</v>
      </c>
      <c r="O89" s="35">
        <f t="shared" ref="O89:Q89" si="27">_xlfn.CEILING.MATH(O88/2.75877)</f>
        <v>245</v>
      </c>
      <c r="P89" s="35">
        <f t="shared" si="27"/>
        <v>560</v>
      </c>
      <c r="Q89" s="35">
        <f t="shared" si="27"/>
        <v>556</v>
      </c>
      <c r="R89" s="31"/>
      <c r="S89" s="31">
        <f>SUM(M89:R89)</f>
        <v>2765</v>
      </c>
      <c r="T89" s="32">
        <v>2765</v>
      </c>
    </row>
    <row r="90" spans="11:24" ht="15.75" thickBot="1" x14ac:dyDescent="0.3"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1:24" x14ac:dyDescent="0.25">
      <c r="K91" s="24"/>
      <c r="L91" s="25"/>
      <c r="M91" s="33">
        <v>221</v>
      </c>
      <c r="N91" s="36">
        <v>222</v>
      </c>
      <c r="O91" s="36">
        <v>220</v>
      </c>
      <c r="P91" s="36">
        <v>219</v>
      </c>
      <c r="Q91" s="38">
        <v>223</v>
      </c>
      <c r="R91" s="25"/>
      <c r="S91" s="25" t="s">
        <v>11</v>
      </c>
      <c r="T91" s="26"/>
    </row>
    <row r="92" spans="11:24" x14ac:dyDescent="0.25">
      <c r="K92" s="27">
        <v>23</v>
      </c>
      <c r="L92" s="28" t="s">
        <v>9</v>
      </c>
      <c r="M92" s="34">
        <v>832</v>
      </c>
      <c r="N92" s="37">
        <v>1943</v>
      </c>
      <c r="O92" s="37">
        <v>1345</v>
      </c>
      <c r="P92" s="37">
        <v>2413</v>
      </c>
      <c r="Q92" s="39">
        <v>1404</v>
      </c>
      <c r="R92" s="28"/>
      <c r="S92" s="28">
        <f>SUM(M92:R92)</f>
        <v>7937</v>
      </c>
      <c r="T92" s="29">
        <v>7937</v>
      </c>
      <c r="U92">
        <f>T92/T93</f>
        <v>2.7587765033020508</v>
      </c>
    </row>
    <row r="93" spans="11:24" ht="15.75" thickBot="1" x14ac:dyDescent="0.3">
      <c r="K93" s="30"/>
      <c r="L93" s="31" t="s">
        <v>10</v>
      </c>
      <c r="M93" s="35">
        <f>_xlfn.CEILING.MATH(M92/2.758777)</f>
        <v>302</v>
      </c>
      <c r="N93" s="35">
        <f t="shared" ref="N93:P93" si="28">_xlfn.CEILING.MATH(N92/2.758777)</f>
        <v>705</v>
      </c>
      <c r="O93" s="35">
        <f t="shared" si="28"/>
        <v>488</v>
      </c>
      <c r="P93" s="35">
        <f t="shared" si="28"/>
        <v>875</v>
      </c>
      <c r="Q93" s="35">
        <v>507</v>
      </c>
      <c r="R93" s="31"/>
      <c r="S93" s="31">
        <f>SUM(M93:R93)</f>
        <v>2877</v>
      </c>
      <c r="T93" s="32">
        <v>2877</v>
      </c>
    </row>
    <row r="94" spans="11:24" ht="15.75" thickBot="1" x14ac:dyDescent="0.3"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1:24" x14ac:dyDescent="0.25">
      <c r="K95" s="24"/>
      <c r="L95" s="25"/>
      <c r="M95" s="33">
        <v>218</v>
      </c>
      <c r="N95" s="36">
        <v>217</v>
      </c>
      <c r="O95" s="36">
        <v>216</v>
      </c>
      <c r="P95" s="38">
        <v>212</v>
      </c>
      <c r="Q95" s="25"/>
      <c r="R95" s="25"/>
      <c r="S95" s="25" t="s">
        <v>11</v>
      </c>
      <c r="T95" s="26"/>
    </row>
    <row r="96" spans="11:24" x14ac:dyDescent="0.25">
      <c r="K96" s="27">
        <v>24</v>
      </c>
      <c r="L96" s="28" t="s">
        <v>9</v>
      </c>
      <c r="M96" s="34">
        <v>1703</v>
      </c>
      <c r="N96" s="37">
        <v>1132</v>
      </c>
      <c r="O96" s="37">
        <v>2608</v>
      </c>
      <c r="P96" s="39">
        <v>1746</v>
      </c>
      <c r="Q96" s="28"/>
      <c r="R96" s="28"/>
      <c r="S96" s="28">
        <f>SUM(M96:R96)</f>
        <v>7189</v>
      </c>
      <c r="T96" s="29">
        <v>7189</v>
      </c>
      <c r="U96">
        <f>T96/T97</f>
        <v>2.7586339217191096</v>
      </c>
    </row>
    <row r="97" spans="11:21" ht="15.75" thickBot="1" x14ac:dyDescent="0.3">
      <c r="K97" s="30"/>
      <c r="L97" s="31" t="s">
        <v>10</v>
      </c>
      <c r="M97" s="35">
        <f>_xlfn.CEILING.MATH(M96/2.758634)</f>
        <v>618</v>
      </c>
      <c r="N97" s="35">
        <v>409</v>
      </c>
      <c r="O97" s="35">
        <f t="shared" ref="O97:P97" si="29">_xlfn.CEILING.MATH(O96/2.758634)</f>
        <v>946</v>
      </c>
      <c r="P97" s="35">
        <f t="shared" si="29"/>
        <v>633</v>
      </c>
      <c r="Q97" s="31"/>
      <c r="R97" s="31"/>
      <c r="S97" s="31">
        <f>SUM(M97:R97)</f>
        <v>2606</v>
      </c>
      <c r="T97" s="32">
        <v>2606</v>
      </c>
    </row>
    <row r="98" spans="11:21" ht="15.75" thickBot="1" x14ac:dyDescent="0.3"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1:21" x14ac:dyDescent="0.25">
      <c r="K99" s="24"/>
      <c r="L99" s="25"/>
      <c r="M99" s="33">
        <v>209</v>
      </c>
      <c r="N99" s="36">
        <v>208</v>
      </c>
      <c r="O99" s="36">
        <v>207</v>
      </c>
      <c r="P99" s="36">
        <v>206</v>
      </c>
      <c r="Q99" s="38" t="s">
        <v>12</v>
      </c>
      <c r="R99" s="25"/>
      <c r="S99" s="25" t="s">
        <v>11</v>
      </c>
      <c r="T99" s="26"/>
    </row>
    <row r="100" spans="11:21" x14ac:dyDescent="0.25">
      <c r="K100" s="27">
        <v>25</v>
      </c>
      <c r="L100" s="28" t="s">
        <v>9</v>
      </c>
      <c r="M100" s="34">
        <v>863</v>
      </c>
      <c r="N100" s="37">
        <v>1485</v>
      </c>
      <c r="O100" s="37">
        <v>1743</v>
      </c>
      <c r="P100" s="37">
        <v>2639</v>
      </c>
      <c r="Q100" s="39">
        <v>1513</v>
      </c>
      <c r="R100" s="28"/>
      <c r="S100" s="28">
        <f>SUM(M100:R100)</f>
        <v>8243</v>
      </c>
      <c r="T100" s="29">
        <f>6730+1513</f>
        <v>8243</v>
      </c>
      <c r="U100">
        <f>T100/T101</f>
        <v>2.7568561872909698</v>
      </c>
    </row>
    <row r="101" spans="11:21" ht="15.75" thickBot="1" x14ac:dyDescent="0.3">
      <c r="K101" s="30"/>
      <c r="L101" s="31" t="s">
        <v>10</v>
      </c>
      <c r="M101" s="35">
        <f>_xlfn.CEILING.MATH(M100/2.756856)</f>
        <v>314</v>
      </c>
      <c r="N101" s="35">
        <f t="shared" ref="N101:P101" si="30">_xlfn.CEILING.MATH(N100/2.756856)</f>
        <v>539</v>
      </c>
      <c r="O101" s="35">
        <f t="shared" si="30"/>
        <v>633</v>
      </c>
      <c r="P101" s="35">
        <f t="shared" si="30"/>
        <v>958</v>
      </c>
      <c r="Q101" s="35">
        <v>546</v>
      </c>
      <c r="R101" s="31"/>
      <c r="S101" s="31">
        <f>SUM(M101:R101)</f>
        <v>2990</v>
      </c>
      <c r="T101" s="32">
        <v>2990</v>
      </c>
    </row>
  </sheetData>
  <mergeCells count="1">
    <mergeCell ref="M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2021-04-01T07:56:09Z</dcterms:created>
  <dcterms:modified xsi:type="dcterms:W3CDTF">2021-04-03T17:50:44Z</dcterms:modified>
</cp:coreProperties>
</file>