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Work\ISIAL\SalesReportingAutomation\Documents\Reports\"/>
    </mc:Choice>
  </mc:AlternateContent>
  <xr:revisionPtr revIDLastSave="0" documentId="13_ncr:1_{1EA9A20D-F140-4A64-B5B2-365937BC03A3}" xr6:coauthVersionLast="47" xr6:coauthVersionMax="47" xr10:uidLastSave="{00000000-0000-0000-0000-000000000000}"/>
  <bookViews>
    <workbookView xWindow="-110" yWindow="-110" windowWidth="19420" windowHeight="11500" tabRatio="708" activeTab="7" xr2:uid="{00000000-000D-0000-FFFF-FFFF00000000}"/>
  </bookViews>
  <sheets>
    <sheet name="MON" sheetId="1" r:id="rId1"/>
    <sheet name="TUE" sheetId="3" r:id="rId2"/>
    <sheet name="WED" sheetId="4" r:id="rId3"/>
    <sheet name="THU" sheetId="5" r:id="rId4"/>
    <sheet name="FRI" sheetId="6" r:id="rId5"/>
    <sheet name="SAT" sheetId="7" r:id="rId6"/>
    <sheet name="SUN" sheetId="8" r:id="rId7"/>
    <sheet name="LUNCH DINNER SALES REPORT" sheetId="2" r:id="rId8"/>
    <sheet name="Comp. Summar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5" l="1"/>
  <c r="K37" i="7"/>
  <c r="M55" i="7"/>
  <c r="N55" i="7" s="1"/>
  <c r="M58" i="7"/>
  <c r="N58" i="7" s="1"/>
  <c r="M61" i="7"/>
  <c r="N61" i="7" s="1"/>
  <c r="M64" i="7"/>
  <c r="N64" i="7" s="1"/>
  <c r="M67" i="7"/>
  <c r="N67" i="7" s="1"/>
  <c r="M70" i="7"/>
  <c r="N70" i="7" s="1"/>
  <c r="M73" i="7"/>
  <c r="N73" i="7" s="1"/>
  <c r="M76" i="7"/>
  <c r="N76" i="7" s="1"/>
  <c r="M78" i="7"/>
  <c r="M79" i="7"/>
  <c r="M80" i="7"/>
  <c r="M81" i="7"/>
  <c r="M82" i="7"/>
  <c r="M83" i="7"/>
  <c r="M84" i="7"/>
  <c r="M85" i="7"/>
  <c r="N86" i="7"/>
  <c r="M90" i="7"/>
  <c r="M91" i="7"/>
  <c r="M92" i="7"/>
  <c r="M93" i="7"/>
  <c r="M77" i="7" l="1"/>
  <c r="N77" i="7"/>
  <c r="M86" i="7"/>
  <c r="M88" i="7" s="1"/>
  <c r="M95" i="7"/>
  <c r="M97" i="7" l="1"/>
  <c r="G60" i="3" l="1"/>
  <c r="H60" i="3"/>
  <c r="F60" i="3"/>
  <c r="R75" i="4" l="1"/>
  <c r="Q75" i="4"/>
  <c r="R76" i="4" l="1"/>
  <c r="R78" i="8"/>
  <c r="Q78" i="8"/>
  <c r="B13" i="5"/>
  <c r="G78" i="4"/>
  <c r="H78" i="4"/>
  <c r="F78" i="4"/>
  <c r="R75" i="1"/>
  <c r="Q75" i="1"/>
  <c r="D13" i="3"/>
  <c r="R79" i="8" l="1"/>
  <c r="R76" i="1"/>
  <c r="H80" i="4"/>
  <c r="B13" i="1"/>
  <c r="B13" i="4" l="1"/>
  <c r="N86" i="8" l="1"/>
  <c r="N86" i="6"/>
  <c r="N86" i="5"/>
  <c r="N86" i="4"/>
  <c r="N86" i="3"/>
  <c r="N86" i="1"/>
  <c r="K23" i="6" l="1"/>
  <c r="L44" i="7"/>
  <c r="L43" i="7"/>
  <c r="L42" i="7"/>
  <c r="L39" i="7"/>
  <c r="L38" i="7"/>
  <c r="L37" i="7"/>
  <c r="L35" i="7"/>
  <c r="L31" i="7"/>
  <c r="L30" i="7" s="1"/>
  <c r="L28" i="7"/>
  <c r="L27" i="7"/>
  <c r="L26" i="7"/>
  <c r="L25" i="7" s="1"/>
  <c r="K23" i="7"/>
  <c r="L23" i="7" s="1"/>
  <c r="K13" i="7"/>
  <c r="K15" i="7" s="1"/>
  <c r="J13" i="7"/>
  <c r="I13" i="7"/>
  <c r="I15" i="7" s="1"/>
  <c r="H13" i="7"/>
  <c r="H15" i="7" s="1"/>
  <c r="G13" i="7"/>
  <c r="G15" i="7" s="1"/>
  <c r="F13" i="7"/>
  <c r="F15" i="7" s="1"/>
  <c r="E13" i="7"/>
  <c r="D13" i="7"/>
  <c r="D15" i="7" s="1"/>
  <c r="C13" i="7"/>
  <c r="C15" i="7" s="1"/>
  <c r="B13" i="7"/>
  <c r="B15" i="7" s="1"/>
  <c r="M12" i="7"/>
  <c r="L12" i="7"/>
  <c r="M11" i="7"/>
  <c r="L11" i="7"/>
  <c r="M10" i="7"/>
  <c r="L10" i="7"/>
  <c r="C35" i="8"/>
  <c r="C34" i="8"/>
  <c r="C33" i="8"/>
  <c r="C28" i="8"/>
  <c r="C27" i="8"/>
  <c r="C26" i="8"/>
  <c r="C25" i="8"/>
  <c r="C24" i="8"/>
  <c r="C23" i="8"/>
  <c r="C22" i="8"/>
  <c r="C21" i="8"/>
  <c r="C35" i="7"/>
  <c r="C34" i="7"/>
  <c r="C33" i="7"/>
  <c r="K41" i="7" s="1"/>
  <c r="L41" i="7" s="1"/>
  <c r="C28" i="7"/>
  <c r="C27" i="7"/>
  <c r="C26" i="7"/>
  <c r="C25" i="7"/>
  <c r="C24" i="7"/>
  <c r="C23" i="7"/>
  <c r="C22" i="7"/>
  <c r="C21" i="7"/>
  <c r="C35" i="6"/>
  <c r="C34" i="6"/>
  <c r="C33" i="6"/>
  <c r="C28" i="6"/>
  <c r="C27" i="6"/>
  <c r="C26" i="6"/>
  <c r="C25" i="6"/>
  <c r="C24" i="6"/>
  <c r="C23" i="6"/>
  <c r="C22" i="6"/>
  <c r="C21" i="6"/>
  <c r="C35" i="5"/>
  <c r="C34" i="5"/>
  <c r="C33" i="5"/>
  <c r="C28" i="5"/>
  <c r="C27" i="5"/>
  <c r="C26" i="5"/>
  <c r="C25" i="5"/>
  <c r="C24" i="5"/>
  <c r="C23" i="5"/>
  <c r="C22" i="5"/>
  <c r="C21" i="5"/>
  <c r="C35" i="4"/>
  <c r="C34" i="4"/>
  <c r="C33" i="4"/>
  <c r="C28" i="4"/>
  <c r="C27" i="4"/>
  <c r="C26" i="4"/>
  <c r="C25" i="4"/>
  <c r="C24" i="4"/>
  <c r="C23" i="4"/>
  <c r="C22" i="4"/>
  <c r="C21" i="4"/>
  <c r="C35" i="3"/>
  <c r="C34" i="3"/>
  <c r="C33" i="3"/>
  <c r="C28" i="3"/>
  <c r="C27" i="3"/>
  <c r="C26" i="3"/>
  <c r="C25" i="3"/>
  <c r="C24" i="3"/>
  <c r="C23" i="3"/>
  <c r="C22" i="3"/>
  <c r="C21" i="3"/>
  <c r="C29" i="4" l="1"/>
  <c r="B39" i="4" s="1"/>
  <c r="C29" i="5"/>
  <c r="C29" i="6"/>
  <c r="B39" i="6" s="1"/>
  <c r="C29" i="8"/>
  <c r="B39" i="8" s="1"/>
  <c r="C29" i="3"/>
  <c r="B39" i="3" s="1"/>
  <c r="C29" i="7"/>
  <c r="B39" i="7" s="1"/>
  <c r="L15" i="7"/>
  <c r="M13" i="7"/>
  <c r="D10" i="2"/>
  <c r="H42" i="7"/>
  <c r="H34" i="7"/>
  <c r="K36" i="7" s="1"/>
  <c r="L36" i="7" s="1"/>
  <c r="H26" i="7"/>
  <c r="K40" i="7" s="1"/>
  <c r="L40" i="7" s="1"/>
  <c r="K17" i="7"/>
  <c r="C13" i="3" l="1"/>
  <c r="C22" i="2" s="1"/>
  <c r="D9" i="9" l="1"/>
  <c r="E9" i="9"/>
  <c r="F9" i="9"/>
  <c r="B9" i="9"/>
  <c r="C8" i="9"/>
  <c r="D8" i="9"/>
  <c r="E8" i="9"/>
  <c r="F8" i="9"/>
  <c r="G8" i="9"/>
  <c r="I43" i="9" l="1"/>
  <c r="I41" i="9"/>
  <c r="R89" i="7" l="1"/>
  <c r="Q89" i="7"/>
  <c r="R90" i="7" l="1"/>
  <c r="R84" i="5" l="1"/>
  <c r="Q84" i="5"/>
  <c r="R85" i="5" l="1"/>
  <c r="F47" i="7" l="1"/>
  <c r="R85" i="6" l="1"/>
  <c r="Q85" i="6"/>
  <c r="R86" i="6" l="1"/>
  <c r="F47" i="6"/>
  <c r="G13" i="1" l="1"/>
  <c r="I39" i="9" l="1"/>
  <c r="G39" i="9" s="1"/>
  <c r="L5" i="9"/>
  <c r="H16" i="9"/>
  <c r="G16" i="9"/>
  <c r="F16" i="9"/>
  <c r="E16" i="9"/>
  <c r="D16" i="9"/>
  <c r="C16" i="9"/>
  <c r="B16" i="9"/>
  <c r="G15" i="9"/>
  <c r="F15" i="9"/>
  <c r="E15" i="9"/>
  <c r="D15" i="9"/>
  <c r="C15" i="9"/>
  <c r="B15" i="9"/>
  <c r="H10" i="9"/>
  <c r="G10" i="9"/>
  <c r="F10" i="9"/>
  <c r="E10" i="9"/>
  <c r="D10" i="9"/>
  <c r="C10" i="9"/>
  <c r="B10" i="9"/>
  <c r="H9" i="9"/>
  <c r="G9" i="9"/>
  <c r="C9" i="9"/>
  <c r="H8" i="9"/>
  <c r="B8" i="9"/>
  <c r="L43" i="9"/>
  <c r="H43" i="9"/>
  <c r="G43" i="9"/>
  <c r="F43" i="9"/>
  <c r="E43" i="9"/>
  <c r="D43" i="9"/>
  <c r="C43" i="9"/>
  <c r="B43" i="9"/>
  <c r="D41" i="9"/>
  <c r="E41" i="9"/>
  <c r="I29" i="9"/>
  <c r="L29" i="9" s="1"/>
  <c r="D39" i="9" l="1"/>
  <c r="L39" i="9"/>
  <c r="E39" i="9"/>
  <c r="F39" i="9"/>
  <c r="H39" i="9"/>
  <c r="B39" i="9"/>
  <c r="C39" i="9"/>
  <c r="I9" i="9"/>
  <c r="L9" i="9" s="1"/>
  <c r="I10" i="9"/>
  <c r="L10" i="9" s="1"/>
  <c r="I16" i="9"/>
  <c r="L16" i="9" s="1"/>
  <c r="I8" i="9"/>
  <c r="L8" i="9" s="1"/>
  <c r="F41" i="9"/>
  <c r="G41" i="9"/>
  <c r="H41" i="9"/>
  <c r="B41" i="9"/>
  <c r="L41" i="9"/>
  <c r="C41" i="9"/>
  <c r="H15" i="9" l="1"/>
  <c r="I15" i="9" l="1"/>
  <c r="L15" i="9" s="1"/>
  <c r="M85" i="8" l="1"/>
  <c r="M84" i="8"/>
  <c r="M83" i="8"/>
  <c r="M82" i="8"/>
  <c r="M81" i="8"/>
  <c r="M80" i="8"/>
  <c r="M79" i="8"/>
  <c r="M78" i="8"/>
  <c r="M85" i="6"/>
  <c r="M84" i="6"/>
  <c r="M83" i="6"/>
  <c r="M82" i="6"/>
  <c r="M81" i="6"/>
  <c r="M80" i="6"/>
  <c r="M79" i="6"/>
  <c r="M78" i="6"/>
  <c r="M85" i="5"/>
  <c r="M84" i="5"/>
  <c r="M83" i="5"/>
  <c r="M82" i="5"/>
  <c r="M81" i="5"/>
  <c r="M80" i="5"/>
  <c r="M79" i="5"/>
  <c r="M78" i="5"/>
  <c r="M85" i="4"/>
  <c r="M84" i="4"/>
  <c r="M83" i="4"/>
  <c r="M82" i="4"/>
  <c r="M81" i="4"/>
  <c r="M80" i="4"/>
  <c r="M79" i="4"/>
  <c r="M78" i="4"/>
  <c r="M85" i="3"/>
  <c r="M84" i="3"/>
  <c r="M83" i="3"/>
  <c r="M82" i="3"/>
  <c r="M81" i="3"/>
  <c r="M80" i="3"/>
  <c r="M79" i="3"/>
  <c r="M78" i="3"/>
  <c r="M79" i="1"/>
  <c r="M80" i="1"/>
  <c r="M81" i="1"/>
  <c r="M82" i="1"/>
  <c r="M83" i="1"/>
  <c r="L44" i="8"/>
  <c r="L43" i="8"/>
  <c r="L42" i="8"/>
  <c r="H42" i="8"/>
  <c r="K37" i="8" s="1"/>
  <c r="L37" i="8" s="1"/>
  <c r="L39" i="8"/>
  <c r="L38" i="8"/>
  <c r="L35" i="8"/>
  <c r="H34" i="8"/>
  <c r="K36" i="8" s="1"/>
  <c r="L36" i="8" s="1"/>
  <c r="K41" i="8"/>
  <c r="L41" i="8" s="1"/>
  <c r="L31" i="8"/>
  <c r="L30" i="8" s="1"/>
  <c r="L28" i="8"/>
  <c r="L27" i="8"/>
  <c r="L26" i="8"/>
  <c r="L25" i="8" s="1"/>
  <c r="H26" i="8"/>
  <c r="K40" i="8" s="1"/>
  <c r="L40" i="8" s="1"/>
  <c r="K23" i="8"/>
  <c r="L23" i="8" s="1"/>
  <c r="K13" i="8"/>
  <c r="J13" i="8"/>
  <c r="I13" i="8"/>
  <c r="H13" i="8"/>
  <c r="G13" i="8"/>
  <c r="F13" i="8"/>
  <c r="F15" i="8" s="1"/>
  <c r="E13" i="8"/>
  <c r="D13" i="8"/>
  <c r="D15" i="8" s="1"/>
  <c r="C13" i="8"/>
  <c r="H22" i="2" s="1"/>
  <c r="B13" i="8"/>
  <c r="H21" i="2" s="1"/>
  <c r="H22" i="9" s="1"/>
  <c r="L12" i="8"/>
  <c r="L11" i="8"/>
  <c r="L10" i="8"/>
  <c r="G22" i="2"/>
  <c r="G21" i="2"/>
  <c r="G22" i="9" s="1"/>
  <c r="L44" i="6"/>
  <c r="L43" i="6"/>
  <c r="L42" i="6"/>
  <c r="H42" i="6"/>
  <c r="L39" i="6"/>
  <c r="L38" i="6"/>
  <c r="L35" i="6"/>
  <c r="H34" i="6"/>
  <c r="K41" i="6"/>
  <c r="L41" i="6" s="1"/>
  <c r="L31" i="6"/>
  <c r="L30" i="6" s="1"/>
  <c r="L28" i="6"/>
  <c r="L27" i="6"/>
  <c r="L26" i="6"/>
  <c r="L25" i="6" s="1"/>
  <c r="H26" i="6"/>
  <c r="K40" i="6" s="1"/>
  <c r="L40" i="6" s="1"/>
  <c r="L23" i="6"/>
  <c r="K17" i="6"/>
  <c r="K13" i="6"/>
  <c r="J13" i="6"/>
  <c r="I13" i="6"/>
  <c r="H13" i="6"/>
  <c r="G13" i="6"/>
  <c r="F13" i="6"/>
  <c r="F15" i="6" s="1"/>
  <c r="E13" i="6"/>
  <c r="D13" i="6"/>
  <c r="D15" i="6" s="1"/>
  <c r="C13" i="6"/>
  <c r="F22" i="2" s="1"/>
  <c r="B13" i="6"/>
  <c r="L12" i="6"/>
  <c r="L11" i="6"/>
  <c r="L10" i="6"/>
  <c r="L44" i="5"/>
  <c r="L43" i="5"/>
  <c r="L42" i="5"/>
  <c r="H42" i="5"/>
  <c r="K37" i="5" s="1"/>
  <c r="L37" i="5" s="1"/>
  <c r="L39" i="5"/>
  <c r="L38" i="5"/>
  <c r="L35" i="5"/>
  <c r="H34" i="5"/>
  <c r="K36" i="5" s="1"/>
  <c r="L36" i="5" s="1"/>
  <c r="K41" i="5"/>
  <c r="L41" i="5" s="1"/>
  <c r="L31" i="5"/>
  <c r="L30" i="5" s="1"/>
  <c r="L28" i="5"/>
  <c r="L27" i="5"/>
  <c r="L26" i="5"/>
  <c r="L25" i="5" s="1"/>
  <c r="H26" i="5"/>
  <c r="K40" i="5" s="1"/>
  <c r="L40" i="5" s="1"/>
  <c r="K23" i="5"/>
  <c r="L23" i="5" s="1"/>
  <c r="K17" i="5"/>
  <c r="K13" i="5"/>
  <c r="J13" i="5"/>
  <c r="I13" i="5"/>
  <c r="H13" i="5"/>
  <c r="G13" i="5"/>
  <c r="F13" i="5"/>
  <c r="F15" i="5" s="1"/>
  <c r="E13" i="5"/>
  <c r="D13" i="5"/>
  <c r="D15" i="5" s="1"/>
  <c r="C13" i="5"/>
  <c r="E22" i="2" s="1"/>
  <c r="E21" i="2"/>
  <c r="E22" i="9" s="1"/>
  <c r="L12" i="5"/>
  <c r="L11" i="5"/>
  <c r="L10" i="5"/>
  <c r="L44" i="4"/>
  <c r="L43" i="4"/>
  <c r="L42" i="4"/>
  <c r="H42" i="4"/>
  <c r="K37" i="4" s="1"/>
  <c r="L37" i="4" s="1"/>
  <c r="L39" i="4"/>
  <c r="L38" i="4"/>
  <c r="L35" i="4"/>
  <c r="H34" i="4"/>
  <c r="K36" i="4" s="1"/>
  <c r="L36" i="4" s="1"/>
  <c r="K41" i="4"/>
  <c r="L41" i="4" s="1"/>
  <c r="L31" i="4"/>
  <c r="L30" i="4" s="1"/>
  <c r="L28" i="4"/>
  <c r="L27" i="4"/>
  <c r="L26" i="4"/>
  <c r="L25" i="4" s="1"/>
  <c r="H26" i="4"/>
  <c r="K40" i="4" s="1"/>
  <c r="L40" i="4" s="1"/>
  <c r="K23" i="4"/>
  <c r="L23" i="4" s="1"/>
  <c r="K17" i="4"/>
  <c r="K13" i="4"/>
  <c r="J13" i="4"/>
  <c r="I13" i="4"/>
  <c r="H13" i="4"/>
  <c r="G13" i="4"/>
  <c r="F13" i="4"/>
  <c r="F15" i="4" s="1"/>
  <c r="E13" i="4"/>
  <c r="D13" i="4"/>
  <c r="D15" i="4" s="1"/>
  <c r="C13" i="4"/>
  <c r="D22" i="2" s="1"/>
  <c r="D21" i="2"/>
  <c r="D22" i="9" s="1"/>
  <c r="L12" i="4"/>
  <c r="L11" i="4"/>
  <c r="L10" i="4"/>
  <c r="L44" i="3"/>
  <c r="L43" i="3"/>
  <c r="L42" i="3"/>
  <c r="H42" i="3"/>
  <c r="K37" i="3" s="1"/>
  <c r="L37" i="3" s="1"/>
  <c r="L39" i="3"/>
  <c r="L38" i="3"/>
  <c r="L35" i="3"/>
  <c r="H34" i="3"/>
  <c r="K36" i="3" s="1"/>
  <c r="L36" i="3" s="1"/>
  <c r="K41" i="3"/>
  <c r="L41" i="3" s="1"/>
  <c r="L31" i="3"/>
  <c r="L30" i="3" s="1"/>
  <c r="L28" i="3"/>
  <c r="L27" i="3"/>
  <c r="L26" i="3"/>
  <c r="L25" i="3" s="1"/>
  <c r="H26" i="3"/>
  <c r="K40" i="3" s="1"/>
  <c r="L40" i="3" s="1"/>
  <c r="K23" i="3"/>
  <c r="L23" i="3" s="1"/>
  <c r="K17" i="3"/>
  <c r="K13" i="3"/>
  <c r="J13" i="3"/>
  <c r="I13" i="3"/>
  <c r="H13" i="3"/>
  <c r="G13" i="3"/>
  <c r="F13" i="3"/>
  <c r="F15" i="3" s="1"/>
  <c r="E13" i="3"/>
  <c r="D15" i="3"/>
  <c r="B13" i="3"/>
  <c r="L12" i="3"/>
  <c r="L11" i="3"/>
  <c r="L10" i="3"/>
  <c r="M86" i="8" l="1"/>
  <c r="M86" i="6"/>
  <c r="M86" i="3"/>
  <c r="M86" i="4"/>
  <c r="M86" i="5"/>
  <c r="K36" i="6"/>
  <c r="L36" i="6" s="1"/>
  <c r="K37" i="6"/>
  <c r="L37" i="6" s="1"/>
  <c r="B15" i="3"/>
  <c r="C21" i="2"/>
  <c r="B15" i="6"/>
  <c r="F21" i="2"/>
  <c r="F22" i="9" s="1"/>
  <c r="D16" i="2"/>
  <c r="D17" i="9" s="1"/>
  <c r="Q6" i="8"/>
  <c r="I15" i="4"/>
  <c r="D26" i="9"/>
  <c r="I15" i="5"/>
  <c r="E26" i="9"/>
  <c r="H15" i="8"/>
  <c r="K15" i="3"/>
  <c r="B15" i="4"/>
  <c r="B15" i="5"/>
  <c r="K15" i="6"/>
  <c r="I15" i="8"/>
  <c r="H26" i="9"/>
  <c r="H15" i="3"/>
  <c r="K15" i="4"/>
  <c r="K15" i="5"/>
  <c r="H15" i="6"/>
  <c r="G26" i="9"/>
  <c r="B15" i="8"/>
  <c r="I15" i="3"/>
  <c r="C26" i="9"/>
  <c r="H15" i="4"/>
  <c r="H15" i="5"/>
  <c r="I15" i="6"/>
  <c r="F26" i="9"/>
  <c r="K15" i="8"/>
  <c r="C15" i="6"/>
  <c r="Q5" i="6"/>
  <c r="Q5" i="7"/>
  <c r="Q6" i="7"/>
  <c r="C15" i="3"/>
  <c r="Q5" i="3"/>
  <c r="G15" i="3"/>
  <c r="Q6" i="3"/>
  <c r="C15" i="5"/>
  <c r="Q5" i="5"/>
  <c r="G15" i="5"/>
  <c r="Q6" i="5"/>
  <c r="G15" i="6"/>
  <c r="Q6" i="6"/>
  <c r="C15" i="4"/>
  <c r="Q5" i="4"/>
  <c r="G15" i="4"/>
  <c r="Q6" i="4"/>
  <c r="C15" i="8"/>
  <c r="Q5" i="8"/>
  <c r="G15" i="8"/>
  <c r="M92" i="6"/>
  <c r="M90" i="6"/>
  <c r="C22" i="9" l="1"/>
  <c r="L15" i="4"/>
  <c r="L15" i="8"/>
  <c r="L15" i="6"/>
  <c r="L15" i="5"/>
  <c r="L15" i="3"/>
  <c r="H12" i="2"/>
  <c r="H13" i="9" s="1"/>
  <c r="G12" i="2"/>
  <c r="G13" i="9" s="1"/>
  <c r="F12" i="2"/>
  <c r="F13" i="9" s="1"/>
  <c r="E12" i="2"/>
  <c r="E13" i="9" s="1"/>
  <c r="D12" i="2"/>
  <c r="D13" i="9" s="1"/>
  <c r="C12" i="2"/>
  <c r="C13" i="9" s="1"/>
  <c r="B12" i="2"/>
  <c r="B13" i="9" s="1"/>
  <c r="I13" i="9" l="1"/>
  <c r="L13" i="9" s="1"/>
  <c r="M93" i="8"/>
  <c r="M92" i="8"/>
  <c r="M91" i="8"/>
  <c r="M90" i="8"/>
  <c r="M76" i="8"/>
  <c r="M73" i="8"/>
  <c r="N73" i="8" s="1"/>
  <c r="M70" i="8"/>
  <c r="N70" i="8" s="1"/>
  <c r="M67" i="8"/>
  <c r="N67" i="8" s="1"/>
  <c r="M64" i="8"/>
  <c r="N64" i="8" s="1"/>
  <c r="M61" i="8"/>
  <c r="N61" i="8" s="1"/>
  <c r="M58" i="8"/>
  <c r="N58" i="8" s="1"/>
  <c r="M55" i="8"/>
  <c r="N55" i="8" s="1"/>
  <c r="M93" i="6"/>
  <c r="M91" i="6"/>
  <c r="M76" i="6"/>
  <c r="M73" i="6"/>
  <c r="N73" i="6" s="1"/>
  <c r="M70" i="6"/>
  <c r="N70" i="6" s="1"/>
  <c r="M67" i="6"/>
  <c r="N67" i="6" s="1"/>
  <c r="M64" i="6"/>
  <c r="N64" i="6" s="1"/>
  <c r="M61" i="6"/>
  <c r="N61" i="6" s="1"/>
  <c r="M58" i="6"/>
  <c r="N58" i="6" s="1"/>
  <c r="M55" i="6"/>
  <c r="N55" i="6" s="1"/>
  <c r="M93" i="5"/>
  <c r="M92" i="5"/>
  <c r="M91" i="5"/>
  <c r="M90" i="5"/>
  <c r="M76" i="5"/>
  <c r="M73" i="5"/>
  <c r="N73" i="5" s="1"/>
  <c r="M70" i="5"/>
  <c r="N70" i="5" s="1"/>
  <c r="M67" i="5"/>
  <c r="N67" i="5" s="1"/>
  <c r="M64" i="5"/>
  <c r="N64" i="5" s="1"/>
  <c r="M61" i="5"/>
  <c r="N61" i="5" s="1"/>
  <c r="M58" i="5"/>
  <c r="N58" i="5" s="1"/>
  <c r="M55" i="5"/>
  <c r="N55" i="5" s="1"/>
  <c r="M93" i="4"/>
  <c r="M92" i="4"/>
  <c r="M91" i="4"/>
  <c r="M90" i="4"/>
  <c r="M76" i="4"/>
  <c r="M73" i="4"/>
  <c r="N73" i="4" s="1"/>
  <c r="M70" i="4"/>
  <c r="N70" i="4" s="1"/>
  <c r="M67" i="4"/>
  <c r="N67" i="4" s="1"/>
  <c r="M64" i="4"/>
  <c r="N64" i="4" s="1"/>
  <c r="M61" i="4"/>
  <c r="N61" i="4" s="1"/>
  <c r="M58" i="4"/>
  <c r="N58" i="4" s="1"/>
  <c r="M55" i="4"/>
  <c r="N55" i="4" s="1"/>
  <c r="M93" i="3"/>
  <c r="M92" i="3"/>
  <c r="M91" i="3"/>
  <c r="M90" i="3"/>
  <c r="M76" i="3"/>
  <c r="M73" i="3"/>
  <c r="N73" i="3" s="1"/>
  <c r="M70" i="3"/>
  <c r="M67" i="3"/>
  <c r="N67" i="3" s="1"/>
  <c r="M64" i="3"/>
  <c r="N64" i="3" s="1"/>
  <c r="M61" i="3"/>
  <c r="N61" i="3" s="1"/>
  <c r="M58" i="3"/>
  <c r="M55" i="3"/>
  <c r="N55" i="3" s="1"/>
  <c r="M85" i="1"/>
  <c r="M84" i="1"/>
  <c r="M78" i="1"/>
  <c r="M93" i="1"/>
  <c r="M92" i="1"/>
  <c r="M91" i="1"/>
  <c r="M90" i="1"/>
  <c r="M76" i="1"/>
  <c r="M73" i="1"/>
  <c r="N73" i="1" s="1"/>
  <c r="M70" i="1"/>
  <c r="N70" i="1" s="1"/>
  <c r="M67" i="1"/>
  <c r="N67" i="1" s="1"/>
  <c r="M64" i="1"/>
  <c r="N64" i="1" s="1"/>
  <c r="M61" i="1"/>
  <c r="N61" i="1" s="1"/>
  <c r="M58" i="1"/>
  <c r="N58" i="1" s="1"/>
  <c r="M55" i="1"/>
  <c r="N76" i="3" l="1"/>
  <c r="M77" i="3"/>
  <c r="M88" i="3" s="1"/>
  <c r="N76" i="4"/>
  <c r="N77" i="4" s="1"/>
  <c r="M77" i="4"/>
  <c r="M88" i="4" s="1"/>
  <c r="N76" i="5"/>
  <c r="N77" i="5" s="1"/>
  <c r="M77" i="5"/>
  <c r="M88" i="5" s="1"/>
  <c r="N76" i="6"/>
  <c r="N77" i="6" s="1"/>
  <c r="M77" i="6"/>
  <c r="M88" i="6" s="1"/>
  <c r="N76" i="1"/>
  <c r="M77" i="1"/>
  <c r="N76" i="8"/>
  <c r="N77" i="8" s="1"/>
  <c r="M77" i="8"/>
  <c r="M88" i="8" s="1"/>
  <c r="M86" i="1"/>
  <c r="M95" i="6"/>
  <c r="R13" i="1"/>
  <c r="N55" i="1"/>
  <c r="R14" i="3"/>
  <c r="N58" i="3"/>
  <c r="R17" i="3"/>
  <c r="N70" i="3"/>
  <c r="R13" i="3"/>
  <c r="R16" i="3"/>
  <c r="R19" i="3"/>
  <c r="R18" i="3"/>
  <c r="R15" i="3"/>
  <c r="M95" i="3"/>
  <c r="M95" i="8"/>
  <c r="M95" i="5"/>
  <c r="M95" i="4"/>
  <c r="M95" i="1"/>
  <c r="M88" i="1" l="1"/>
  <c r="M97" i="1" s="1"/>
  <c r="N77" i="1"/>
  <c r="N77" i="3"/>
  <c r="M97" i="6"/>
  <c r="M97" i="3"/>
  <c r="M97" i="8"/>
  <c r="M97" i="5"/>
  <c r="M97" i="4"/>
  <c r="R20" i="3"/>
  <c r="I9" i="2" l="1"/>
  <c r="R20" i="1" l="1"/>
  <c r="F47" i="8" l="1"/>
  <c r="F47" i="5"/>
  <c r="F47" i="4"/>
  <c r="Q14" i="4"/>
  <c r="R19" i="7" l="1"/>
  <c r="R20" i="6"/>
  <c r="R20" i="7" l="1"/>
  <c r="R20" i="5"/>
  <c r="R19" i="6"/>
  <c r="R19" i="1"/>
  <c r="R19" i="5"/>
  <c r="R18" i="4"/>
  <c r="R19" i="4"/>
  <c r="R16" i="1"/>
  <c r="R20" i="8" l="1"/>
  <c r="R19" i="8"/>
  <c r="Q26" i="1" l="1"/>
  <c r="I14" i="2" l="1"/>
  <c r="I15" i="2"/>
  <c r="I7" i="2"/>
  <c r="I8" i="2"/>
  <c r="H11" i="2"/>
  <c r="H12" i="9" s="1"/>
  <c r="G11" i="2"/>
  <c r="G12" i="9" s="1"/>
  <c r="F11" i="2"/>
  <c r="F12" i="9" s="1"/>
  <c r="E11" i="2"/>
  <c r="E12" i="9" s="1"/>
  <c r="D11" i="2"/>
  <c r="D12" i="9" s="1"/>
  <c r="C11" i="2"/>
  <c r="C12" i="9" s="1"/>
  <c r="B11" i="2"/>
  <c r="B12" i="9" s="1"/>
  <c r="F17" i="2"/>
  <c r="F18" i="9" s="1"/>
  <c r="E17" i="2"/>
  <c r="E18" i="9" s="1"/>
  <c r="D17" i="2"/>
  <c r="D18" i="9" s="1"/>
  <c r="I12" i="9" l="1"/>
  <c r="L12" i="9" s="1"/>
  <c r="D50" i="2"/>
  <c r="D48" i="2"/>
  <c r="R13" i="8" l="1"/>
  <c r="S47" i="8"/>
  <c r="F48" i="8"/>
  <c r="S39" i="8"/>
  <c r="B40" i="8" s="1"/>
  <c r="B45" i="8" s="1"/>
  <c r="Q16" i="8"/>
  <c r="Q30" i="8"/>
  <c r="Q29" i="8"/>
  <c r="Q19" i="8"/>
  <c r="Q18" i="8"/>
  <c r="Q26" i="8"/>
  <c r="Q14" i="8"/>
  <c r="Q25" i="8"/>
  <c r="Q13" i="8"/>
  <c r="Q22" i="8"/>
  <c r="P19" i="8"/>
  <c r="P18" i="8"/>
  <c r="P17" i="8"/>
  <c r="P16" i="8"/>
  <c r="P13" i="8"/>
  <c r="Q7" i="8"/>
  <c r="M12" i="8"/>
  <c r="H18" i="2"/>
  <c r="H19" i="9" s="1"/>
  <c r="Q11" i="8"/>
  <c r="P11" i="8"/>
  <c r="M11" i="8"/>
  <c r="H17" i="2"/>
  <c r="H18" i="9" s="1"/>
  <c r="M10" i="8"/>
  <c r="Q9" i="8"/>
  <c r="Q8" i="8"/>
  <c r="S47" i="7"/>
  <c r="F48" i="7"/>
  <c r="S39" i="7"/>
  <c r="B40" i="7" s="1"/>
  <c r="B45" i="7" s="1"/>
  <c r="Q16" i="7"/>
  <c r="Q30" i="7"/>
  <c r="Q29" i="7"/>
  <c r="Q19" i="7"/>
  <c r="Q18" i="7"/>
  <c r="Q26" i="7"/>
  <c r="Q14" i="7"/>
  <c r="Q25" i="7"/>
  <c r="Q13" i="7"/>
  <c r="Q22" i="7"/>
  <c r="P19" i="7"/>
  <c r="P18" i="7"/>
  <c r="P17" i="7"/>
  <c r="P16" i="7"/>
  <c r="R15" i="7"/>
  <c r="P15" i="7"/>
  <c r="P14" i="7"/>
  <c r="P13" i="7"/>
  <c r="Q7" i="7"/>
  <c r="G18" i="2"/>
  <c r="G19" i="9" s="1"/>
  <c r="Q11" i="7"/>
  <c r="P11" i="7"/>
  <c r="G17" i="2"/>
  <c r="G18" i="9" s="1"/>
  <c r="Q9" i="7"/>
  <c r="P9" i="7"/>
  <c r="P8" i="7"/>
  <c r="P7" i="7"/>
  <c r="R18" i="6"/>
  <c r="R17" i="6"/>
  <c r="R13" i="6"/>
  <c r="S47" i="6"/>
  <c r="F48" i="6"/>
  <c r="S39" i="6"/>
  <c r="B40" i="6" s="1"/>
  <c r="B45" i="6" s="1"/>
  <c r="Q17" i="6"/>
  <c r="Q30" i="6"/>
  <c r="Q29" i="6"/>
  <c r="Q19" i="6"/>
  <c r="Q18" i="6"/>
  <c r="Q26" i="6"/>
  <c r="Q14" i="6"/>
  <c r="Q25" i="6"/>
  <c r="Q22" i="6"/>
  <c r="P19" i="6"/>
  <c r="P18" i="6"/>
  <c r="P17" i="6"/>
  <c r="P16" i="6"/>
  <c r="P15" i="6"/>
  <c r="P14" i="6"/>
  <c r="P13" i="6"/>
  <c r="M12" i="6"/>
  <c r="F18" i="2"/>
  <c r="F19" i="9" s="1"/>
  <c r="Q11" i="6"/>
  <c r="P11" i="6"/>
  <c r="M11" i="6"/>
  <c r="M10" i="6"/>
  <c r="Q9" i="6"/>
  <c r="P9" i="6"/>
  <c r="P8" i="6"/>
  <c r="P7" i="6"/>
  <c r="R18" i="5"/>
  <c r="S47" i="5"/>
  <c r="F48" i="5"/>
  <c r="S39" i="5"/>
  <c r="B40" i="5" s="1"/>
  <c r="B45" i="5" s="1"/>
  <c r="Q16" i="5"/>
  <c r="Q30" i="5"/>
  <c r="Q29" i="5"/>
  <c r="Q19" i="5"/>
  <c r="Q26" i="5"/>
  <c r="Q14" i="5"/>
  <c r="Q25" i="5"/>
  <c r="Q13" i="5"/>
  <c r="Q22" i="5"/>
  <c r="P19" i="5"/>
  <c r="Q18" i="5"/>
  <c r="P18" i="5"/>
  <c r="P17" i="5"/>
  <c r="P16" i="5"/>
  <c r="P15" i="5"/>
  <c r="P14" i="5"/>
  <c r="P13" i="5"/>
  <c r="Q7" i="5"/>
  <c r="M12" i="5"/>
  <c r="E18" i="2"/>
  <c r="E19" i="9" s="1"/>
  <c r="Q11" i="5"/>
  <c r="P11" i="5"/>
  <c r="M11" i="5"/>
  <c r="M10" i="5"/>
  <c r="Q9" i="5"/>
  <c r="P9" i="5"/>
  <c r="P8" i="5"/>
  <c r="P7" i="5"/>
  <c r="R17" i="4"/>
  <c r="S47" i="4"/>
  <c r="F48" i="4"/>
  <c r="S39" i="4"/>
  <c r="B40" i="4" s="1"/>
  <c r="B45" i="4" s="1"/>
  <c r="Q16" i="4"/>
  <c r="Q30" i="4"/>
  <c r="Q29" i="4"/>
  <c r="Q19" i="4"/>
  <c r="Q26" i="4"/>
  <c r="Q25" i="4"/>
  <c r="Q13" i="4"/>
  <c r="Q22" i="4"/>
  <c r="P19" i="4"/>
  <c r="Q18" i="4"/>
  <c r="P18" i="4"/>
  <c r="P17" i="4"/>
  <c r="P16" i="4"/>
  <c r="P15" i="4"/>
  <c r="P14" i="4"/>
  <c r="P13" i="4"/>
  <c r="M12" i="4"/>
  <c r="D18" i="2"/>
  <c r="D19" i="9" s="1"/>
  <c r="D20" i="9" s="1"/>
  <c r="Q11" i="4"/>
  <c r="P11" i="4"/>
  <c r="M11" i="4"/>
  <c r="M10" i="4"/>
  <c r="Q9" i="4"/>
  <c r="P9" i="4"/>
  <c r="Q8" i="4"/>
  <c r="P8" i="4"/>
  <c r="P7" i="4"/>
  <c r="S47" i="3"/>
  <c r="F47" i="3"/>
  <c r="F48" i="3" s="1"/>
  <c r="S39" i="3"/>
  <c r="B40" i="3" s="1"/>
  <c r="B45" i="3" s="1"/>
  <c r="Q16" i="3"/>
  <c r="Q30" i="3"/>
  <c r="Q29" i="3"/>
  <c r="Q19" i="3"/>
  <c r="Q18" i="3"/>
  <c r="Q26" i="3"/>
  <c r="Q14" i="3"/>
  <c r="Q25" i="3"/>
  <c r="Q13" i="3"/>
  <c r="Q22" i="3"/>
  <c r="P19" i="3"/>
  <c r="P18" i="3"/>
  <c r="P17" i="3"/>
  <c r="P16" i="3"/>
  <c r="P15" i="3"/>
  <c r="P14" i="3"/>
  <c r="P13" i="3"/>
  <c r="Q7" i="3"/>
  <c r="M12" i="3"/>
  <c r="C18" i="2"/>
  <c r="C19" i="9" s="1"/>
  <c r="Q11" i="3"/>
  <c r="P11" i="3"/>
  <c r="M11" i="3"/>
  <c r="C17" i="2"/>
  <c r="C18" i="9" s="1"/>
  <c r="M10" i="3"/>
  <c r="Q9" i="3"/>
  <c r="P9" i="3"/>
  <c r="Q8" i="3"/>
  <c r="P8" i="3"/>
  <c r="P7" i="3"/>
  <c r="R17" i="5" l="1"/>
  <c r="R15" i="5"/>
  <c r="Q8" i="5"/>
  <c r="Q8" i="6"/>
  <c r="R13" i="7"/>
  <c r="R17" i="7"/>
  <c r="R20" i="4"/>
  <c r="Q7" i="6"/>
  <c r="Q8" i="7"/>
  <c r="Q15" i="6"/>
  <c r="R15" i="6"/>
  <c r="Q15" i="5"/>
  <c r="Q27" i="8"/>
  <c r="Q27" i="7"/>
  <c r="Q15" i="7"/>
  <c r="R13" i="5"/>
  <c r="Q15" i="4"/>
  <c r="Q17" i="8"/>
  <c r="M13" i="3"/>
  <c r="M16" i="3" s="1"/>
  <c r="R17" i="8"/>
  <c r="R15" i="8"/>
  <c r="Q15" i="8"/>
  <c r="Q17" i="7"/>
  <c r="M16" i="7"/>
  <c r="L45" i="7" s="1"/>
  <c r="K47" i="7" s="1"/>
  <c r="Q13" i="6"/>
  <c r="Q16" i="6"/>
  <c r="M13" i="6"/>
  <c r="M16" i="6" s="1"/>
  <c r="L45" i="6" s="1"/>
  <c r="Q17" i="5"/>
  <c r="M13" i="5"/>
  <c r="M16" i="5" s="1"/>
  <c r="L45" i="5" s="1"/>
  <c r="R15" i="4"/>
  <c r="R13" i="4"/>
  <c r="Q7" i="4"/>
  <c r="Q17" i="4"/>
  <c r="M13" i="4"/>
  <c r="M16" i="4" s="1"/>
  <c r="L45" i="4" s="1"/>
  <c r="Q17" i="3"/>
  <c r="Q15" i="3"/>
  <c r="Q28" i="8"/>
  <c r="U5" i="8" s="1"/>
  <c r="Q23" i="8"/>
  <c r="Q24" i="8"/>
  <c r="R18" i="8"/>
  <c r="R14" i="8"/>
  <c r="R16" i="8"/>
  <c r="M13" i="8"/>
  <c r="M16" i="8" s="1"/>
  <c r="Q24" i="7"/>
  <c r="Q23" i="7"/>
  <c r="Q28" i="7"/>
  <c r="U5" i="7" s="1"/>
  <c r="R18" i="7"/>
  <c r="R14" i="7"/>
  <c r="R16" i="7"/>
  <c r="Q23" i="6"/>
  <c r="Q27" i="6"/>
  <c r="Q28" i="6"/>
  <c r="U5" i="6" s="1"/>
  <c r="Q24" i="6"/>
  <c r="R14" i="6"/>
  <c r="R16" i="6"/>
  <c r="Q23" i="5"/>
  <c r="Q28" i="5"/>
  <c r="U5" i="5" s="1"/>
  <c r="Q24" i="5"/>
  <c r="Q27" i="5"/>
  <c r="R14" i="5"/>
  <c r="R16" i="5"/>
  <c r="Q27" i="4"/>
  <c r="Q23" i="4"/>
  <c r="Q28" i="4"/>
  <c r="U5" i="4" s="1"/>
  <c r="Q24" i="4"/>
  <c r="R14" i="4"/>
  <c r="R16" i="4"/>
  <c r="Q24" i="3"/>
  <c r="Q23" i="3"/>
  <c r="Q28" i="3"/>
  <c r="U5" i="3" s="1"/>
  <c r="L45" i="8" l="1"/>
  <c r="K47" i="8" s="1"/>
  <c r="Q21" i="8" s="1"/>
  <c r="R11" i="3"/>
  <c r="L45" i="3"/>
  <c r="K47" i="3" s="1"/>
  <c r="Q21" i="3" s="1"/>
  <c r="Q27" i="3"/>
  <c r="R11" i="6"/>
  <c r="K47" i="6"/>
  <c r="Q21" i="6" s="1"/>
  <c r="R11" i="5"/>
  <c r="K47" i="5"/>
  <c r="Q21" i="5" s="1"/>
  <c r="R11" i="4"/>
  <c r="R11" i="7"/>
  <c r="R11" i="8"/>
  <c r="Q22" i="1"/>
  <c r="R17" i="1"/>
  <c r="U4" i="5" l="1"/>
  <c r="U4" i="8"/>
  <c r="U4" i="3"/>
  <c r="U4" i="6"/>
  <c r="K47" i="4"/>
  <c r="Q21" i="4" s="1"/>
  <c r="U4" i="4" s="1"/>
  <c r="Q21" i="7"/>
  <c r="U4" i="7" s="1"/>
  <c r="R15" i="1"/>
  <c r="R18" i="1"/>
  <c r="R14" i="1"/>
  <c r="D46" i="2"/>
  <c r="C10" i="2" l="1"/>
  <c r="E10" i="2"/>
  <c r="F10" i="2"/>
  <c r="G10" i="2"/>
  <c r="H10" i="2"/>
  <c r="B10" i="2"/>
  <c r="B5" i="2" l="1"/>
  <c r="B6" i="9" s="1"/>
  <c r="B11" i="9"/>
  <c r="B6" i="2"/>
  <c r="B7" i="9" s="1"/>
  <c r="E5" i="2"/>
  <c r="E6" i="9" s="1"/>
  <c r="E32" i="9" s="1"/>
  <c r="E11" i="9"/>
  <c r="E6" i="2"/>
  <c r="E7" i="9" s="1"/>
  <c r="F5" i="2"/>
  <c r="F6" i="9" s="1"/>
  <c r="F32" i="9" s="1"/>
  <c r="F11" i="9"/>
  <c r="F6" i="2"/>
  <c r="F7" i="9" s="1"/>
  <c r="H5" i="2"/>
  <c r="H6" i="9" s="1"/>
  <c r="H32" i="9" s="1"/>
  <c r="H6" i="2"/>
  <c r="H7" i="9" s="1"/>
  <c r="H11" i="9"/>
  <c r="D5" i="2"/>
  <c r="D6" i="9" s="1"/>
  <c r="D32" i="9" s="1"/>
  <c r="D6" i="2"/>
  <c r="D7" i="9" s="1"/>
  <c r="D11" i="9"/>
  <c r="G5" i="2"/>
  <c r="G6" i="9" s="1"/>
  <c r="G32" i="9" s="1"/>
  <c r="G6" i="2"/>
  <c r="G7" i="9" s="1"/>
  <c r="G11" i="9"/>
  <c r="C5" i="2"/>
  <c r="C6" i="9" s="1"/>
  <c r="C32" i="9" s="1"/>
  <c r="C6" i="2"/>
  <c r="C7" i="9" s="1"/>
  <c r="C11" i="9"/>
  <c r="I10" i="2"/>
  <c r="E34" i="9" l="1"/>
  <c r="C34" i="9"/>
  <c r="H34" i="9"/>
  <c r="D34" i="9"/>
  <c r="G34" i="9"/>
  <c r="F34" i="9"/>
  <c r="I7" i="9"/>
  <c r="I11" i="9"/>
  <c r="L11" i="9" s="1"/>
  <c r="B32" i="9"/>
  <c r="I6" i="9"/>
  <c r="H16" i="2"/>
  <c r="H17" i="9" s="1"/>
  <c r="H20" i="9" s="1"/>
  <c r="G16" i="2"/>
  <c r="G17" i="9" s="1"/>
  <c r="G20" i="9" s="1"/>
  <c r="F16" i="2"/>
  <c r="F17" i="9" s="1"/>
  <c r="F20" i="9" s="1"/>
  <c r="E16" i="2"/>
  <c r="E17" i="9" s="1"/>
  <c r="E20" i="9" s="1"/>
  <c r="F47" i="1"/>
  <c r="C16" i="2"/>
  <c r="J13" i="1"/>
  <c r="B21" i="2"/>
  <c r="M10" i="1"/>
  <c r="M11" i="1"/>
  <c r="K13" i="1"/>
  <c r="I13" i="1"/>
  <c r="B26" i="9" s="1"/>
  <c r="I26" i="9" s="1"/>
  <c r="L26" i="9" s="1"/>
  <c r="H13" i="1"/>
  <c r="F13" i="1"/>
  <c r="E13" i="1"/>
  <c r="D13" i="1"/>
  <c r="C13" i="1"/>
  <c r="B22" i="2" s="1"/>
  <c r="L10" i="1"/>
  <c r="L11" i="1"/>
  <c r="L7" i="9" l="1"/>
  <c r="B22" i="9"/>
  <c r="I32" i="9"/>
  <c r="L32" i="9" s="1"/>
  <c r="L6" i="9"/>
  <c r="C17" i="9"/>
  <c r="C19" i="2"/>
  <c r="Q6" i="1"/>
  <c r="B16" i="2"/>
  <c r="H15" i="1"/>
  <c r="B17" i="2"/>
  <c r="Q5" i="1"/>
  <c r="E19" i="2"/>
  <c r="H19" i="2"/>
  <c r="G19" i="2"/>
  <c r="B15" i="1"/>
  <c r="Q4" i="1"/>
  <c r="B34" i="9" l="1"/>
  <c r="B17" i="9"/>
  <c r="I17" i="2"/>
  <c r="B18" i="9"/>
  <c r="I18" i="9" s="1"/>
  <c r="L18" i="9" s="1"/>
  <c r="C20" i="9"/>
  <c r="I16" i="2"/>
  <c r="C33" i="1"/>
  <c r="I17" i="9" l="1"/>
  <c r="L17" i="9" s="1"/>
  <c r="I22" i="9"/>
  <c r="I34" i="9" s="1"/>
  <c r="D34" i="2"/>
  <c r="L22" i="9" l="1"/>
  <c r="L34" i="9"/>
  <c r="P6" i="8"/>
  <c r="P5" i="8"/>
  <c r="P4" i="8"/>
  <c r="Q4" i="8" l="1"/>
  <c r="S4" i="8"/>
  <c r="R31" i="8" l="1"/>
  <c r="C34" i="2"/>
  <c r="F19" i="2" l="1"/>
  <c r="C35" i="1"/>
  <c r="L26" i="1" l="1"/>
  <c r="C34" i="1" l="1"/>
  <c r="H34" i="2" l="1"/>
  <c r="L31" i="1"/>
  <c r="P6" i="7" l="1"/>
  <c r="P5" i="7"/>
  <c r="P4" i="7"/>
  <c r="P6" i="6"/>
  <c r="P5" i="6"/>
  <c r="P4" i="6"/>
  <c r="P6" i="5"/>
  <c r="P5" i="5"/>
  <c r="P4" i="5"/>
  <c r="P6" i="4"/>
  <c r="P5" i="4"/>
  <c r="P4" i="4"/>
  <c r="P6" i="3"/>
  <c r="P5" i="3"/>
  <c r="P4" i="3"/>
  <c r="Q30" i="1"/>
  <c r="Q25" i="1"/>
  <c r="P19" i="1"/>
  <c r="P18" i="1"/>
  <c r="P17" i="1"/>
  <c r="P16" i="1"/>
  <c r="P15" i="1"/>
  <c r="P14" i="1"/>
  <c r="P13" i="1"/>
  <c r="Q11" i="1"/>
  <c r="P11" i="1"/>
  <c r="Q9" i="1"/>
  <c r="P9" i="1"/>
  <c r="Q8" i="1"/>
  <c r="P8" i="1"/>
  <c r="Q7" i="1"/>
  <c r="P7" i="1"/>
  <c r="P6" i="1"/>
  <c r="P5" i="1"/>
  <c r="P4" i="1"/>
  <c r="H28" i="2"/>
  <c r="H27" i="9" s="1"/>
  <c r="H27" i="2"/>
  <c r="G28" i="2"/>
  <c r="G27" i="9" s="1"/>
  <c r="F28" i="2"/>
  <c r="F27" i="9" s="1"/>
  <c r="F27" i="2"/>
  <c r="E28" i="2"/>
  <c r="E27" i="9" s="1"/>
  <c r="E27" i="2"/>
  <c r="D28" i="2"/>
  <c r="D27" i="9" s="1"/>
  <c r="D27" i="2"/>
  <c r="C28" i="2"/>
  <c r="C27" i="9" s="1"/>
  <c r="C27" i="2"/>
  <c r="B28" i="2"/>
  <c r="B27" i="9" s="1"/>
  <c r="B27" i="2"/>
  <c r="B26" i="2"/>
  <c r="B25" i="9" s="1"/>
  <c r="S4" i="7"/>
  <c r="S4" i="6"/>
  <c r="S4" i="5"/>
  <c r="S4" i="4"/>
  <c r="Q4" i="3"/>
  <c r="S4" i="3"/>
  <c r="S47" i="1"/>
  <c r="F48" i="1"/>
  <c r="L44" i="1"/>
  <c r="L43" i="1"/>
  <c r="L42" i="1"/>
  <c r="Q29" i="1" s="1"/>
  <c r="H42" i="1"/>
  <c r="K37" i="1" s="1"/>
  <c r="Q24" i="1" s="1"/>
  <c r="S39" i="1"/>
  <c r="B40" i="1" s="1"/>
  <c r="L39" i="1"/>
  <c r="L38" i="1"/>
  <c r="L35" i="1"/>
  <c r="H34" i="1"/>
  <c r="K36" i="1" s="1"/>
  <c r="K41" i="1"/>
  <c r="Q28" i="1" s="1"/>
  <c r="U5" i="1" s="1"/>
  <c r="Q17" i="1"/>
  <c r="L28" i="1"/>
  <c r="Q19" i="1" s="1"/>
  <c r="C28" i="1"/>
  <c r="L27" i="1"/>
  <c r="Q18" i="1" s="1"/>
  <c r="C27" i="1"/>
  <c r="Q15" i="1"/>
  <c r="H26" i="1"/>
  <c r="C26" i="1"/>
  <c r="C25" i="1"/>
  <c r="C24" i="1"/>
  <c r="K23" i="1"/>
  <c r="L23" i="1" s="1"/>
  <c r="Q13" i="1" s="1"/>
  <c r="C23" i="1"/>
  <c r="C22" i="1"/>
  <c r="C21" i="1"/>
  <c r="K17" i="1"/>
  <c r="K15" i="1"/>
  <c r="G15" i="1"/>
  <c r="D15" i="1"/>
  <c r="M12" i="1"/>
  <c r="L12" i="1"/>
  <c r="B37" i="9" l="1"/>
  <c r="I27" i="9"/>
  <c r="L27" i="9" s="1"/>
  <c r="B18" i="2"/>
  <c r="K40" i="1"/>
  <c r="Q27" i="1" s="1"/>
  <c r="L36" i="1"/>
  <c r="Q23" i="1"/>
  <c r="S4" i="1"/>
  <c r="G27" i="2"/>
  <c r="I27" i="2" s="1"/>
  <c r="L25" i="1"/>
  <c r="Q14" i="1" s="1"/>
  <c r="Q4" i="7"/>
  <c r="Q4" i="6"/>
  <c r="Q4" i="5"/>
  <c r="Q4" i="4"/>
  <c r="C29" i="1"/>
  <c r="C15" i="1"/>
  <c r="F15" i="1"/>
  <c r="L41" i="1"/>
  <c r="M13" i="1"/>
  <c r="M16" i="1" s="1"/>
  <c r="L37" i="1"/>
  <c r="I15" i="1"/>
  <c r="L30" i="1"/>
  <c r="Q16" i="1" s="1"/>
  <c r="B19" i="9" l="1"/>
  <c r="B19" i="2"/>
  <c r="R31" i="5"/>
  <c r="R31" i="3"/>
  <c r="R31" i="7"/>
  <c r="L40" i="1"/>
  <c r="L45" i="1" s="1"/>
  <c r="R31" i="6"/>
  <c r="R31" i="4"/>
  <c r="B39" i="1"/>
  <c r="B45" i="1" s="1"/>
  <c r="L15" i="1"/>
  <c r="R11" i="1"/>
  <c r="I19" i="9" l="1"/>
  <c r="L19" i="9" s="1"/>
  <c r="B20" i="9"/>
  <c r="I20" i="9" s="1"/>
  <c r="L20" i="9" s="1"/>
  <c r="K47" i="1"/>
  <c r="Q21" i="1" s="1"/>
  <c r="R31" i="1" s="1"/>
  <c r="H26" i="2"/>
  <c r="H25" i="9" s="1"/>
  <c r="H37" i="9" s="1"/>
  <c r="H25" i="2"/>
  <c r="H24" i="9" s="1"/>
  <c r="H36" i="9" s="1"/>
  <c r="H24" i="2"/>
  <c r="H23" i="2"/>
  <c r="H33" i="2"/>
  <c r="G26" i="2"/>
  <c r="G25" i="9" s="1"/>
  <c r="G37" i="9" s="1"/>
  <c r="G25" i="2"/>
  <c r="G24" i="9" s="1"/>
  <c r="G36" i="9" s="1"/>
  <c r="G24" i="2"/>
  <c r="G23" i="2"/>
  <c r="G34" i="2"/>
  <c r="F23" i="2"/>
  <c r="F24" i="2"/>
  <c r="F25" i="2"/>
  <c r="F24" i="9" s="1"/>
  <c r="F36" i="9" s="1"/>
  <c r="F26" i="2"/>
  <c r="F25" i="9" s="1"/>
  <c r="F37" i="9" s="1"/>
  <c r="F34" i="2"/>
  <c r="E26" i="2"/>
  <c r="E25" i="9" s="1"/>
  <c r="E37" i="9" s="1"/>
  <c r="E25" i="2"/>
  <c r="E24" i="9" s="1"/>
  <c r="E36" i="9" s="1"/>
  <c r="E24" i="2"/>
  <c r="E23" i="2"/>
  <c r="E34" i="2"/>
  <c r="D26" i="2"/>
  <c r="D25" i="9" s="1"/>
  <c r="D37" i="9" s="1"/>
  <c r="D25" i="2"/>
  <c r="D24" i="9" s="1"/>
  <c r="D36" i="9" s="1"/>
  <c r="D24" i="2"/>
  <c r="D23" i="2"/>
  <c r="C26" i="2"/>
  <c r="C25" i="9" s="1"/>
  <c r="C37" i="9" s="1"/>
  <c r="C25" i="2"/>
  <c r="C24" i="9" s="1"/>
  <c r="C36" i="9" s="1"/>
  <c r="C24" i="2"/>
  <c r="C23" i="2"/>
  <c r="B25" i="2"/>
  <c r="B24" i="9" s="1"/>
  <c r="B36" i="9" s="1"/>
  <c r="B24" i="2"/>
  <c r="B23" i="2"/>
  <c r="B34" i="2"/>
  <c r="B33" i="2"/>
  <c r="I30" i="2"/>
  <c r="G23" i="9" l="1"/>
  <c r="G35" i="9" s="1"/>
  <c r="E23" i="9"/>
  <c r="E35" i="9" s="1"/>
  <c r="F23" i="9"/>
  <c r="F35" i="9" s="1"/>
  <c r="U4" i="1"/>
  <c r="B29" i="2"/>
  <c r="B23" i="9"/>
  <c r="I25" i="9"/>
  <c r="I37" i="9" s="1"/>
  <c r="I24" i="9"/>
  <c r="I36" i="9" s="1"/>
  <c r="C23" i="9"/>
  <c r="C35" i="9" s="1"/>
  <c r="C29" i="2"/>
  <c r="D23" i="9"/>
  <c r="D35" i="9" s="1"/>
  <c r="H23" i="9"/>
  <c r="H35" i="9" s="1"/>
  <c r="C33" i="2"/>
  <c r="D19" i="2"/>
  <c r="E33" i="2"/>
  <c r="G33" i="2"/>
  <c r="D33" i="2"/>
  <c r="F33" i="2"/>
  <c r="I26" i="2"/>
  <c r="H29" i="2"/>
  <c r="I25" i="2"/>
  <c r="G29" i="2"/>
  <c r="I24" i="2"/>
  <c r="F29" i="2"/>
  <c r="E29" i="2"/>
  <c r="I28" i="2"/>
  <c r="I22" i="2"/>
  <c r="I21" i="2"/>
  <c r="I18" i="2"/>
  <c r="I11" i="2"/>
  <c r="I12" i="2"/>
  <c r="D29" i="2"/>
  <c r="D31" i="2" s="1"/>
  <c r="I23" i="2"/>
  <c r="B28" i="9" l="1"/>
  <c r="B38" i="9" s="1"/>
  <c r="B35" i="9"/>
  <c r="G28" i="9"/>
  <c r="G30" i="9" s="1"/>
  <c r="E28" i="9"/>
  <c r="E33" i="9" s="1"/>
  <c r="F28" i="9"/>
  <c r="F30" i="9" s="1"/>
  <c r="L24" i="9"/>
  <c r="L36" i="9"/>
  <c r="D28" i="9"/>
  <c r="H28" i="9"/>
  <c r="H38" i="9" s="1"/>
  <c r="L25" i="9"/>
  <c r="L37" i="9"/>
  <c r="I23" i="9"/>
  <c r="I35" i="9" s="1"/>
  <c r="C28" i="9"/>
  <c r="C38" i="9" s="1"/>
  <c r="I29" i="2"/>
  <c r="F35" i="2"/>
  <c r="B35" i="2"/>
  <c r="I33" i="2"/>
  <c r="D35" i="2"/>
  <c r="G35" i="2"/>
  <c r="H31" i="2"/>
  <c r="H35" i="2"/>
  <c r="C35" i="2"/>
  <c r="I34" i="2"/>
  <c r="E35" i="2"/>
  <c r="I19" i="2"/>
  <c r="I5" i="2"/>
  <c r="B39" i="2" s="1"/>
  <c r="D39" i="2" s="1"/>
  <c r="I6" i="2"/>
  <c r="B43" i="2" s="1"/>
  <c r="D43" i="2" s="1"/>
  <c r="B31" i="2"/>
  <c r="G31" i="2"/>
  <c r="F31" i="2"/>
  <c r="E31" i="2"/>
  <c r="C31" i="2"/>
  <c r="G38" i="9" l="1"/>
  <c r="F33" i="9"/>
  <c r="F44" i="9" s="1"/>
  <c r="G33" i="9"/>
  <c r="G44" i="9" s="1"/>
  <c r="E30" i="9"/>
  <c r="E38" i="9"/>
  <c r="F38" i="9"/>
  <c r="C33" i="9"/>
  <c r="C30" i="9"/>
  <c r="E40" i="9"/>
  <c r="E42" i="9"/>
  <c r="E44" i="9"/>
  <c r="D38" i="9"/>
  <c r="D33" i="9"/>
  <c r="D30" i="9"/>
  <c r="H33" i="9"/>
  <c r="H30" i="9"/>
  <c r="I28" i="9"/>
  <c r="B33" i="9"/>
  <c r="B30" i="9"/>
  <c r="L35" i="9"/>
  <c r="L23" i="9"/>
  <c r="B42" i="2"/>
  <c r="D42" i="2" s="1"/>
  <c r="B44" i="2"/>
  <c r="D44" i="2" s="1"/>
  <c r="B41" i="2"/>
  <c r="D41" i="2" s="1"/>
  <c r="I35" i="2"/>
  <c r="B45" i="2" s="1"/>
  <c r="D45" i="2" s="1"/>
  <c r="B40" i="2"/>
  <c r="B47" i="2" s="1"/>
  <c r="I31" i="2"/>
  <c r="G40" i="9" l="1"/>
  <c r="F42" i="9"/>
  <c r="F40" i="9"/>
  <c r="G42" i="9"/>
  <c r="D44" i="9"/>
  <c r="D40" i="9"/>
  <c r="D42" i="9"/>
  <c r="I33" i="9"/>
  <c r="I30" i="9"/>
  <c r="L30" i="9" s="1"/>
  <c r="I38" i="9"/>
  <c r="L38" i="9" s="1"/>
  <c r="L28" i="9"/>
  <c r="B40" i="9"/>
  <c r="B42" i="9"/>
  <c r="B44" i="9"/>
  <c r="H44" i="9"/>
  <c r="H40" i="9"/>
  <c r="H42" i="9"/>
  <c r="C40" i="9"/>
  <c r="C44" i="9"/>
  <c r="C42" i="9"/>
  <c r="D40" i="2"/>
  <c r="B49" i="2"/>
  <c r="D49" i="2" s="1"/>
  <c r="B51" i="2"/>
  <c r="D51" i="2" s="1"/>
  <c r="D47" i="2"/>
  <c r="J51" i="1"/>
  <c r="E51" i="1" s="1"/>
  <c r="J3" i="3"/>
  <c r="J51" i="3" s="1"/>
  <c r="E51" i="3" s="1"/>
  <c r="B4" i="2"/>
  <c r="C4" i="2" l="1"/>
  <c r="D4" i="2" s="1"/>
  <c r="E4" i="2" s="1"/>
  <c r="F4" i="2" s="1"/>
  <c r="G4" i="2" s="1"/>
  <c r="H4" i="2" s="1"/>
  <c r="B5" i="9"/>
  <c r="C5" i="9" s="1"/>
  <c r="D5" i="9" s="1"/>
  <c r="E5" i="9" s="1"/>
  <c r="F5" i="9" s="1"/>
  <c r="G5" i="9" s="1"/>
  <c r="H5" i="9" s="1"/>
  <c r="I40" i="9"/>
  <c r="L40" i="9" s="1"/>
  <c r="I42" i="9"/>
  <c r="L42" i="9" s="1"/>
  <c r="I44" i="9"/>
  <c r="L44" i="9" s="1"/>
  <c r="L33" i="9"/>
  <c r="J51" i="4" l="1"/>
  <c r="E51" i="4" s="1"/>
  <c r="J51" i="5" l="1"/>
  <c r="E51" i="5" s="1"/>
  <c r="J51" i="6" l="1"/>
  <c r="E51" i="6" s="1"/>
  <c r="J51" i="7"/>
  <c r="B3" i="9" l="1"/>
  <c r="L3" i="9" s="1"/>
  <c r="E51" i="7"/>
  <c r="A2" i="2" l="1"/>
  <c r="J51" i="8"/>
  <c r="E51" i="8" s="1"/>
</calcChain>
</file>

<file path=xl/sharedStrings.xml><?xml version="1.0" encoding="utf-8"?>
<sst xmlns="http://schemas.openxmlformats.org/spreadsheetml/2006/main" count="1227" uniqueCount="178">
  <si>
    <t>DAILY CASH SHEET ANALYSIS</t>
  </si>
  <si>
    <t>RECEIPT ENTRY:</t>
  </si>
  <si>
    <t>DATE:</t>
  </si>
  <si>
    <t>Account</t>
  </si>
  <si>
    <t>Amount</t>
  </si>
  <si>
    <t>Checks</t>
  </si>
  <si>
    <t>FOOD</t>
  </si>
  <si>
    <t>BAR</t>
  </si>
  <si>
    <t>WINE</t>
  </si>
  <si>
    <t>TOBACCO</t>
  </si>
  <si>
    <t>TOTAL</t>
  </si>
  <si>
    <t>ALCOHOL</t>
  </si>
  <si>
    <t>NON-ALCOHOL</t>
  </si>
  <si>
    <t>WATER</t>
  </si>
  <si>
    <t>CIGARS</t>
  </si>
  <si>
    <t>POST TO:</t>
  </si>
  <si>
    <t xml:space="preserve"> </t>
  </si>
  <si>
    <t xml:space="preserve">                                                      </t>
  </si>
  <si>
    <t>Lunch</t>
  </si>
  <si>
    <t>Dinner</t>
  </si>
  <si>
    <t>Total Guests</t>
  </si>
  <si>
    <t>TOTAL AMEX</t>
  </si>
  <si>
    <t>BDS CURRENCY</t>
  </si>
  <si>
    <t>FOREIGN CURRENCY</t>
  </si>
  <si>
    <t>AMEX</t>
  </si>
  <si>
    <t>TYPE</t>
  </si>
  <si>
    <t>AMOUNT</t>
  </si>
  <si>
    <t>BDS CASH</t>
  </si>
  <si>
    <t>AMEX COMM</t>
  </si>
  <si>
    <t>USD</t>
  </si>
  <si>
    <t>GBP</t>
  </si>
  <si>
    <t xml:space="preserve">  </t>
  </si>
  <si>
    <t>CAD</t>
  </si>
  <si>
    <t>TOTAL SERVICE</t>
  </si>
  <si>
    <t>SERVICE</t>
  </si>
  <si>
    <t>BREAKAGE</t>
  </si>
  <si>
    <t>Coin</t>
  </si>
  <si>
    <t xml:space="preserve">   </t>
  </si>
  <si>
    <t>Description</t>
  </si>
  <si>
    <t>DEPOSIT SLIP</t>
  </si>
  <si>
    <t>Debit Cards</t>
  </si>
  <si>
    <t>CASH</t>
  </si>
  <si>
    <t xml:space="preserve">Voucher: </t>
  </si>
  <si>
    <t>CHEQUE</t>
  </si>
  <si>
    <t xml:space="preserve">Event Deposit- </t>
  </si>
  <si>
    <t>OTHER</t>
  </si>
  <si>
    <t>Cancellation fees</t>
  </si>
  <si>
    <t>Government Levy</t>
  </si>
  <si>
    <t xml:space="preserve">Charge Account: </t>
  </si>
  <si>
    <t>US Account</t>
  </si>
  <si>
    <t>Musican</t>
  </si>
  <si>
    <t>.</t>
  </si>
  <si>
    <t>CREDIT CARDS. SERVICE CHARGE. TIPS</t>
  </si>
  <si>
    <t>OTHERS</t>
  </si>
  <si>
    <t>CHARGE ACCOUNTS</t>
  </si>
  <si>
    <t>VOUCHERS REDEEM</t>
  </si>
  <si>
    <t>VISA</t>
  </si>
  <si>
    <t>MASTERCARD</t>
  </si>
  <si>
    <t>TOTAL VISA &amp; MC</t>
  </si>
  <si>
    <t>EVENT DEPOSIT USED</t>
  </si>
  <si>
    <t>OVERS/(SHORTS)</t>
  </si>
  <si>
    <t>CHEQUE PAYMENTS</t>
  </si>
  <si>
    <t>CHARGE PAYMENTS</t>
  </si>
  <si>
    <t>LUNCH</t>
  </si>
  <si>
    <t>DINNER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</si>
  <si>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</si>
  <si>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</si>
  <si>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</si>
  <si>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</si>
  <si>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</si>
  <si>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</si>
  <si>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</si>
  <si>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</si>
  <si>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Total Covers</t>
  </si>
  <si>
    <t>Lunch Covers</t>
  </si>
  <si>
    <t>Dinner covers</t>
  </si>
  <si>
    <t>Lunch Sales</t>
  </si>
  <si>
    <t>Dinner Sales</t>
  </si>
  <si>
    <t>Total Sales</t>
  </si>
  <si>
    <t>Non Alcohol</t>
  </si>
  <si>
    <t>Wine</t>
  </si>
  <si>
    <t>Water</t>
  </si>
  <si>
    <t>Food</t>
  </si>
  <si>
    <t>Cigar</t>
  </si>
  <si>
    <t>Budget</t>
  </si>
  <si>
    <t>Variance</t>
  </si>
  <si>
    <t>Average check - Lunch</t>
  </si>
  <si>
    <t>Average check - Dinner</t>
  </si>
  <si>
    <t>Total Average check</t>
  </si>
  <si>
    <t>WEEKLY  SUMMARY</t>
  </si>
  <si>
    <t>Total covers</t>
  </si>
  <si>
    <t>Weekly Payroll cost with NIS</t>
  </si>
  <si>
    <t>Weekly Payroll % sales</t>
  </si>
  <si>
    <t xml:space="preserve">Alcohol </t>
  </si>
  <si>
    <t>MISC</t>
  </si>
  <si>
    <t>FEES</t>
  </si>
  <si>
    <t>Excluding Other</t>
  </si>
  <si>
    <t>Including Other</t>
  </si>
  <si>
    <t>CASH TIPS</t>
  </si>
  <si>
    <t>CARD TIPS</t>
  </si>
  <si>
    <t>Misc</t>
  </si>
  <si>
    <t>Other - Fees</t>
  </si>
  <si>
    <t>Visa</t>
  </si>
  <si>
    <t>Master</t>
  </si>
  <si>
    <t>Amex</t>
  </si>
  <si>
    <t xml:space="preserve">Master </t>
  </si>
  <si>
    <t>Difference</t>
  </si>
  <si>
    <t>TERMINAL</t>
  </si>
  <si>
    <t>Prev. Wk</t>
  </si>
  <si>
    <t>Var %</t>
  </si>
  <si>
    <t>B'FAST</t>
  </si>
  <si>
    <t>B'fast</t>
  </si>
  <si>
    <t>Breakfast covers</t>
  </si>
  <si>
    <t>Breakfast sales</t>
  </si>
  <si>
    <t>Total Average check (OVERALL)</t>
  </si>
  <si>
    <t>Total Average check (FOOD)</t>
  </si>
  <si>
    <t>Total Average check (BAR)</t>
  </si>
  <si>
    <t>Total Average check (WINE)</t>
  </si>
  <si>
    <t>LUNCH &amp; DINNER SALES REPORT</t>
  </si>
  <si>
    <t>Debit</t>
  </si>
  <si>
    <t>Total Average check (CIGAR)</t>
  </si>
  <si>
    <t>Monthly Payroll</t>
  </si>
  <si>
    <t>Monthly Payroll % sales</t>
  </si>
  <si>
    <t>Rent costs</t>
  </si>
  <si>
    <t>Rent costs % sales</t>
  </si>
  <si>
    <t>Bar ONLY Covers - Lunch</t>
  </si>
  <si>
    <t>Bar ONLY Covers - Dinner</t>
  </si>
  <si>
    <t>Bar ONLY sales - Lunch</t>
  </si>
  <si>
    <t>Bar ONLY sales - Dinner</t>
  </si>
  <si>
    <t>Total Sales (Excl. Bar)</t>
  </si>
  <si>
    <t>Lunch - #6807</t>
  </si>
  <si>
    <t>Lunch - #6809</t>
  </si>
  <si>
    <t>Dinner- #6809</t>
  </si>
  <si>
    <t>Dinner- #6802</t>
  </si>
  <si>
    <t>Complimentary covers</t>
  </si>
  <si>
    <t>Total Covers (Adj.)</t>
  </si>
  <si>
    <t>Dinner - #6807</t>
  </si>
  <si>
    <t>Dinner - #6802</t>
  </si>
  <si>
    <t>Dinner - #6809</t>
  </si>
  <si>
    <t>Lunch - #6802</t>
  </si>
  <si>
    <t>Other</t>
  </si>
  <si>
    <t>Total Average check (OTHER)</t>
  </si>
  <si>
    <t>Various</t>
  </si>
  <si>
    <t>BBD</t>
  </si>
  <si>
    <t>Lunch - #6811</t>
  </si>
  <si>
    <t>WEEKLY SALES REPORT</t>
  </si>
  <si>
    <t>WEEKLY SALES REPORT (Rolling 8-Week)</t>
  </si>
  <si>
    <t>CAFÉ DE PARIS</t>
  </si>
  <si>
    <t>Dinner- #6812</t>
  </si>
  <si>
    <t>Dinner - #6812</t>
  </si>
  <si>
    <t>RECEIPT ENTRY: 4AM</t>
  </si>
  <si>
    <t>Lunch - #8904</t>
  </si>
  <si>
    <t>Dinner- #8904</t>
  </si>
  <si>
    <t>Dinner- #8903</t>
  </si>
  <si>
    <t>Lunch - #8903</t>
  </si>
  <si>
    <t>Dinner - #8903</t>
  </si>
  <si>
    <t>Dinner - #8904</t>
  </si>
  <si>
    <t>Dinner- #8905</t>
  </si>
  <si>
    <t>Lunch - #8905</t>
  </si>
  <si>
    <t>Dinner - #8905</t>
  </si>
  <si>
    <t/>
  </si>
  <si>
    <t>Lunch - #8902</t>
  </si>
  <si>
    <t>Dinner - #8902</t>
  </si>
  <si>
    <t>Dinner- #8902</t>
  </si>
  <si>
    <t>WE Mar 24</t>
  </si>
  <si>
    <t>WE Mar 17</t>
  </si>
  <si>
    <t>WE Mar 31</t>
  </si>
  <si>
    <t>WE Apr 7</t>
  </si>
  <si>
    <t>Beverages / Beer / Water</t>
  </si>
  <si>
    <t>WE Apr 14</t>
  </si>
  <si>
    <t>WE Apr 21</t>
  </si>
  <si>
    <t>WE Apr 28</t>
  </si>
  <si>
    <t>POS Terminal #8902</t>
  </si>
  <si>
    <t>Card #</t>
  </si>
  <si>
    <t>VI</t>
  </si>
  <si>
    <t>MC</t>
  </si>
  <si>
    <t>AX</t>
  </si>
  <si>
    <t>WE May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</si>
</sst>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[$-F800]dddd\,\ mmmm\ dd\,\ yyyy"/>
    <numFmt numFmtId="167" formatCode="0.0%"/>
    <numFmt numFmtId="168" formatCode="[$-409]mmmm\ d\,\ yyyy;@"/>
    <numFmt numFmtId="169" formatCode="_-* #,##0_-;\-* #,##0_-;_-* &quot;-&quot;??_-;_-@_-"/>
  </numFmts>
  <fonts count="44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Times New Roman"/>
      <family val="1"/>
    </font>
    <font>
      <i/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0"/>
      <name val="Times New Roman"/>
      <family val="1"/>
    </font>
    <font>
      <sz val="10"/>
      <color rgb="FF0033CC"/>
      <name val="Times New Roman"/>
      <family val="1"/>
    </font>
    <font>
      <sz val="10"/>
      <color rgb="FF00B050"/>
      <name val="Times New Roman"/>
      <family val="1"/>
    </font>
    <font>
      <sz val="10"/>
      <color rgb="FF007434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0"/>
      <name val="Times New Roman"/>
      <family val="1"/>
    </font>
    <font>
      <i/>
      <sz val="8"/>
      <name val="Times New Roman"/>
      <family val="1"/>
    </font>
    <font>
      <sz val="8"/>
      <name val="Times New Roman"/>
      <family val="1"/>
    </font>
    <font>
      <b/>
      <sz val="10"/>
      <color theme="1"/>
      <name val="Times New Roman"/>
      <family val="1"/>
    </font>
    <font>
      <i/>
      <sz val="8"/>
      <color theme="1"/>
      <name val="Times New Roman"/>
      <family val="1"/>
    </font>
    <font>
      <sz val="10"/>
      <color rgb="FF0000FF"/>
      <name val="Times New Roman"/>
      <family val="1"/>
    </font>
    <font>
      <b/>
      <i/>
      <sz val="8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</font>
    <font>
      <b/>
      <sz val="14"/>
      <color theme="0"/>
      <name val="Calibri"/>
      <family val="2"/>
      <scheme val="minor"/>
    </font>
    <font>
      <i/>
      <sz val="9"/>
      <color theme="1"/>
      <name val="Times New Roman"/>
      <family val="1"/>
    </font>
    <font>
      <sz val="10"/>
      <color rgb="FFFF0000"/>
      <name val="Times New Roman"/>
      <family val="1"/>
    </font>
    <font>
      <b/>
      <sz val="14"/>
      <name val="Calibri"/>
      <family val="2"/>
      <scheme val="minor"/>
    </font>
    <font>
      <sz val="11"/>
      <name val="Times New Roman"/>
      <family val="2"/>
    </font>
    <font>
      <sz val="8"/>
      <name val="Times New Roman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8DCF3"/>
        <bgColor indexed="64"/>
      </patternFill>
    </fill>
    <fill>
      <patternFill patternType="solid">
        <fgColor rgb="FFDF5BC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8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" fillId="0" borderId="0"/>
  </cellStyleXfs>
  <cellXfs count="504">
    <xf numFmtId="0" fontId="0" fillId="0" borderId="0" xfId="0"/>
    <xf numFmtId="0" fontId="12" fillId="0" borderId="0" xfId="0" applyFont="1"/>
    <xf numFmtId="0" fontId="12" fillId="2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horizontal="center"/>
    </xf>
    <xf numFmtId="1" fontId="14" fillId="5" borderId="5" xfId="0" applyNumberFormat="1" applyFont="1" applyFill="1" applyBorder="1" applyAlignment="1">
      <alignment horizontal="center"/>
    </xf>
    <xf numFmtId="43" fontId="10" fillId="2" borderId="5" xfId="1" applyNumberFormat="1" applyFont="1" applyFill="1" applyBorder="1" applyAlignment="1">
      <alignment horizontal="center"/>
    </xf>
    <xf numFmtId="0" fontId="10" fillId="0" borderId="0" xfId="0" applyFont="1"/>
    <xf numFmtId="0" fontId="10" fillId="3" borderId="7" xfId="0" applyFont="1" applyFill="1" applyBorder="1" applyAlignment="1">
      <alignment horizontal="center"/>
    </xf>
    <xf numFmtId="0" fontId="14" fillId="5" borderId="13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0" fontId="10" fillId="2" borderId="18" xfId="0" applyFont="1" applyFill="1" applyBorder="1"/>
    <xf numFmtId="165" fontId="10" fillId="4" borderId="21" xfId="1" applyFont="1" applyFill="1" applyBorder="1"/>
    <xf numFmtId="0" fontId="14" fillId="5" borderId="5" xfId="0" applyFont="1" applyFill="1" applyBorder="1" applyAlignment="1">
      <alignment horizontal="center"/>
    </xf>
    <xf numFmtId="165" fontId="10" fillId="2" borderId="38" xfId="1" applyFont="1" applyFill="1" applyBorder="1"/>
    <xf numFmtId="165" fontId="10" fillId="2" borderId="24" xfId="1" applyFont="1" applyFill="1" applyBorder="1"/>
    <xf numFmtId="165" fontId="10" fillId="2" borderId="25" xfId="1" applyFont="1" applyFill="1" applyBorder="1"/>
    <xf numFmtId="165" fontId="10" fillId="4" borderId="39" xfId="1" applyFont="1" applyFill="1" applyBorder="1"/>
    <xf numFmtId="165" fontId="10" fillId="4" borderId="40" xfId="1" applyFont="1" applyFill="1" applyBorder="1"/>
    <xf numFmtId="0" fontId="14" fillId="5" borderId="4" xfId="0" applyFont="1" applyFill="1" applyBorder="1" applyAlignment="1">
      <alignment horizontal="center"/>
    </xf>
    <xf numFmtId="165" fontId="10" fillId="2" borderId="0" xfId="1" applyFont="1" applyFill="1" applyBorder="1"/>
    <xf numFmtId="165" fontId="10" fillId="4" borderId="30" xfId="1" applyFont="1" applyFill="1" applyBorder="1"/>
    <xf numFmtId="1" fontId="14" fillId="5" borderId="27" xfId="0" applyNumberFormat="1" applyFont="1" applyFill="1" applyBorder="1" applyAlignment="1">
      <alignment horizontal="center"/>
    </xf>
    <xf numFmtId="165" fontId="10" fillId="2" borderId="0" xfId="1" applyFont="1" applyFill="1" applyBorder="1" applyAlignment="1">
      <alignment horizontal="center"/>
    </xf>
    <xf numFmtId="2" fontId="10" fillId="2" borderId="0" xfId="0" applyNumberFormat="1" applyFont="1" applyFill="1"/>
    <xf numFmtId="0" fontId="12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164" fontId="10" fillId="3" borderId="5" xfId="2" applyFont="1" applyFill="1" applyBorder="1" applyAlignment="1">
      <alignment horizontal="left"/>
    </xf>
    <xf numFmtId="164" fontId="10" fillId="2" borderId="0" xfId="2" applyFont="1" applyFill="1" applyBorder="1" applyProtection="1">
      <protection locked="0"/>
    </xf>
    <xf numFmtId="0" fontId="12" fillId="0" borderId="5" xfId="0" applyFont="1" applyBorder="1"/>
    <xf numFmtId="165" fontId="15" fillId="2" borderId="0" xfId="1" applyFont="1" applyFill="1" applyBorder="1"/>
    <xf numFmtId="164" fontId="10" fillId="3" borderId="5" xfId="2" applyFont="1" applyFill="1" applyBorder="1"/>
    <xf numFmtId="0" fontId="10" fillId="2" borderId="2" xfId="0" applyFont="1" applyFill="1" applyBorder="1"/>
    <xf numFmtId="43" fontId="10" fillId="3" borderId="5" xfId="1" applyNumberFormat="1" applyFont="1" applyFill="1" applyBorder="1" applyAlignment="1" applyProtection="1">
      <alignment horizontal="right"/>
      <protection locked="0"/>
    </xf>
    <xf numFmtId="43" fontId="10" fillId="2" borderId="5" xfId="1" applyNumberFormat="1" applyFont="1" applyFill="1" applyBorder="1" applyAlignment="1" applyProtection="1">
      <alignment horizontal="right"/>
      <protection locked="0"/>
    </xf>
    <xf numFmtId="0" fontId="12" fillId="2" borderId="0" xfId="0" applyFont="1" applyFill="1" applyAlignment="1">
      <alignment horizontal="left"/>
    </xf>
    <xf numFmtId="164" fontId="12" fillId="3" borderId="5" xfId="2" applyFont="1" applyFill="1" applyBorder="1"/>
    <xf numFmtId="43" fontId="15" fillId="2" borderId="0" xfId="0" applyNumberFormat="1" applyFont="1" applyFill="1"/>
    <xf numFmtId="0" fontId="10" fillId="3" borderId="5" xfId="0" applyFont="1" applyFill="1" applyBorder="1"/>
    <xf numFmtId="164" fontId="12" fillId="2" borderId="0" xfId="2" applyFont="1" applyFill="1" applyBorder="1"/>
    <xf numFmtId="0" fontId="10" fillId="2" borderId="2" xfId="0" applyFont="1" applyFill="1" applyBorder="1" applyAlignment="1">
      <alignment horizontal="left"/>
    </xf>
    <xf numFmtId="44" fontId="10" fillId="2" borderId="0" xfId="0" applyNumberFormat="1" applyFont="1" applyFill="1"/>
    <xf numFmtId="43" fontId="10" fillId="2" borderId="4" xfId="1" applyNumberFormat="1" applyFont="1" applyFill="1" applyBorder="1" applyAlignment="1">
      <alignment horizontal="center"/>
    </xf>
    <xf numFmtId="0" fontId="10" fillId="2" borderId="5" xfId="0" applyFont="1" applyFill="1" applyBorder="1"/>
    <xf numFmtId="2" fontId="14" fillId="2" borderId="0" xfId="0" applyNumberFormat="1" applyFont="1" applyFill="1" applyAlignment="1">
      <alignment horizontal="center"/>
    </xf>
    <xf numFmtId="43" fontId="10" fillId="2" borderId="27" xfId="1" applyNumberFormat="1" applyFont="1" applyFill="1" applyBorder="1" applyAlignment="1">
      <alignment horizontal="center"/>
    </xf>
    <xf numFmtId="2" fontId="10" fillId="2" borderId="5" xfId="0" applyNumberFormat="1" applyFont="1" applyFill="1" applyBorder="1" applyProtection="1">
      <protection locked="0"/>
    </xf>
    <xf numFmtId="0" fontId="10" fillId="0" borderId="5" xfId="0" applyFont="1" applyBorder="1"/>
    <xf numFmtId="2" fontId="10" fillId="2" borderId="5" xfId="0" applyNumberFormat="1" applyFont="1" applyFill="1" applyBorder="1" applyAlignment="1" applyProtection="1">
      <alignment horizontal="right"/>
      <protection locked="0"/>
    </xf>
    <xf numFmtId="164" fontId="10" fillId="2" borderId="0" xfId="2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14" fontId="10" fillId="2" borderId="5" xfId="0" applyNumberFormat="1" applyFont="1" applyFill="1" applyBorder="1"/>
    <xf numFmtId="43" fontId="15" fillId="2" borderId="5" xfId="1" applyNumberFormat="1" applyFont="1" applyFill="1" applyBorder="1" applyAlignment="1" applyProtection="1">
      <alignment horizontal="right"/>
      <protection locked="0"/>
    </xf>
    <xf numFmtId="0" fontId="10" fillId="2" borderId="0" xfId="0" applyFont="1" applyFill="1" applyAlignment="1">
      <alignment horizontal="right"/>
    </xf>
    <xf numFmtId="43" fontId="10" fillId="2" borderId="0" xfId="0" applyNumberFormat="1" applyFont="1" applyFill="1"/>
    <xf numFmtId="165" fontId="10" fillId="2" borderId="5" xfId="1" applyFont="1" applyFill="1" applyBorder="1"/>
    <xf numFmtId="2" fontId="12" fillId="2" borderId="0" xfId="0" applyNumberFormat="1" applyFont="1" applyFill="1"/>
    <xf numFmtId="0" fontId="10" fillId="0" borderId="0" xfId="0" applyFont="1" applyAlignment="1">
      <alignment horizontal="center"/>
    </xf>
    <xf numFmtId="43" fontId="10" fillId="2" borderId="0" xfId="0" applyNumberFormat="1" applyFont="1" applyFill="1" applyAlignment="1">
      <alignment horizontal="left"/>
    </xf>
    <xf numFmtId="8" fontId="10" fillId="2" borderId="5" xfId="0" applyNumberFormat="1" applyFont="1" applyFill="1" applyBorder="1" applyProtection="1">
      <protection locked="0"/>
    </xf>
    <xf numFmtId="0" fontId="10" fillId="2" borderId="5" xfId="0" applyFont="1" applyFill="1" applyBorder="1" applyProtection="1">
      <protection locked="0"/>
    </xf>
    <xf numFmtId="165" fontId="10" fillId="2" borderId="5" xfId="1" applyFont="1" applyFill="1" applyBorder="1" applyAlignment="1" applyProtection="1">
      <alignment horizontal="right"/>
      <protection locked="0"/>
    </xf>
    <xf numFmtId="0" fontId="10" fillId="0" borderId="2" xfId="0" applyFont="1" applyBorder="1" applyAlignment="1">
      <alignment horizontal="left"/>
    </xf>
    <xf numFmtId="165" fontId="10" fillId="2" borderId="0" xfId="1" applyFont="1" applyFill="1" applyBorder="1" applyAlignment="1" applyProtection="1">
      <alignment horizontal="right"/>
      <protection locked="0"/>
    </xf>
    <xf numFmtId="1" fontId="10" fillId="2" borderId="0" xfId="0" applyNumberFormat="1" applyFont="1" applyFill="1" applyAlignment="1">
      <alignment horizontal="right"/>
    </xf>
    <xf numFmtId="0" fontId="10" fillId="0" borderId="0" xfId="0" applyFont="1" applyAlignment="1">
      <alignment horizontal="left"/>
    </xf>
    <xf numFmtId="1" fontId="10" fillId="2" borderId="28" xfId="0" applyNumberFormat="1" applyFont="1" applyFill="1" applyBorder="1" applyAlignment="1" applyProtection="1">
      <alignment horizontal="center"/>
      <protection locked="0"/>
    </xf>
    <xf numFmtId="0" fontId="12" fillId="0" borderId="0" xfId="0" applyFont="1" applyAlignment="1">
      <alignment horizontal="center"/>
    </xf>
    <xf numFmtId="2" fontId="12" fillId="0" borderId="0" xfId="0" applyNumberFormat="1" applyFont="1" applyProtection="1">
      <protection locked="0"/>
    </xf>
    <xf numFmtId="43" fontId="10" fillId="0" borderId="0" xfId="0" applyNumberFormat="1" applyFont="1" applyAlignment="1">
      <alignment horizontal="center"/>
    </xf>
    <xf numFmtId="2" fontId="10" fillId="0" borderId="0" xfId="0" applyNumberFormat="1" applyFont="1"/>
    <xf numFmtId="2" fontId="12" fillId="0" borderId="0" xfId="0" applyNumberFormat="1" applyFont="1"/>
    <xf numFmtId="0" fontId="10" fillId="2" borderId="20" xfId="0" applyFont="1" applyFill="1" applyBorder="1"/>
    <xf numFmtId="0" fontId="10" fillId="2" borderId="26" xfId="0" applyFont="1" applyFill="1" applyBorder="1"/>
    <xf numFmtId="165" fontId="16" fillId="2" borderId="5" xfId="1" applyFont="1" applyFill="1" applyBorder="1"/>
    <xf numFmtId="165" fontId="17" fillId="0" borderId="5" xfId="1" applyFont="1" applyFill="1" applyBorder="1" applyProtection="1">
      <protection locked="0"/>
    </xf>
    <xf numFmtId="165" fontId="17" fillId="2" borderId="5" xfId="1" applyFont="1" applyFill="1" applyBorder="1"/>
    <xf numFmtId="0" fontId="17" fillId="2" borderId="24" xfId="0" applyFont="1" applyFill="1" applyBorder="1" applyAlignment="1">
      <alignment horizontal="center"/>
    </xf>
    <xf numFmtId="165" fontId="17" fillId="3" borderId="0" xfId="1" applyFont="1" applyFill="1" applyBorder="1"/>
    <xf numFmtId="165" fontId="17" fillId="3" borderId="0" xfId="1" applyFont="1" applyFill="1" applyBorder="1" applyProtection="1">
      <protection locked="0"/>
    </xf>
    <xf numFmtId="0" fontId="17" fillId="3" borderId="6" xfId="0" applyFont="1" applyFill="1" applyBorder="1"/>
    <xf numFmtId="0" fontId="12" fillId="3" borderId="24" xfId="0" applyFont="1" applyFill="1" applyBorder="1"/>
    <xf numFmtId="43" fontId="10" fillId="2" borderId="0" xfId="1" applyNumberFormat="1" applyFont="1" applyFill="1" applyBorder="1" applyAlignment="1">
      <alignment horizontal="center"/>
    </xf>
    <xf numFmtId="0" fontId="14" fillId="5" borderId="27" xfId="0" applyFont="1" applyFill="1" applyBorder="1" applyAlignment="1">
      <alignment horizontal="center"/>
    </xf>
    <xf numFmtId="1" fontId="14" fillId="2" borderId="2" xfId="0" applyNumberFormat="1" applyFont="1" applyFill="1" applyBorder="1" applyAlignment="1">
      <alignment horizontal="center"/>
    </xf>
    <xf numFmtId="43" fontId="10" fillId="2" borderId="3" xfId="1" applyNumberFormat="1" applyFont="1" applyFill="1" applyBorder="1" applyAlignment="1">
      <alignment horizontal="center"/>
    </xf>
    <xf numFmtId="0" fontId="14" fillId="5" borderId="24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165" fontId="10" fillId="4" borderId="5" xfId="1" applyFont="1" applyFill="1" applyBorder="1" applyProtection="1">
      <protection locked="0"/>
    </xf>
    <xf numFmtId="43" fontId="10" fillId="4" borderId="5" xfId="1" applyNumberFormat="1" applyFont="1" applyFill="1" applyBorder="1" applyAlignment="1" applyProtection="1">
      <alignment horizontal="right"/>
      <protection locked="0"/>
    </xf>
    <xf numFmtId="43" fontId="10" fillId="4" borderId="27" xfId="1" applyNumberFormat="1" applyFont="1" applyFill="1" applyBorder="1" applyAlignment="1">
      <alignment horizontal="center"/>
    </xf>
    <xf numFmtId="43" fontId="10" fillId="4" borderId="5" xfId="1" applyNumberFormat="1" applyFont="1" applyFill="1" applyBorder="1" applyAlignment="1">
      <alignment horizontal="center"/>
    </xf>
    <xf numFmtId="164" fontId="10" fillId="4" borderId="5" xfId="2" applyFont="1" applyFill="1" applyBorder="1" applyProtection="1">
      <protection locked="0"/>
    </xf>
    <xf numFmtId="164" fontId="12" fillId="4" borderId="5" xfId="2" applyFont="1" applyFill="1" applyBorder="1"/>
    <xf numFmtId="44" fontId="10" fillId="4" borderId="5" xfId="0" applyNumberFormat="1" applyFont="1" applyFill="1" applyBorder="1"/>
    <xf numFmtId="165" fontId="10" fillId="4" borderId="5" xfId="1" applyFont="1" applyFill="1" applyBorder="1"/>
    <xf numFmtId="164" fontId="10" fillId="4" borderId="5" xfId="2" applyFont="1" applyFill="1" applyBorder="1" applyAlignment="1">
      <alignment horizontal="center"/>
    </xf>
    <xf numFmtId="0" fontId="10" fillId="4" borderId="5" xfId="0" applyFont="1" applyFill="1" applyBorder="1"/>
    <xf numFmtId="165" fontId="10" fillId="4" borderId="5" xfId="1" applyFont="1" applyFill="1" applyBorder="1" applyAlignment="1">
      <alignment horizontal="center"/>
    </xf>
    <xf numFmtId="43" fontId="15" fillId="4" borderId="5" xfId="1" applyNumberFormat="1" applyFont="1" applyFill="1" applyBorder="1" applyAlignment="1"/>
    <xf numFmtId="2" fontId="10" fillId="4" borderId="5" xfId="0" applyNumberFormat="1" applyFont="1" applyFill="1" applyBorder="1"/>
    <xf numFmtId="1" fontId="10" fillId="4" borderId="5" xfId="0" applyNumberFormat="1" applyFont="1" applyFill="1" applyBorder="1" applyAlignment="1" applyProtection="1">
      <alignment horizontal="center"/>
      <protection locked="0"/>
    </xf>
    <xf numFmtId="165" fontId="15" fillId="4" borderId="5" xfId="1" applyFont="1" applyFill="1" applyBorder="1" applyAlignment="1" applyProtection="1">
      <alignment horizontal="right"/>
      <protection locked="0"/>
    </xf>
    <xf numFmtId="0" fontId="10" fillId="2" borderId="0" xfId="0" applyFont="1" applyFill="1" applyAlignment="1">
      <alignment horizontal="center" vertical="center"/>
    </xf>
    <xf numFmtId="0" fontId="14" fillId="5" borderId="15" xfId="0" applyFont="1" applyFill="1" applyBorder="1" applyAlignment="1">
      <alignment horizontal="center"/>
    </xf>
    <xf numFmtId="0" fontId="19" fillId="0" borderId="30" xfId="0" applyFont="1" applyBorder="1"/>
    <xf numFmtId="0" fontId="19" fillId="0" borderId="9" xfId="0" applyFont="1" applyBorder="1" applyAlignment="1">
      <alignment horizontal="center"/>
    </xf>
    <xf numFmtId="0" fontId="19" fillId="0" borderId="30" xfId="0" applyFont="1" applyBorder="1" applyAlignment="1">
      <alignment horizontal="center"/>
    </xf>
    <xf numFmtId="16" fontId="19" fillId="0" borderId="45" xfId="0" applyNumberFormat="1" applyFont="1" applyBorder="1" applyAlignment="1">
      <alignment horizontal="center"/>
    </xf>
    <xf numFmtId="0" fontId="19" fillId="0" borderId="20" xfId="0" applyFont="1" applyBorder="1"/>
    <xf numFmtId="0" fontId="0" fillId="0" borderId="18" xfId="0" applyBorder="1" applyAlignment="1">
      <alignment horizontal="center"/>
    </xf>
    <xf numFmtId="0" fontId="0" fillId="0" borderId="49" xfId="0" applyBorder="1"/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19" fillId="0" borderId="18" xfId="0" applyFont="1" applyBorder="1"/>
    <xf numFmtId="0" fontId="19" fillId="0" borderId="49" xfId="0" applyFont="1" applyBorder="1"/>
    <xf numFmtId="0" fontId="19" fillId="0" borderId="53" xfId="0" applyFont="1" applyBorder="1"/>
    <xf numFmtId="164" fontId="23" fillId="0" borderId="54" xfId="2" applyFont="1" applyBorder="1" applyAlignment="1">
      <alignment horizontal="center"/>
    </xf>
    <xf numFmtId="164" fontId="23" fillId="0" borderId="51" xfId="2" applyFont="1" applyBorder="1" applyAlignment="1">
      <alignment horizontal="center"/>
    </xf>
    <xf numFmtId="164" fontId="22" fillId="0" borderId="51" xfId="2" applyFont="1" applyBorder="1"/>
    <xf numFmtId="164" fontId="23" fillId="0" borderId="35" xfId="2" applyFont="1" applyBorder="1" applyAlignment="1">
      <alignment horizontal="center"/>
    </xf>
    <xf numFmtId="164" fontId="23" fillId="0" borderId="55" xfId="2" applyFont="1" applyBorder="1" applyAlignment="1">
      <alignment horizontal="center"/>
    </xf>
    <xf numFmtId="164" fontId="24" fillId="0" borderId="56" xfId="2" applyFont="1" applyBorder="1" applyAlignment="1">
      <alignment horizontal="center"/>
    </xf>
    <xf numFmtId="0" fontId="19" fillId="0" borderId="57" xfId="0" applyFont="1" applyBorder="1"/>
    <xf numFmtId="164" fontId="23" fillId="0" borderId="37" xfId="2" applyFont="1" applyBorder="1" applyAlignment="1">
      <alignment horizontal="center"/>
    </xf>
    <xf numFmtId="164" fontId="23" fillId="0" borderId="5" xfId="2" applyFont="1" applyBorder="1" applyAlignment="1">
      <alignment horizontal="center"/>
    </xf>
    <xf numFmtId="164" fontId="22" fillId="0" borderId="5" xfId="2" applyFont="1" applyBorder="1"/>
    <xf numFmtId="164" fontId="23" fillId="0" borderId="2" xfId="2" applyFont="1" applyBorder="1" applyAlignment="1">
      <alignment horizontal="center"/>
    </xf>
    <xf numFmtId="164" fontId="23" fillId="0" borderId="21" xfId="2" applyFont="1" applyBorder="1" applyAlignment="1">
      <alignment horizontal="center"/>
    </xf>
    <xf numFmtId="0" fontId="19" fillId="0" borderId="58" xfId="0" applyFont="1" applyBorder="1"/>
    <xf numFmtId="164" fontId="23" fillId="0" borderId="39" xfId="2" applyFont="1" applyBorder="1" applyAlignment="1">
      <alignment horizontal="center"/>
    </xf>
    <xf numFmtId="164" fontId="23" fillId="0" borderId="40" xfId="2" applyFont="1" applyBorder="1" applyAlignment="1">
      <alignment horizontal="center"/>
    </xf>
    <xf numFmtId="164" fontId="23" fillId="0" borderId="41" xfId="2" applyFont="1" applyBorder="1" applyAlignment="1">
      <alignment horizontal="center"/>
    </xf>
    <xf numFmtId="164" fontId="23" fillId="0" borderId="43" xfId="2" applyFont="1" applyBorder="1" applyAlignment="1">
      <alignment horizontal="center"/>
    </xf>
    <xf numFmtId="164" fontId="24" fillId="0" borderId="32" xfId="2" applyFont="1" applyBorder="1" applyAlignment="1">
      <alignment horizontal="center"/>
    </xf>
    <xf numFmtId="0" fontId="0" fillId="0" borderId="20" xfId="0" applyBorder="1"/>
    <xf numFmtId="164" fontId="24" fillId="0" borderId="16" xfId="2" applyFont="1" applyFill="1" applyBorder="1" applyAlignment="1">
      <alignment horizontal="center"/>
    </xf>
    <xf numFmtId="164" fontId="24" fillId="0" borderId="0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0" xfId="0" applyBorder="1" applyAlignment="1">
      <alignment horizontal="center"/>
    </xf>
    <xf numFmtId="0" fontId="19" fillId="3" borderId="30" xfId="0" applyFont="1" applyFill="1" applyBorder="1"/>
    <xf numFmtId="164" fontId="25" fillId="3" borderId="46" xfId="2" applyFont="1" applyFill="1" applyBorder="1" applyAlignment="1">
      <alignment horizontal="center"/>
    </xf>
    <xf numFmtId="164" fontId="19" fillId="3" borderId="30" xfId="2" applyFont="1" applyFill="1" applyBorder="1" applyAlignment="1">
      <alignment horizontal="center"/>
    </xf>
    <xf numFmtId="0" fontId="19" fillId="3" borderId="48" xfId="0" applyFont="1" applyFill="1" applyBorder="1"/>
    <xf numFmtId="164" fontId="19" fillId="3" borderId="9" xfId="2" applyFont="1" applyFill="1" applyBorder="1" applyAlignment="1">
      <alignment horizontal="center"/>
    </xf>
    <xf numFmtId="0" fontId="19" fillId="0" borderId="0" xfId="0" applyFont="1"/>
    <xf numFmtId="164" fontId="19" fillId="0" borderId="0" xfId="2" applyFont="1" applyFill="1" applyBorder="1" applyAlignment="1"/>
    <xf numFmtId="164" fontId="19" fillId="0" borderId="0" xfId="2" applyFont="1" applyFill="1" applyBorder="1" applyAlignment="1">
      <alignment horizontal="center"/>
    </xf>
    <xf numFmtId="0" fontId="26" fillId="0" borderId="0" xfId="0" applyFont="1"/>
    <xf numFmtId="44" fontId="26" fillId="0" borderId="0" xfId="0" applyNumberFormat="1" applyFont="1"/>
    <xf numFmtId="44" fontId="19" fillId="0" borderId="32" xfId="0" applyNumberFormat="1" applyFont="1" applyBorder="1"/>
    <xf numFmtId="4" fontId="28" fillId="0" borderId="0" xfId="0" applyNumberFormat="1" applyFont="1"/>
    <xf numFmtId="0" fontId="19" fillId="0" borderId="61" xfId="0" applyFont="1" applyBorder="1" applyAlignment="1">
      <alignment wrapText="1"/>
    </xf>
    <xf numFmtId="8" fontId="28" fillId="0" borderId="0" xfId="0" applyNumberFormat="1" applyFont="1"/>
    <xf numFmtId="10" fontId="19" fillId="0" borderId="62" xfId="3" applyNumberFormat="1" applyFont="1" applyBorder="1"/>
    <xf numFmtId="0" fontId="10" fillId="2" borderId="5" xfId="0" applyFont="1" applyFill="1" applyBorder="1" applyAlignment="1" applyProtection="1">
      <alignment horizontal="left"/>
      <protection locked="0"/>
    </xf>
    <xf numFmtId="0" fontId="30" fillId="3" borderId="11" xfId="0" applyFont="1" applyFill="1" applyBorder="1" applyAlignment="1">
      <alignment horizontal="center"/>
    </xf>
    <xf numFmtId="0" fontId="31" fillId="3" borderId="11" xfId="0" applyFont="1" applyFill="1" applyBorder="1" applyAlignment="1">
      <alignment horizontal="center"/>
    </xf>
    <xf numFmtId="0" fontId="31" fillId="3" borderId="10" xfId="0" applyFont="1" applyFill="1" applyBorder="1" applyAlignment="1">
      <alignment horizontal="center"/>
    </xf>
    <xf numFmtId="0" fontId="19" fillId="0" borderId="63" xfId="0" applyFont="1" applyBorder="1"/>
    <xf numFmtId="164" fontId="23" fillId="0" borderId="38" xfId="2" applyFont="1" applyBorder="1" applyAlignment="1">
      <alignment horizontal="center"/>
    </xf>
    <xf numFmtId="164" fontId="23" fillId="0" borderId="24" xfId="2" applyFont="1" applyBorder="1" applyAlignment="1">
      <alignment horizontal="center"/>
    </xf>
    <xf numFmtId="164" fontId="23" fillId="0" borderId="64" xfId="2" applyFont="1" applyBorder="1" applyAlignment="1">
      <alignment horizontal="center"/>
    </xf>
    <xf numFmtId="164" fontId="23" fillId="0" borderId="25" xfId="2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165" fontId="10" fillId="0" borderId="23" xfId="1" applyFont="1" applyFill="1" applyBorder="1" applyProtection="1">
      <protection locked="0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20" fontId="12" fillId="0" borderId="0" xfId="0" applyNumberFormat="1" applyFont="1"/>
    <xf numFmtId="165" fontId="14" fillId="0" borderId="22" xfId="1" applyFont="1" applyFill="1" applyBorder="1" applyProtection="1"/>
    <xf numFmtId="44" fontId="12" fillId="0" borderId="0" xfId="0" applyNumberFormat="1" applyFont="1"/>
    <xf numFmtId="43" fontId="12" fillId="0" borderId="0" xfId="0" applyNumberFormat="1" applyFont="1"/>
    <xf numFmtId="4" fontId="36" fillId="0" borderId="0" xfId="0" applyNumberFormat="1" applyFont="1"/>
    <xf numFmtId="167" fontId="19" fillId="0" borderId="30" xfId="3" applyNumberFormat="1" applyFont="1" applyBorder="1"/>
    <xf numFmtId="10" fontId="19" fillId="0" borderId="30" xfId="0" applyNumberFormat="1" applyFont="1" applyBorder="1"/>
    <xf numFmtId="44" fontId="19" fillId="0" borderId="0" xfId="0" applyNumberFormat="1" applyFont="1"/>
    <xf numFmtId="167" fontId="0" fillId="0" borderId="0" xfId="3" applyNumberFormat="1" applyFont="1" applyFill="1" applyBorder="1"/>
    <xf numFmtId="0" fontId="19" fillId="0" borderId="0" xfId="0" applyFont="1" applyAlignment="1">
      <alignment wrapText="1"/>
    </xf>
    <xf numFmtId="164" fontId="19" fillId="0" borderId="0" xfId="2" applyFont="1" applyFill="1" applyBorder="1"/>
    <xf numFmtId="10" fontId="19" fillId="0" borderId="0" xfId="3" applyNumberFormat="1" applyFont="1" applyFill="1" applyBorder="1"/>
    <xf numFmtId="164" fontId="0" fillId="0" borderId="0" xfId="2" applyFont="1" applyFill="1" applyBorder="1"/>
    <xf numFmtId="10" fontId="0" fillId="0" borderId="0" xfId="0" applyNumberFormat="1"/>
    <xf numFmtId="44" fontId="0" fillId="0" borderId="0" xfId="0" applyNumberFormat="1"/>
    <xf numFmtId="0" fontId="6" fillId="0" borderId="30" xfId="0" applyFont="1" applyBorder="1"/>
    <xf numFmtId="165" fontId="29" fillId="6" borderId="20" xfId="1" applyFont="1" applyFill="1" applyBorder="1" applyProtection="1"/>
    <xf numFmtId="165" fontId="29" fillId="6" borderId="22" xfId="1" applyFont="1" applyFill="1" applyBorder="1" applyProtection="1"/>
    <xf numFmtId="165" fontId="34" fillId="0" borderId="37" xfId="1" applyFont="1" applyFill="1" applyBorder="1" applyProtection="1">
      <protection locked="0"/>
    </xf>
    <xf numFmtId="165" fontId="34" fillId="0" borderId="5" xfId="1" applyFont="1" applyFill="1" applyBorder="1" applyProtection="1">
      <protection locked="0"/>
    </xf>
    <xf numFmtId="165" fontId="34" fillId="2" borderId="5" xfId="1" applyFont="1" applyFill="1" applyBorder="1" applyProtection="1">
      <protection locked="0"/>
    </xf>
    <xf numFmtId="165" fontId="12" fillId="7" borderId="0" xfId="1" applyFont="1" applyFill="1"/>
    <xf numFmtId="165" fontId="32" fillId="7" borderId="0" xfId="1" applyFont="1" applyFill="1"/>
    <xf numFmtId="165" fontId="32" fillId="7" borderId="66" xfId="1" applyFont="1" applyFill="1" applyBorder="1"/>
    <xf numFmtId="43" fontId="33" fillId="7" borderId="0" xfId="0" applyNumberFormat="1" applyFont="1" applyFill="1" applyAlignment="1">
      <alignment horizontal="center"/>
    </xf>
    <xf numFmtId="165" fontId="12" fillId="7" borderId="0" xfId="0" applyNumberFormat="1" applyFont="1" applyFill="1" applyAlignment="1">
      <alignment horizontal="center"/>
    </xf>
    <xf numFmtId="165" fontId="32" fillId="7" borderId="66" xfId="0" applyNumberFormat="1" applyFont="1" applyFill="1" applyBorder="1" applyAlignment="1">
      <alignment horizontal="center"/>
    </xf>
    <xf numFmtId="43" fontId="10" fillId="9" borderId="31" xfId="1" applyNumberFormat="1" applyFont="1" applyFill="1" applyBorder="1" applyAlignment="1">
      <alignment horizontal="center"/>
    </xf>
    <xf numFmtId="43" fontId="35" fillId="9" borderId="53" xfId="1" applyNumberFormat="1" applyFont="1" applyFill="1" applyBorder="1" applyAlignment="1">
      <alignment horizontal="center"/>
    </xf>
    <xf numFmtId="43" fontId="35" fillId="9" borderId="57" xfId="1" applyNumberFormat="1" applyFont="1" applyFill="1" applyBorder="1" applyAlignment="1">
      <alignment horizontal="center"/>
    </xf>
    <xf numFmtId="43" fontId="35" fillId="9" borderId="58" xfId="1" applyNumberFormat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43" fontId="10" fillId="11" borderId="5" xfId="1" applyNumberFormat="1" applyFont="1" applyFill="1" applyBorder="1" applyAlignment="1">
      <alignment horizontal="center"/>
    </xf>
    <xf numFmtId="0" fontId="20" fillId="12" borderId="48" xfId="0" applyFont="1" applyFill="1" applyBorder="1"/>
    <xf numFmtId="0" fontId="21" fillId="12" borderId="5" xfId="0" applyFont="1" applyFill="1" applyBorder="1" applyAlignment="1">
      <alignment horizontal="center"/>
    </xf>
    <xf numFmtId="0" fontId="20" fillId="12" borderId="48" xfId="0" applyFont="1" applyFill="1" applyBorder="1" applyAlignment="1">
      <alignment horizontal="center"/>
    </xf>
    <xf numFmtId="0" fontId="21" fillId="12" borderId="67" xfId="0" applyFont="1" applyFill="1" applyBorder="1" applyAlignment="1">
      <alignment horizontal="center"/>
    </xf>
    <xf numFmtId="44" fontId="20" fillId="12" borderId="52" xfId="0" applyNumberFormat="1" applyFont="1" applyFill="1" applyBorder="1" applyAlignment="1">
      <alignment horizontal="center"/>
    </xf>
    <xf numFmtId="164" fontId="20" fillId="12" borderId="32" xfId="2" applyFont="1" applyFill="1" applyBorder="1" applyAlignment="1">
      <alignment horizontal="center"/>
    </xf>
    <xf numFmtId="164" fontId="21" fillId="12" borderId="13" xfId="2" applyFont="1" applyFill="1" applyBorder="1" applyAlignment="1">
      <alignment horizontal="center"/>
    </xf>
    <xf numFmtId="164" fontId="21" fillId="12" borderId="16" xfId="2" applyFont="1" applyFill="1" applyBorder="1" applyAlignment="1">
      <alignment horizontal="center"/>
    </xf>
    <xf numFmtId="164" fontId="21" fillId="12" borderId="17" xfId="2" applyFont="1" applyFill="1" applyBorder="1" applyAlignment="1">
      <alignment horizontal="center"/>
    </xf>
    <xf numFmtId="44" fontId="20" fillId="12" borderId="48" xfId="0" applyNumberFormat="1" applyFont="1" applyFill="1" applyBorder="1" applyAlignment="1">
      <alignment horizontal="center"/>
    </xf>
    <xf numFmtId="0" fontId="27" fillId="12" borderId="47" xfId="0" applyFont="1" applyFill="1" applyBorder="1" applyAlignment="1">
      <alignment horizontal="center"/>
    </xf>
    <xf numFmtId="0" fontId="19" fillId="6" borderId="48" xfId="0" applyFont="1" applyFill="1" applyBorder="1"/>
    <xf numFmtId="0" fontId="19" fillId="6" borderId="16" xfId="0" applyFont="1" applyFill="1" applyBorder="1" applyAlignment="1">
      <alignment horizontal="center"/>
    </xf>
    <xf numFmtId="0" fontId="19" fillId="6" borderId="48" xfId="0" applyFont="1" applyFill="1" applyBorder="1" applyAlignment="1">
      <alignment horizontal="center"/>
    </xf>
    <xf numFmtId="0" fontId="19" fillId="6" borderId="30" xfId="0" applyFont="1" applyFill="1" applyBorder="1" applyAlignment="1">
      <alignment horizontal="left"/>
    </xf>
    <xf numFmtId="44" fontId="7" fillId="6" borderId="52" xfId="0" applyNumberFormat="1" applyFont="1" applyFill="1" applyBorder="1" applyAlignment="1">
      <alignment horizontal="center"/>
    </xf>
    <xf numFmtId="44" fontId="7" fillId="6" borderId="45" xfId="0" applyNumberFormat="1" applyFont="1" applyFill="1" applyBorder="1" applyAlignment="1">
      <alignment horizontal="center"/>
    </xf>
    <xf numFmtId="44" fontId="7" fillId="6" borderId="46" xfId="0" applyNumberFormat="1" applyFont="1" applyFill="1" applyBorder="1" applyAlignment="1">
      <alignment horizontal="center"/>
    </xf>
    <xf numFmtId="44" fontId="7" fillId="6" borderId="47" xfId="0" applyNumberFormat="1" applyFont="1" applyFill="1" applyBorder="1" applyAlignment="1">
      <alignment horizontal="center"/>
    </xf>
    <xf numFmtId="164" fontId="19" fillId="6" borderId="32" xfId="2" applyFont="1" applyFill="1" applyBorder="1" applyAlignment="1">
      <alignment horizontal="center"/>
    </xf>
    <xf numFmtId="0" fontId="19" fillId="6" borderId="30" xfId="0" applyFont="1" applyFill="1" applyBorder="1"/>
    <xf numFmtId="164" fontId="24" fillId="6" borderId="45" xfId="2" applyFont="1" applyFill="1" applyBorder="1" applyAlignment="1">
      <alignment horizontal="center"/>
    </xf>
    <xf numFmtId="164" fontId="24" fillId="6" borderId="30" xfId="2" applyFont="1" applyFill="1" applyBorder="1" applyAlignment="1">
      <alignment horizontal="center"/>
    </xf>
    <xf numFmtId="0" fontId="19" fillId="10" borderId="30" xfId="0" applyFont="1" applyFill="1" applyBorder="1"/>
    <xf numFmtId="0" fontId="19" fillId="10" borderId="30" xfId="0" applyFont="1" applyFill="1" applyBorder="1" applyAlignment="1">
      <alignment horizontal="center"/>
    </xf>
    <xf numFmtId="0" fontId="19" fillId="10" borderId="30" xfId="0" applyFont="1" applyFill="1" applyBorder="1" applyAlignment="1">
      <alignment horizontal="left"/>
    </xf>
    <xf numFmtId="44" fontId="7" fillId="10" borderId="52" xfId="0" applyNumberFormat="1" applyFont="1" applyFill="1" applyBorder="1" applyAlignment="1">
      <alignment horizontal="center"/>
    </xf>
    <xf numFmtId="44" fontId="7" fillId="10" borderId="45" xfId="0" applyNumberFormat="1" applyFont="1" applyFill="1" applyBorder="1" applyAlignment="1">
      <alignment horizontal="center"/>
    </xf>
    <xf numFmtId="44" fontId="7" fillId="10" borderId="46" xfId="0" applyNumberFormat="1" applyFont="1" applyFill="1" applyBorder="1" applyAlignment="1">
      <alignment horizontal="center"/>
    </xf>
    <xf numFmtId="44" fontId="7" fillId="10" borderId="47" xfId="0" applyNumberFormat="1" applyFont="1" applyFill="1" applyBorder="1" applyAlignment="1">
      <alignment horizontal="center"/>
    </xf>
    <xf numFmtId="164" fontId="19" fillId="10" borderId="32" xfId="2" applyFont="1" applyFill="1" applyBorder="1" applyAlignment="1">
      <alignment horizontal="center"/>
    </xf>
    <xf numFmtId="0" fontId="25" fillId="13" borderId="48" xfId="0" applyFont="1" applyFill="1" applyBorder="1"/>
    <xf numFmtId="0" fontId="25" fillId="13" borderId="48" xfId="0" applyFont="1" applyFill="1" applyBorder="1" applyAlignment="1">
      <alignment horizontal="center"/>
    </xf>
    <xf numFmtId="0" fontId="19" fillId="13" borderId="30" xfId="0" applyFont="1" applyFill="1" applyBorder="1" applyAlignment="1">
      <alignment horizontal="left"/>
    </xf>
    <xf numFmtId="44" fontId="7" fillId="13" borderId="52" xfId="0" applyNumberFormat="1" applyFont="1" applyFill="1" applyBorder="1" applyAlignment="1">
      <alignment horizontal="center"/>
    </xf>
    <xf numFmtId="44" fontId="7" fillId="13" borderId="45" xfId="0" applyNumberFormat="1" applyFont="1" applyFill="1" applyBorder="1" applyAlignment="1">
      <alignment horizontal="center"/>
    </xf>
    <xf numFmtId="44" fontId="7" fillId="13" borderId="46" xfId="0" applyNumberFormat="1" applyFont="1" applyFill="1" applyBorder="1" applyAlignment="1">
      <alignment horizontal="center"/>
    </xf>
    <xf numFmtId="44" fontId="7" fillId="13" borderId="47" xfId="0" applyNumberFormat="1" applyFont="1" applyFill="1" applyBorder="1" applyAlignment="1">
      <alignment horizontal="center"/>
    </xf>
    <xf numFmtId="164" fontId="19" fillId="13" borderId="32" xfId="2" applyFont="1" applyFill="1" applyBorder="1" applyAlignment="1">
      <alignment horizontal="center"/>
    </xf>
    <xf numFmtId="0" fontId="19" fillId="7" borderId="48" xfId="0" applyFont="1" applyFill="1" applyBorder="1"/>
    <xf numFmtId="164" fontId="24" fillId="7" borderId="13" xfId="2" applyFont="1" applyFill="1" applyBorder="1" applyAlignment="1">
      <alignment horizontal="center"/>
    </xf>
    <xf numFmtId="164" fontId="24" fillId="7" borderId="16" xfId="2" applyFont="1" applyFill="1" applyBorder="1" applyAlignment="1">
      <alignment horizontal="center"/>
    </xf>
    <xf numFmtId="164" fontId="24" fillId="7" borderId="17" xfId="2" applyFont="1" applyFill="1" applyBorder="1" applyAlignment="1">
      <alignment horizontal="center"/>
    </xf>
    <xf numFmtId="164" fontId="19" fillId="7" borderId="59" xfId="2" applyFont="1" applyFill="1" applyBorder="1" applyAlignment="1">
      <alignment horizontal="center"/>
    </xf>
    <xf numFmtId="165" fontId="34" fillId="2" borderId="18" xfId="1" applyFont="1" applyFill="1" applyBorder="1"/>
    <xf numFmtId="165" fontId="34" fillId="2" borderId="10" xfId="1" applyFont="1" applyFill="1" applyBorder="1"/>
    <xf numFmtId="165" fontId="34" fillId="2" borderId="19" xfId="1" applyFont="1" applyFill="1" applyBorder="1"/>
    <xf numFmtId="44" fontId="5" fillId="0" borderId="32" xfId="0" applyNumberFormat="1" applyFont="1" applyBorder="1"/>
    <xf numFmtId="164" fontId="20" fillId="12" borderId="30" xfId="2" applyFont="1" applyFill="1" applyBorder="1" applyAlignment="1">
      <alignment horizontal="center"/>
    </xf>
    <xf numFmtId="165" fontId="12" fillId="7" borderId="49" xfId="1" applyFont="1" applyFill="1" applyBorder="1"/>
    <xf numFmtId="165" fontId="12" fillId="7" borderId="34" xfId="1" applyFont="1" applyFill="1" applyBorder="1"/>
    <xf numFmtId="165" fontId="32" fillId="7" borderId="34" xfId="1" applyFont="1" applyFill="1" applyBorder="1"/>
    <xf numFmtId="165" fontId="12" fillId="8" borderId="59" xfId="1" applyFont="1" applyFill="1" applyBorder="1" applyAlignment="1">
      <alignment horizontal="center"/>
    </xf>
    <xf numFmtId="165" fontId="12" fillId="7" borderId="0" xfId="1" applyFont="1" applyFill="1" applyBorder="1"/>
    <xf numFmtId="165" fontId="32" fillId="7" borderId="0" xfId="1" applyFont="1" applyFill="1" applyBorder="1"/>
    <xf numFmtId="165" fontId="12" fillId="8" borderId="60" xfId="1" applyFont="1" applyFill="1" applyBorder="1" applyAlignment="1">
      <alignment horizontal="center"/>
    </xf>
    <xf numFmtId="43" fontId="10" fillId="4" borderId="2" xfId="1" applyNumberFormat="1" applyFont="1" applyFill="1" applyBorder="1" applyAlignment="1">
      <alignment horizontal="center"/>
    </xf>
    <xf numFmtId="43" fontId="10" fillId="2" borderId="44" xfId="1" applyNumberFormat="1" applyFont="1" applyFill="1" applyBorder="1" applyAlignment="1">
      <alignment horizontal="center"/>
    </xf>
    <xf numFmtId="0" fontId="4" fillId="0" borderId="30" xfId="0" applyFont="1" applyBorder="1"/>
    <xf numFmtId="165" fontId="34" fillId="7" borderId="0" xfId="1" applyFont="1" applyFill="1" applyBorder="1"/>
    <xf numFmtId="0" fontId="32" fillId="2" borderId="0" xfId="0" applyFont="1" applyFill="1"/>
    <xf numFmtId="165" fontId="10" fillId="7" borderId="34" xfId="1" applyFont="1" applyFill="1" applyBorder="1"/>
    <xf numFmtId="165" fontId="10" fillId="2" borderId="5" xfId="1" applyFont="1" applyFill="1" applyBorder="1" applyProtection="1">
      <protection locked="0"/>
    </xf>
    <xf numFmtId="165" fontId="10" fillId="0" borderId="43" xfId="1" applyFont="1" applyFill="1" applyBorder="1"/>
    <xf numFmtId="165" fontId="10" fillId="3" borderId="0" xfId="1" applyFont="1" applyFill="1" applyBorder="1"/>
    <xf numFmtId="43" fontId="10" fillId="4" borderId="5" xfId="1" applyNumberFormat="1" applyFont="1" applyFill="1" applyBorder="1" applyAlignment="1">
      <alignment horizontal="right"/>
    </xf>
    <xf numFmtId="0" fontId="37" fillId="13" borderId="27" xfId="0" applyFont="1" applyFill="1" applyBorder="1" applyAlignment="1">
      <alignment horizontal="center"/>
    </xf>
    <xf numFmtId="0" fontId="37" fillId="13" borderId="39" xfId="0" applyFont="1" applyFill="1" applyBorder="1" applyAlignment="1">
      <alignment horizontal="center"/>
    </xf>
    <xf numFmtId="0" fontId="37" fillId="13" borderId="40" xfId="0" applyFont="1" applyFill="1" applyBorder="1" applyAlignment="1">
      <alignment horizontal="center"/>
    </xf>
    <xf numFmtId="0" fontId="37" fillId="13" borderId="43" xfId="0" applyFont="1" applyFill="1" applyBorder="1" applyAlignment="1">
      <alignment horizontal="center"/>
    </xf>
    <xf numFmtId="0" fontId="24" fillId="10" borderId="46" xfId="0" applyFont="1" applyFill="1" applyBorder="1" applyAlignment="1">
      <alignment horizontal="center"/>
    </xf>
    <xf numFmtId="0" fontId="24" fillId="10" borderId="8" xfId="0" applyFont="1" applyFill="1" applyBorder="1" applyAlignment="1">
      <alignment horizontal="center"/>
    </xf>
    <xf numFmtId="0" fontId="24" fillId="10" borderId="47" xfId="0" applyFont="1" applyFill="1" applyBorder="1" applyAlignment="1">
      <alignment horizontal="center"/>
    </xf>
    <xf numFmtId="165" fontId="32" fillId="7" borderId="49" xfId="1" applyFont="1" applyFill="1" applyBorder="1"/>
    <xf numFmtId="4" fontId="12" fillId="7" borderId="34" xfId="0" applyNumberFormat="1" applyFont="1" applyFill="1" applyBorder="1"/>
    <xf numFmtId="165" fontId="17" fillId="2" borderId="5" xfId="5" applyFont="1" applyFill="1" applyBorder="1" applyProtection="1">
      <protection locked="0"/>
    </xf>
    <xf numFmtId="165" fontId="10" fillId="2" borderId="5" xfId="5" applyFont="1" applyFill="1" applyBorder="1" applyProtection="1">
      <protection locked="0"/>
    </xf>
    <xf numFmtId="1" fontId="10" fillId="2" borderId="5" xfId="5" applyNumberFormat="1" applyFont="1" applyFill="1" applyBorder="1" applyAlignment="1" applyProtection="1">
      <alignment horizontal="center"/>
      <protection locked="0"/>
    </xf>
    <xf numFmtId="1" fontId="10" fillId="2" borderId="5" xfId="5" applyNumberFormat="1" applyFont="1" applyFill="1" applyBorder="1" applyAlignment="1">
      <alignment horizontal="center"/>
    </xf>
    <xf numFmtId="165" fontId="10" fillId="0" borderId="5" xfId="5" applyFont="1" applyBorder="1"/>
    <xf numFmtId="165" fontId="10" fillId="2" borderId="44" xfId="5" applyFont="1" applyFill="1" applyBorder="1"/>
    <xf numFmtId="165" fontId="10" fillId="2" borderId="27" xfId="5" applyFont="1" applyFill="1" applyBorder="1"/>
    <xf numFmtId="165" fontId="10" fillId="2" borderId="5" xfId="5" applyFont="1" applyFill="1" applyBorder="1" applyAlignment="1" applyProtection="1">
      <alignment horizontal="right"/>
      <protection locked="0"/>
    </xf>
    <xf numFmtId="0" fontId="12" fillId="7" borderId="0" xfId="0" applyFont="1" applyFill="1"/>
    <xf numFmtId="0" fontId="12" fillId="7" borderId="0" xfId="0" applyFont="1" applyFill="1" applyAlignment="1">
      <alignment horizontal="center"/>
    </xf>
    <xf numFmtId="0" fontId="32" fillId="7" borderId="0" xfId="0" applyFont="1" applyFill="1"/>
    <xf numFmtId="0" fontId="32" fillId="7" borderId="65" xfId="0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12" fillId="7" borderId="18" xfId="0" applyFont="1" applyFill="1" applyBorder="1"/>
    <xf numFmtId="0" fontId="12" fillId="7" borderId="49" xfId="0" applyFont="1" applyFill="1" applyBorder="1"/>
    <xf numFmtId="0" fontId="12" fillId="8" borderId="50" xfId="0" applyFont="1" applyFill="1" applyBorder="1" applyAlignment="1">
      <alignment horizontal="center"/>
    </xf>
    <xf numFmtId="0" fontId="12" fillId="7" borderId="26" xfId="0" applyFont="1" applyFill="1" applyBorder="1"/>
    <xf numFmtId="0" fontId="12" fillId="7" borderId="34" xfId="0" applyFont="1" applyFill="1" applyBorder="1"/>
    <xf numFmtId="0" fontId="12" fillId="7" borderId="20" xfId="0" applyFont="1" applyFill="1" applyBorder="1"/>
    <xf numFmtId="0" fontId="10" fillId="7" borderId="18" xfId="0" applyFont="1" applyFill="1" applyBorder="1"/>
    <xf numFmtId="0" fontId="10" fillId="7" borderId="49" xfId="0" applyFont="1" applyFill="1" applyBorder="1"/>
    <xf numFmtId="0" fontId="10" fillId="7" borderId="26" xfId="0" applyFont="1" applyFill="1" applyBorder="1"/>
    <xf numFmtId="0" fontId="10" fillId="7" borderId="34" xfId="0" applyFont="1" applyFill="1" applyBorder="1"/>
    <xf numFmtId="0" fontId="12" fillId="8" borderId="60" xfId="0" applyFont="1" applyFill="1" applyBorder="1" applyAlignment="1">
      <alignment horizontal="center"/>
    </xf>
    <xf numFmtId="165" fontId="10" fillId="7" borderId="49" xfId="1" applyFont="1" applyFill="1" applyBorder="1"/>
    <xf numFmtId="0" fontId="32" fillId="0" borderId="0" xfId="0" applyFont="1"/>
    <xf numFmtId="165" fontId="10" fillId="0" borderId="5" xfId="1" applyFont="1" applyFill="1" applyBorder="1" applyProtection="1">
      <protection locked="0"/>
    </xf>
    <xf numFmtId="4" fontId="12" fillId="0" borderId="0" xfId="0" applyNumberFormat="1" applyFont="1"/>
    <xf numFmtId="165" fontId="12" fillId="0" borderId="0" xfId="1" applyFont="1" applyFill="1" applyBorder="1"/>
    <xf numFmtId="165" fontId="10" fillId="0" borderId="0" xfId="1" applyFont="1" applyFill="1" applyBorder="1"/>
    <xf numFmtId="165" fontId="34" fillId="0" borderId="0" xfId="1" applyFont="1" applyFill="1" applyBorder="1"/>
    <xf numFmtId="0" fontId="25" fillId="14" borderId="48" xfId="0" applyFont="1" applyFill="1" applyBorder="1"/>
    <xf numFmtId="0" fontId="37" fillId="14" borderId="13" xfId="0" applyFont="1" applyFill="1" applyBorder="1" applyAlignment="1">
      <alignment horizontal="center"/>
    </xf>
    <xf numFmtId="0" fontId="37" fillId="14" borderId="16" xfId="0" applyFont="1" applyFill="1" applyBorder="1" applyAlignment="1">
      <alignment horizontal="center"/>
    </xf>
    <xf numFmtId="0" fontId="37" fillId="14" borderId="17" xfId="0" applyFont="1" applyFill="1" applyBorder="1" applyAlignment="1">
      <alignment horizontal="center"/>
    </xf>
    <xf numFmtId="0" fontId="25" fillId="14" borderId="48" xfId="0" applyFont="1" applyFill="1" applyBorder="1" applyAlignment="1">
      <alignment horizontal="center"/>
    </xf>
    <xf numFmtId="169" fontId="19" fillId="0" borderId="32" xfId="1" applyNumberFormat="1" applyFont="1" applyBorder="1"/>
    <xf numFmtId="0" fontId="13" fillId="0" borderId="0" xfId="0" applyFont="1" applyAlignment="1">
      <alignment horizontal="center"/>
    </xf>
    <xf numFmtId="43" fontId="13" fillId="0" borderId="0" xfId="0" applyNumberFormat="1" applyFont="1" applyAlignment="1">
      <alignment horizontal="center"/>
    </xf>
    <xf numFmtId="165" fontId="10" fillId="7" borderId="0" xfId="1" applyFont="1" applyFill="1" applyBorder="1"/>
    <xf numFmtId="0" fontId="39" fillId="0" borderId="0" xfId="0" applyFont="1"/>
    <xf numFmtId="165" fontId="39" fillId="0" borderId="0" xfId="0" applyNumberFormat="1" applyFont="1" applyAlignment="1">
      <alignment horizontal="center"/>
    </xf>
    <xf numFmtId="43" fontId="33" fillId="0" borderId="0" xfId="0" applyNumberFormat="1" applyFont="1" applyAlignment="1">
      <alignment horizontal="center"/>
    </xf>
    <xf numFmtId="0" fontId="33" fillId="0" borderId="0" xfId="0" applyFont="1"/>
    <xf numFmtId="0" fontId="40" fillId="2" borderId="0" xfId="0" applyFont="1" applyFill="1"/>
    <xf numFmtId="0" fontId="41" fillId="0" borderId="0" xfId="0" applyFont="1"/>
    <xf numFmtId="0" fontId="42" fillId="0" borderId="0" xfId="0" applyFont="1"/>
    <xf numFmtId="0" fontId="19" fillId="0" borderId="0" xfId="0" applyFont="1" applyAlignment="1">
      <alignment horizontal="center"/>
    </xf>
    <xf numFmtId="16" fontId="19" fillId="0" borderId="0" xfId="0" applyNumberFormat="1" applyFont="1" applyAlignment="1">
      <alignment horizontal="center"/>
    </xf>
    <xf numFmtId="0" fontId="19" fillId="0" borderId="68" xfId="0" applyFont="1" applyBorder="1" applyAlignment="1">
      <alignment horizontal="center"/>
    </xf>
    <xf numFmtId="16" fontId="19" fillId="0" borderId="68" xfId="0" applyNumberFormat="1" applyFont="1" applyBorder="1" applyAlignment="1">
      <alignment horizontal="center"/>
    </xf>
    <xf numFmtId="0" fontId="25" fillId="14" borderId="0" xfId="0" applyFont="1" applyFill="1"/>
    <xf numFmtId="0" fontId="37" fillId="14" borderId="0" xfId="0" applyFont="1" applyFill="1" applyAlignment="1">
      <alignment horizontal="center"/>
    </xf>
    <xf numFmtId="0" fontId="25" fillId="14" borderId="69" xfId="0" applyFont="1" applyFill="1" applyBorder="1" applyAlignment="1">
      <alignment horizontal="center"/>
    </xf>
    <xf numFmtId="0" fontId="25" fillId="14" borderId="0" xfId="0" applyFont="1" applyFill="1" applyAlignment="1">
      <alignment horizontal="center"/>
    </xf>
    <xf numFmtId="0" fontId="19" fillId="10" borderId="0" xfId="0" applyFont="1" applyFill="1"/>
    <xf numFmtId="0" fontId="24" fillId="10" borderId="0" xfId="0" applyFont="1" applyFill="1" applyAlignment="1">
      <alignment horizontal="center"/>
    </xf>
    <xf numFmtId="0" fontId="19" fillId="10" borderId="69" xfId="0" applyFont="1" applyFill="1" applyBorder="1" applyAlignment="1">
      <alignment horizontal="center"/>
    </xf>
    <xf numFmtId="0" fontId="19" fillId="10" borderId="0" xfId="0" applyFont="1" applyFill="1" applyAlignment="1">
      <alignment horizontal="center"/>
    </xf>
    <xf numFmtId="0" fontId="0" fillId="0" borderId="69" xfId="0" applyBorder="1" applyAlignment="1">
      <alignment horizontal="center"/>
    </xf>
    <xf numFmtId="0" fontId="19" fillId="10" borderId="0" xfId="0" applyFont="1" applyFill="1" applyAlignment="1">
      <alignment horizontal="left"/>
    </xf>
    <xf numFmtId="44" fontId="2" fillId="10" borderId="0" xfId="0" applyNumberFormat="1" applyFont="1" applyFill="1" applyAlignment="1">
      <alignment horizontal="center"/>
    </xf>
    <xf numFmtId="164" fontId="19" fillId="10" borderId="69" xfId="2" applyFont="1" applyFill="1" applyBorder="1" applyAlignment="1">
      <alignment horizontal="center"/>
    </xf>
    <xf numFmtId="164" fontId="19" fillId="10" borderId="0" xfId="2" applyFont="1" applyFill="1" applyBorder="1" applyAlignment="1">
      <alignment horizontal="center"/>
    </xf>
    <xf numFmtId="0" fontId="19" fillId="0" borderId="69" xfId="0" applyFont="1" applyBorder="1"/>
    <xf numFmtId="164" fontId="23" fillId="0" borderId="0" xfId="2" applyFont="1" applyBorder="1" applyAlignment="1">
      <alignment horizontal="center"/>
    </xf>
    <xf numFmtId="164" fontId="24" fillId="0" borderId="69" xfId="2" applyFont="1" applyBorder="1" applyAlignment="1">
      <alignment horizontal="center"/>
    </xf>
    <xf numFmtId="164" fontId="24" fillId="0" borderId="0" xfId="2" applyFont="1" applyBorder="1" applyAlignment="1">
      <alignment horizontal="center"/>
    </xf>
    <xf numFmtId="0" fontId="19" fillId="7" borderId="0" xfId="0" applyFont="1" applyFill="1"/>
    <xf numFmtId="164" fontId="24" fillId="7" borderId="0" xfId="2" applyFont="1" applyFill="1" applyBorder="1" applyAlignment="1">
      <alignment horizontal="center"/>
    </xf>
    <xf numFmtId="164" fontId="19" fillId="7" borderId="69" xfId="2" applyFont="1" applyFill="1" applyBorder="1" applyAlignment="1">
      <alignment horizontal="center"/>
    </xf>
    <xf numFmtId="164" fontId="19" fillId="7" borderId="0" xfId="2" applyFont="1" applyFill="1" applyBorder="1" applyAlignment="1">
      <alignment horizontal="center"/>
    </xf>
    <xf numFmtId="169" fontId="19" fillId="0" borderId="0" xfId="1" applyNumberFormat="1" applyFont="1" applyBorder="1"/>
    <xf numFmtId="169" fontId="19" fillId="0" borderId="69" xfId="1" applyNumberFormat="1" applyFont="1" applyBorder="1"/>
    <xf numFmtId="44" fontId="19" fillId="0" borderId="69" xfId="0" applyNumberFormat="1" applyFont="1" applyBorder="1"/>
    <xf numFmtId="0" fontId="2" fillId="0" borderId="0" xfId="0" applyFont="1"/>
    <xf numFmtId="10" fontId="2" fillId="0" borderId="0" xfId="3" applyNumberFormat="1" applyFont="1" applyBorder="1"/>
    <xf numFmtId="10" fontId="19" fillId="0" borderId="69" xfId="3" applyNumberFormat="1" applyFont="1" applyBorder="1"/>
    <xf numFmtId="10" fontId="19" fillId="0" borderId="0" xfId="3" applyNumberFormat="1" applyFont="1" applyBorder="1"/>
    <xf numFmtId="10" fontId="19" fillId="0" borderId="48" xfId="3" applyNumberFormat="1" applyFont="1" applyBorder="1"/>
    <xf numFmtId="44" fontId="19" fillId="0" borderId="0" xfId="3" applyNumberFormat="1" applyFont="1" applyFill="1" applyBorder="1"/>
    <xf numFmtId="165" fontId="10" fillId="0" borderId="0" xfId="0" applyNumberFormat="1" applyFont="1" applyAlignment="1">
      <alignment horizontal="center"/>
    </xf>
    <xf numFmtId="165" fontId="12" fillId="0" borderId="0" xfId="0" applyNumberFormat="1" applyFont="1"/>
    <xf numFmtId="4" fontId="12" fillId="7" borderId="0" xfId="0" applyNumberFormat="1" applyFont="1" applyFill="1"/>
    <xf numFmtId="165" fontId="10" fillId="2" borderId="5" xfId="5" applyFont="1" applyFill="1" applyBorder="1"/>
    <xf numFmtId="165" fontId="10" fillId="0" borderId="0" xfId="1" applyFont="1" applyAlignment="1">
      <alignment horizontal="center"/>
    </xf>
    <xf numFmtId="165" fontId="13" fillId="7" borderId="34" xfId="1" applyFont="1" applyFill="1" applyBorder="1"/>
    <xf numFmtId="165" fontId="13" fillId="7" borderId="49" xfId="1" applyFont="1" applyFill="1" applyBorder="1"/>
    <xf numFmtId="165" fontId="13" fillId="7" borderId="0" xfId="1" applyFont="1" applyFill="1" applyBorder="1"/>
    <xf numFmtId="165" fontId="34" fillId="2" borderId="37" xfId="5" applyFont="1" applyFill="1" applyBorder="1" applyProtection="1">
      <protection locked="0"/>
    </xf>
    <xf numFmtId="165" fontId="34" fillId="2" borderId="5" xfId="5" applyFont="1" applyFill="1" applyBorder="1" applyProtection="1">
      <protection locked="0"/>
    </xf>
    <xf numFmtId="0" fontId="34" fillId="2" borderId="24" xfId="0" applyFont="1" applyFill="1" applyBorder="1" applyAlignment="1">
      <alignment horizontal="center"/>
    </xf>
    <xf numFmtId="0" fontId="34" fillId="2" borderId="5" xfId="0" applyFont="1" applyFill="1" applyBorder="1" applyAlignment="1">
      <alignment horizontal="center"/>
    </xf>
    <xf numFmtId="0" fontId="20" fillId="15" borderId="0" xfId="0" applyFont="1" applyFill="1"/>
    <xf numFmtId="0" fontId="21" fillId="15" borderId="70" xfId="0" applyFont="1" applyFill="1" applyBorder="1" applyAlignment="1">
      <alignment horizontal="center"/>
    </xf>
    <xf numFmtId="0" fontId="20" fillId="15" borderId="71" xfId="0" applyFont="1" applyFill="1" applyBorder="1" applyAlignment="1">
      <alignment horizontal="center"/>
    </xf>
    <xf numFmtId="44" fontId="20" fillId="15" borderId="72" xfId="0" applyNumberFormat="1" applyFont="1" applyFill="1" applyBorder="1" applyAlignment="1">
      <alignment horizontal="center"/>
    </xf>
    <xf numFmtId="164" fontId="20" fillId="15" borderId="73" xfId="2" applyFont="1" applyFill="1" applyBorder="1" applyAlignment="1">
      <alignment horizontal="center"/>
    </xf>
    <xf numFmtId="0" fontId="20" fillId="15" borderId="70" xfId="0" applyFont="1" applyFill="1" applyBorder="1" applyAlignment="1">
      <alignment horizontal="center"/>
    </xf>
    <xf numFmtId="164" fontId="20" fillId="15" borderId="72" xfId="2" applyFont="1" applyFill="1" applyBorder="1" applyAlignment="1">
      <alignment horizontal="center"/>
    </xf>
    <xf numFmtId="0" fontId="25" fillId="16" borderId="0" xfId="0" applyFont="1" applyFill="1"/>
    <xf numFmtId="0" fontId="37" fillId="16" borderId="0" xfId="0" applyFont="1" applyFill="1" applyAlignment="1">
      <alignment horizontal="center"/>
    </xf>
    <xf numFmtId="0" fontId="25" fillId="16" borderId="69" xfId="0" applyFont="1" applyFill="1" applyBorder="1" applyAlignment="1">
      <alignment horizontal="center"/>
    </xf>
    <xf numFmtId="0" fontId="25" fillId="16" borderId="0" xfId="0" applyFont="1" applyFill="1" applyAlignment="1">
      <alignment horizontal="center"/>
    </xf>
    <xf numFmtId="0" fontId="19" fillId="16" borderId="0" xfId="0" applyFont="1" applyFill="1" applyAlignment="1">
      <alignment horizontal="left"/>
    </xf>
    <xf numFmtId="44" fontId="2" fillId="16" borderId="0" xfId="0" applyNumberFormat="1" applyFont="1" applyFill="1" applyAlignment="1">
      <alignment horizontal="center"/>
    </xf>
    <xf numFmtId="164" fontId="19" fillId="16" borderId="69" xfId="2" applyFont="1" applyFill="1" applyBorder="1" applyAlignment="1">
      <alignment horizontal="center"/>
    </xf>
    <xf numFmtId="164" fontId="19" fillId="16" borderId="0" xfId="2" applyFont="1" applyFill="1" applyBorder="1" applyAlignment="1">
      <alignment horizontal="center"/>
    </xf>
    <xf numFmtId="0" fontId="21" fillId="15" borderId="0" xfId="0" applyFont="1" applyFill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20" fillId="15" borderId="0" xfId="0" applyFont="1" applyFill="1" applyAlignment="1">
      <alignment horizontal="center"/>
    </xf>
    <xf numFmtId="0" fontId="19" fillId="17" borderId="0" xfId="0" applyFont="1" applyFill="1"/>
    <xf numFmtId="0" fontId="19" fillId="17" borderId="0" xfId="0" applyFont="1" applyFill="1" applyAlignment="1">
      <alignment horizontal="center"/>
    </xf>
    <xf numFmtId="0" fontId="19" fillId="17" borderId="69" xfId="0" applyFont="1" applyFill="1" applyBorder="1" applyAlignment="1">
      <alignment horizontal="center"/>
    </xf>
    <xf numFmtId="0" fontId="19" fillId="17" borderId="0" xfId="0" applyFont="1" applyFill="1" applyAlignment="1">
      <alignment horizontal="left"/>
    </xf>
    <xf numFmtId="44" fontId="2" fillId="17" borderId="0" xfId="0" applyNumberFormat="1" applyFont="1" applyFill="1" applyAlignment="1">
      <alignment horizontal="center"/>
    </xf>
    <xf numFmtId="164" fontId="19" fillId="17" borderId="69" xfId="2" applyFont="1" applyFill="1" applyBorder="1" applyAlignment="1">
      <alignment horizontal="center"/>
    </xf>
    <xf numFmtId="164" fontId="19" fillId="17" borderId="0" xfId="2" applyFont="1" applyFill="1" applyBorder="1" applyAlignment="1">
      <alignment horizontal="center"/>
    </xf>
    <xf numFmtId="164" fontId="24" fillId="17" borderId="0" xfId="2" applyFont="1" applyFill="1" applyBorder="1" applyAlignment="1">
      <alignment horizontal="center"/>
    </xf>
    <xf numFmtId="43" fontId="10" fillId="18" borderId="5" xfId="1" applyNumberFormat="1" applyFont="1" applyFill="1" applyBorder="1" applyAlignment="1">
      <alignment horizontal="center"/>
    </xf>
    <xf numFmtId="44" fontId="1" fillId="0" borderId="0" xfId="0" applyNumberFormat="1" applyFont="1"/>
    <xf numFmtId="165" fontId="34" fillId="2" borderId="20" xfId="1" applyFont="1" applyFill="1" applyBorder="1"/>
    <xf numFmtId="165" fontId="10" fillId="0" borderId="27" xfId="1" applyFont="1" applyFill="1" applyBorder="1" applyProtection="1">
      <protection locked="0"/>
    </xf>
    <xf numFmtId="165" fontId="34" fillId="2" borderId="74" xfId="1" applyFont="1" applyFill="1" applyBorder="1"/>
    <xf numFmtId="165" fontId="34" fillId="2" borderId="51" xfId="1" applyFont="1" applyFill="1" applyBorder="1"/>
    <xf numFmtId="0" fontId="12" fillId="19" borderId="20" xfId="0" applyFont="1" applyFill="1" applyBorder="1"/>
    <xf numFmtId="0" fontId="10" fillId="19" borderId="0" xfId="0" applyFont="1" applyFill="1"/>
    <xf numFmtId="165" fontId="12" fillId="19" borderId="0" xfId="1" applyFont="1" applyFill="1" applyBorder="1"/>
    <xf numFmtId="165" fontId="32" fillId="19" borderId="0" xfId="1" applyFont="1" applyFill="1" applyBorder="1"/>
    <xf numFmtId="165" fontId="32" fillId="19" borderId="60" xfId="1" applyFont="1" applyFill="1" applyBorder="1" applyAlignment="1">
      <alignment horizontal="center"/>
    </xf>
    <xf numFmtId="0" fontId="12" fillId="19" borderId="52" xfId="0" applyFont="1" applyFill="1" applyBorder="1"/>
    <xf numFmtId="0" fontId="10" fillId="19" borderId="33" xfId="0" applyFont="1" applyFill="1" applyBorder="1"/>
    <xf numFmtId="165" fontId="12" fillId="19" borderId="33" xfId="1" applyFont="1" applyFill="1" applyBorder="1"/>
    <xf numFmtId="165" fontId="32" fillId="19" borderId="33" xfId="1" applyFont="1" applyFill="1" applyBorder="1"/>
    <xf numFmtId="165" fontId="32" fillId="19" borderId="32" xfId="1" applyFont="1" applyFill="1" applyBorder="1" applyAlignment="1">
      <alignment horizontal="center"/>
    </xf>
    <xf numFmtId="10" fontId="19" fillId="0" borderId="59" xfId="3" applyNumberFormat="1" applyFont="1" applyFill="1" applyBorder="1"/>
    <xf numFmtId="10" fontId="19" fillId="0" borderId="62" xfId="3" applyNumberFormat="1" applyFont="1" applyFill="1" applyBorder="1"/>
    <xf numFmtId="165" fontId="34" fillId="2" borderId="5" xfId="1" applyFont="1" applyFill="1" applyBorder="1" applyAlignment="1"/>
    <xf numFmtId="165" fontId="32" fillId="7" borderId="0" xfId="0" applyNumberFormat="1" applyFont="1" applyFill="1"/>
    <xf numFmtId="165" fontId="13" fillId="0" borderId="0" xfId="1" applyFont="1" applyAlignment="1">
      <alignment horizontal="center"/>
    </xf>
    <xf numFmtId="0" fontId="12" fillId="2" borderId="0" xfId="0" quotePrefix="1" applyFont="1" applyFill="1"/>
    <xf numFmtId="165" fontId="32" fillId="0" borderId="0" xfId="1" applyFont="1" applyFill="1" applyBorder="1"/>
    <xf numFmtId="0" fontId="12" fillId="7" borderId="0" xfId="0" applyFont="1" applyFill="1" applyAlignment="1">
      <alignment horizontal="right"/>
    </xf>
    <xf numFmtId="165" fontId="12" fillId="7" borderId="0" xfId="1" applyFont="1" applyFill="1" applyAlignment="1">
      <alignment horizontal="right"/>
    </xf>
    <xf numFmtId="165" fontId="12" fillId="7" borderId="0" xfId="1" applyFont="1" applyFill="1" applyAlignment="1">
      <alignment horizontal="center" vertical="center"/>
    </xf>
    <xf numFmtId="165" fontId="32" fillId="7" borderId="0" xfId="1" applyFont="1" applyFill="1" applyAlignment="1">
      <alignment horizontal="center" vertical="center"/>
    </xf>
    <xf numFmtId="0" fontId="13" fillId="18" borderId="2" xfId="0" applyFont="1" applyFill="1" applyBorder="1" applyAlignment="1">
      <alignment horizontal="center"/>
    </xf>
    <xf numFmtId="0" fontId="13" fillId="18" borderId="4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1" fontId="14" fillId="5" borderId="31" xfId="0" applyNumberFormat="1" applyFont="1" applyFill="1" applyBorder="1" applyAlignment="1">
      <alignment horizontal="center"/>
    </xf>
    <xf numFmtId="1" fontId="14" fillId="5" borderId="6" xfId="0" applyNumberFormat="1" applyFont="1" applyFill="1" applyBorder="1" applyAlignment="1">
      <alignment horizontal="center"/>
    </xf>
    <xf numFmtId="1" fontId="14" fillId="5" borderId="29" xfId="0" applyNumberFormat="1" applyFont="1" applyFill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2" fontId="13" fillId="0" borderId="3" xfId="0" applyNumberFormat="1" applyFont="1" applyBorder="1" applyAlignment="1">
      <alignment horizontal="center"/>
    </xf>
    <xf numFmtId="2" fontId="13" fillId="0" borderId="4" xfId="0" applyNumberFormat="1" applyFont="1" applyBorder="1" applyAlignment="1">
      <alignment horizontal="center"/>
    </xf>
    <xf numFmtId="0" fontId="14" fillId="5" borderId="14" xfId="0" applyFont="1" applyFill="1" applyBorder="1" applyAlignment="1">
      <alignment horizontal="center"/>
    </xf>
    <xf numFmtId="0" fontId="14" fillId="5" borderId="15" xfId="0" applyFont="1" applyFill="1" applyBorder="1" applyAlignment="1">
      <alignment horizontal="center"/>
    </xf>
    <xf numFmtId="0" fontId="14" fillId="5" borderId="34" xfId="0" applyFont="1" applyFill="1" applyBorder="1" applyAlignment="1">
      <alignment horizontal="center"/>
    </xf>
    <xf numFmtId="165" fontId="34" fillId="2" borderId="35" xfId="1" applyFont="1" applyFill="1" applyBorder="1" applyAlignment="1">
      <alignment horizontal="center"/>
    </xf>
    <xf numFmtId="165" fontId="34" fillId="2" borderId="36" xfId="1" applyFont="1" applyFill="1" applyBorder="1" applyAlignment="1">
      <alignment horizontal="center"/>
    </xf>
    <xf numFmtId="165" fontId="17" fillId="0" borderId="2" xfId="1" applyFont="1" applyFill="1" applyBorder="1" applyAlignment="1" applyProtection="1">
      <alignment horizontal="center"/>
      <protection locked="0"/>
    </xf>
    <xf numFmtId="165" fontId="17" fillId="0" borderId="4" xfId="1" applyFont="1" applyFill="1" applyBorder="1" applyAlignment="1" applyProtection="1">
      <alignment horizontal="center"/>
      <protection locked="0"/>
    </xf>
    <xf numFmtId="0" fontId="17" fillId="0" borderId="5" xfId="0" applyFont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165" fontId="34" fillId="2" borderId="31" xfId="1" applyFont="1" applyFill="1" applyBorder="1" applyAlignment="1">
      <alignment horizontal="center"/>
    </xf>
    <xf numFmtId="165" fontId="34" fillId="2" borderId="29" xfId="1" applyFont="1" applyFill="1" applyBorder="1" applyAlignment="1">
      <alignment horizontal="center"/>
    </xf>
    <xf numFmtId="0" fontId="30" fillId="3" borderId="19" xfId="0" applyFont="1" applyFill="1" applyBorder="1" applyAlignment="1">
      <alignment horizontal="center"/>
    </xf>
    <xf numFmtId="0" fontId="30" fillId="3" borderId="11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 wrapText="1"/>
    </xf>
    <xf numFmtId="0" fontId="11" fillId="3" borderId="16" xfId="0" applyFont="1" applyFill="1" applyBorder="1" applyAlignment="1">
      <alignment horizontal="center" wrapText="1"/>
    </xf>
    <xf numFmtId="0" fontId="11" fillId="3" borderId="12" xfId="0" applyFont="1" applyFill="1" applyBorder="1" applyAlignment="1">
      <alignment horizontal="center" wrapText="1"/>
    </xf>
    <xf numFmtId="0" fontId="11" fillId="3" borderId="17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2" borderId="0" xfId="0" applyFont="1" applyFill="1" applyAlignment="1">
      <alignment horizontal="center" vertical="center"/>
    </xf>
    <xf numFmtId="166" fontId="18" fillId="2" borderId="0" xfId="0" applyNumberFormat="1" applyFont="1" applyFill="1" applyAlignment="1" applyProtection="1">
      <alignment horizontal="center" vertical="center"/>
      <protection locked="0"/>
    </xf>
    <xf numFmtId="166" fontId="18" fillId="2" borderId="6" xfId="0" applyNumberFormat="1" applyFont="1" applyFill="1" applyBorder="1" applyAlignment="1" applyProtection="1">
      <alignment horizontal="center" vertical="center"/>
      <protection locked="0"/>
    </xf>
    <xf numFmtId="165" fontId="10" fillId="2" borderId="2" xfId="5" applyFont="1" applyFill="1" applyBorder="1" applyAlignment="1" applyProtection="1">
      <alignment horizontal="center"/>
      <protection locked="0"/>
    </xf>
    <xf numFmtId="165" fontId="10" fillId="2" borderId="4" xfId="5" applyFont="1" applyFill="1" applyBorder="1" applyAlignment="1" applyProtection="1">
      <alignment horizontal="center"/>
      <protection locked="0"/>
    </xf>
    <xf numFmtId="165" fontId="34" fillId="2" borderId="2" xfId="5" applyFont="1" applyFill="1" applyBorder="1" applyAlignment="1" applyProtection="1">
      <alignment horizontal="center"/>
      <protection locked="0"/>
    </xf>
    <xf numFmtId="165" fontId="34" fillId="2" borderId="4" xfId="5" applyFont="1" applyFill="1" applyBorder="1" applyAlignment="1" applyProtection="1">
      <alignment horizontal="center"/>
      <protection locked="0"/>
    </xf>
    <xf numFmtId="166" fontId="32" fillId="0" borderId="0" xfId="0" applyNumberFormat="1" applyFont="1" applyAlignment="1">
      <alignment horizontal="center"/>
    </xf>
    <xf numFmtId="165" fontId="29" fillId="6" borderId="2" xfId="1" applyFont="1" applyFill="1" applyBorder="1" applyAlignment="1" applyProtection="1">
      <alignment horizontal="center"/>
    </xf>
    <xf numFmtId="165" fontId="29" fillId="6" borderId="4" xfId="1" applyFont="1" applyFill="1" applyBorder="1" applyAlignment="1" applyProtection="1">
      <alignment horizontal="center"/>
    </xf>
    <xf numFmtId="165" fontId="10" fillId="2" borderId="2" xfId="1" applyFont="1" applyFill="1" applyBorder="1" applyAlignment="1">
      <alignment horizontal="center"/>
    </xf>
    <xf numFmtId="165" fontId="10" fillId="2" borderId="4" xfId="1" applyFont="1" applyFill="1" applyBorder="1" applyAlignment="1">
      <alignment horizontal="center"/>
    </xf>
    <xf numFmtId="165" fontId="10" fillId="4" borderId="41" xfId="1" applyFont="1" applyFill="1" applyBorder="1" applyAlignment="1">
      <alignment horizontal="center"/>
    </xf>
    <xf numFmtId="165" fontId="10" fillId="4" borderId="42" xfId="1" applyFont="1" applyFill="1" applyBorder="1" applyAlignment="1">
      <alignment horizontal="center"/>
    </xf>
    <xf numFmtId="0" fontId="31" fillId="3" borderId="19" xfId="0" applyFont="1" applyFill="1" applyBorder="1" applyAlignment="1">
      <alignment horizontal="center"/>
    </xf>
    <xf numFmtId="0" fontId="31" fillId="3" borderId="11" xfId="0" applyFont="1" applyFill="1" applyBorder="1" applyAlignment="1">
      <alignment horizontal="center"/>
    </xf>
    <xf numFmtId="165" fontId="34" fillId="0" borderId="2" xfId="1" applyFont="1" applyFill="1" applyBorder="1" applyAlignment="1" applyProtection="1">
      <alignment horizontal="center"/>
      <protection locked="0"/>
    </xf>
    <xf numFmtId="165" fontId="34" fillId="0" borderId="4" xfId="1" applyFont="1" applyFill="1" applyBorder="1" applyAlignment="1" applyProtection="1">
      <alignment horizontal="center"/>
      <protection locked="0"/>
    </xf>
    <xf numFmtId="0" fontId="10" fillId="0" borderId="5" xfId="0" applyFont="1" applyBorder="1"/>
    <xf numFmtId="168" fontId="38" fillId="12" borderId="45" xfId="0" applyNumberFormat="1" applyFont="1" applyFill="1" applyBorder="1" applyAlignment="1">
      <alignment horizontal="center"/>
    </xf>
    <xf numFmtId="168" fontId="38" fillId="12" borderId="46" xfId="0" applyNumberFormat="1" applyFont="1" applyFill="1" applyBorder="1" applyAlignment="1">
      <alignment horizontal="center"/>
    </xf>
    <xf numFmtId="168" fontId="38" fillId="12" borderId="47" xfId="0" applyNumberFormat="1" applyFont="1" applyFill="1" applyBorder="1" applyAlignment="1">
      <alignment horizontal="center"/>
    </xf>
    <xf numFmtId="0" fontId="27" fillId="12" borderId="45" xfId="0" applyFont="1" applyFill="1" applyBorder="1" applyAlignment="1">
      <alignment horizontal="center"/>
    </xf>
    <xf numFmtId="0" fontId="27" fillId="12" borderId="47" xfId="0" applyFont="1" applyFill="1" applyBorder="1" applyAlignment="1">
      <alignment horizontal="center"/>
    </xf>
    <xf numFmtId="0" fontId="38" fillId="12" borderId="45" xfId="0" applyFont="1" applyFill="1" applyBorder="1" applyAlignment="1">
      <alignment horizontal="center"/>
    </xf>
    <xf numFmtId="0" fontId="38" fillId="12" borderId="46" xfId="0" applyFont="1" applyFill="1" applyBorder="1" applyAlignment="1">
      <alignment horizontal="center"/>
    </xf>
    <xf numFmtId="0" fontId="38" fillId="12" borderId="47" xfId="0" applyFont="1" applyFill="1" applyBorder="1" applyAlignment="1">
      <alignment horizontal="center"/>
    </xf>
    <xf numFmtId="0" fontId="41" fillId="0" borderId="0" xfId="0" applyFont="1" applyAlignment="1">
      <alignment horizontal="center"/>
    </xf>
    <xf numFmtId="168" fontId="41" fillId="0" borderId="0" xfId="0" applyNumberFormat="1" applyFont="1" applyAlignment="1">
      <alignment horizontal="center"/>
    </xf>
    <xf numFmtId="0" fontId="19" fillId="0" borderId="32" xfId="1" applyNumberFormat="1" applyFont="1" applyFill="1" applyBorder="1"/>
    <xf numFmtId="44" fontId="19" fillId="0" borderId="32" xfId="1" applyNumberFormat="1" applyFont="1" applyBorder="1"/>
    <xf numFmtId="44" fontId="19" fillId="18" borderId="30" xfId="2" applyNumberFormat="1" applyFont="1" applyFill="1" applyBorder="1"/>
  </cellXfs>
  <cellStyles count="8">
    <cellStyle name="Comma" xfId="1" builtinId="3"/>
    <cellStyle name="Comma 2" xfId="5" xr:uid="{00000000-0005-0000-0000-000001000000}"/>
    <cellStyle name="Currency" xfId="2" builtinId="4"/>
    <cellStyle name="Currency 2" xfId="6" xr:uid="{00000000-0005-0000-0000-000003000000}"/>
    <cellStyle name="Normal" xfId="0" builtinId="0"/>
    <cellStyle name="Normal 2" xfId="4" xr:uid="{00000000-0005-0000-0000-000005000000}"/>
    <cellStyle name="Normal 2 2" xfId="7" xr:uid="{00000000-0005-0000-0000-000006000000}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66CC"/>
      <color rgb="FF9DE3B1"/>
      <color rgb="FFF8DCF3"/>
      <color rgb="FFDF5BC3"/>
      <color rgb="FF0000FF"/>
      <color rgb="FFF8FED6"/>
      <color rgb="FF007434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66675</xdr:rowOff>
    </xdr:from>
    <xdr:to>
      <xdr:col>1</xdr:col>
      <xdr:colOff>381000</xdr:colOff>
      <xdr:row>5</xdr:row>
      <xdr:rowOff>28574</xdr:rowOff>
    </xdr:to>
    <xdr:pic>
      <xdr:nvPicPr>
        <xdr:cNvPr id="4" name="Picture 3" descr="Café De Paris 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95350" cy="800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47625</xdr:rowOff>
    </xdr:from>
    <xdr:to>
      <xdr:col>1</xdr:col>
      <xdr:colOff>371475</xdr:colOff>
      <xdr:row>5</xdr:row>
      <xdr:rowOff>9524</xdr:rowOff>
    </xdr:to>
    <xdr:pic>
      <xdr:nvPicPr>
        <xdr:cNvPr id="3" name="Picture 2" descr="Café De Paris 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895350" cy="800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85725</xdr:rowOff>
    </xdr:from>
    <xdr:to>
      <xdr:col>1</xdr:col>
      <xdr:colOff>409575</xdr:colOff>
      <xdr:row>5</xdr:row>
      <xdr:rowOff>47624</xdr:rowOff>
    </xdr:to>
    <xdr:pic>
      <xdr:nvPicPr>
        <xdr:cNvPr id="3" name="Picture 2" descr="Café De Paris Log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5725"/>
          <a:ext cx="895350" cy="800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1</xdr:col>
      <xdr:colOff>428625</xdr:colOff>
      <xdr:row>5</xdr:row>
      <xdr:rowOff>85724</xdr:rowOff>
    </xdr:to>
    <xdr:pic>
      <xdr:nvPicPr>
        <xdr:cNvPr id="3" name="Picture 2" descr="Café De Paris 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95350" cy="800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66675</xdr:rowOff>
    </xdr:from>
    <xdr:to>
      <xdr:col>1</xdr:col>
      <xdr:colOff>381000</xdr:colOff>
      <xdr:row>5</xdr:row>
      <xdr:rowOff>57150</xdr:rowOff>
    </xdr:to>
    <xdr:pic>
      <xdr:nvPicPr>
        <xdr:cNvPr id="3" name="Picture 2" descr="Café De Paris 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953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76200</xdr:rowOff>
    </xdr:from>
    <xdr:to>
      <xdr:col>1</xdr:col>
      <xdr:colOff>409575</xdr:colOff>
      <xdr:row>5</xdr:row>
      <xdr:rowOff>38099</xdr:rowOff>
    </xdr:to>
    <xdr:pic>
      <xdr:nvPicPr>
        <xdr:cNvPr id="4" name="Picture 3" descr="Café De Paris Log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0"/>
          <a:ext cx="895350" cy="800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66675</xdr:rowOff>
    </xdr:from>
    <xdr:to>
      <xdr:col>1</xdr:col>
      <xdr:colOff>409575</xdr:colOff>
      <xdr:row>5</xdr:row>
      <xdr:rowOff>28574</xdr:rowOff>
    </xdr:to>
    <xdr:pic>
      <xdr:nvPicPr>
        <xdr:cNvPr id="3" name="Picture 2" descr="Café De Paris Log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6675"/>
          <a:ext cx="895350" cy="800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105834</xdr:colOff>
      <xdr:row>0</xdr:row>
      <xdr:rowOff>42334</xdr:rowOff>
    </xdr:from>
    <xdr:to>
      <xdr:col>0</xdr:col>
      <xdr:colOff>1227668</xdr:colOff>
      <xdr:row>4</xdr:row>
      <xdr:rowOff>72573</xdr:rowOff>
    </xdr:to>
    <xdr:pic>
      <xdr:nvPicPr>
        <xdr:cNvPr id="4" name="Picture 3" descr="Café De Paris Logo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4" y="42334"/>
          <a:ext cx="1121834" cy="961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95250</xdr:colOff>
      <xdr:row>0</xdr:row>
      <xdr:rowOff>105833</xdr:rowOff>
    </xdr:from>
    <xdr:to>
      <xdr:col>10</xdr:col>
      <xdr:colOff>1100667</xdr:colOff>
      <xdr:row>4</xdr:row>
      <xdr:rowOff>95249</xdr:rowOff>
    </xdr:to>
    <xdr:pic>
      <xdr:nvPicPr>
        <xdr:cNvPr id="5" name="Picture 4" descr="Café De Paris Logo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9333" y="105833"/>
          <a:ext cx="1005417" cy="9207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05"/>
  <sheetViews>
    <sheetView zoomScaleNormal="100" workbookViewId="0">
      <selection activeCell="M26" sqref="M26"/>
    </sheetView>
  </sheetViews>
  <sheetFormatPr defaultColWidth="9.1796875" defaultRowHeight="13" x14ac:dyDescent="0.3"/>
  <cols>
    <col min="1" max="1" width="8.7265625" style="1" customWidth="1"/>
    <col min="2" max="2" width="11.7265625" style="1" bestFit="1" customWidth="1"/>
    <col min="3" max="3" width="10.54296875" style="1" customWidth="1"/>
    <col min="4" max="4" width="1.26953125" style="1" customWidth="1"/>
    <col min="5" max="5" width="10.7265625" style="1" bestFit="1" customWidth="1"/>
    <col min="6" max="6" width="9.26953125" style="1" bestFit="1" customWidth="1"/>
    <col min="7" max="7" width="10.26953125" style="1" bestFit="1" customWidth="1"/>
    <col min="8" max="8" width="12.453125" style="1" bestFit="1" customWidth="1"/>
    <col min="9" max="9" width="0.81640625" style="1" customWidth="1"/>
    <col min="10" max="10" width="16.54296875" style="1" bestFit="1" customWidth="1"/>
    <col min="11" max="11" width="10.453125" style="1" bestFit="1" customWidth="1"/>
    <col min="12" max="12" width="10.1796875" style="1" customWidth="1"/>
    <col min="13" max="13" width="10.81640625" style="67" customWidth="1"/>
    <col min="14" max="14" width="12.1796875" style="67" customWidth="1"/>
    <col min="15" max="15" width="1.26953125" style="1" customWidth="1"/>
    <col min="16" max="16" width="8.1796875" style="1" bestFit="1" customWidth="1"/>
    <col min="17" max="17" width="10.81640625" style="57" bestFit="1" customWidth="1"/>
    <col min="18" max="19" width="10.26953125" style="57" bestFit="1" customWidth="1"/>
    <col min="20" max="20" width="11" style="1" customWidth="1"/>
    <col min="21" max="21" width="12.26953125" style="1" customWidth="1"/>
    <col min="22" max="16384" width="9.1796875" style="1"/>
  </cols>
  <sheetData>
    <row r="1" spans="1:21" ht="15.65" customHeight="1" x14ac:dyDescent="0.3">
      <c r="A1" s="466"/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  <c r="O1" s="466"/>
      <c r="P1" s="466"/>
      <c r="Q1" s="466"/>
      <c r="R1" s="466"/>
      <c r="S1" s="466"/>
      <c r="T1" s="58"/>
      <c r="U1" s="58"/>
    </row>
    <row r="2" spans="1:21" x14ac:dyDescent="0.3">
      <c r="A2" s="467" t="s">
        <v>0</v>
      </c>
      <c r="B2" s="467"/>
      <c r="C2" s="467"/>
      <c r="D2" s="467"/>
      <c r="E2" s="467"/>
      <c r="F2" s="467"/>
      <c r="G2" s="467"/>
      <c r="H2" s="467"/>
      <c r="I2" s="467"/>
      <c r="J2" s="467"/>
      <c r="K2" s="467"/>
      <c r="L2" s="467"/>
      <c r="M2" s="467"/>
      <c r="N2" s="467"/>
      <c r="O2" s="468"/>
      <c r="P2" s="469" t="s">
        <v>1</v>
      </c>
      <c r="Q2" s="470"/>
      <c r="R2" s="471"/>
      <c r="S2" s="2"/>
      <c r="T2" s="424" t="s">
        <v>150</v>
      </c>
      <c r="U2" s="425"/>
    </row>
    <row r="3" spans="1:21" ht="12.75" customHeight="1" x14ac:dyDescent="0.3">
      <c r="A3" s="3"/>
      <c r="B3" s="3"/>
      <c r="C3" s="3"/>
      <c r="D3" s="3"/>
      <c r="E3" s="3"/>
      <c r="F3" s="3"/>
      <c r="G3" s="3"/>
      <c r="H3" s="472" t="s">
        <v>2</v>
      </c>
      <c r="I3" s="103"/>
      <c r="J3" s="473"/>
      <c r="K3" s="473"/>
      <c r="L3" s="473"/>
      <c r="M3" s="473"/>
      <c r="N3" s="4"/>
      <c r="O3" s="2"/>
      <c r="P3" s="201" t="s">
        <v>3</v>
      </c>
      <c r="Q3" s="201" t="s">
        <v>4</v>
      </c>
      <c r="R3" s="201" t="s">
        <v>5</v>
      </c>
      <c r="S3" s="201" t="s">
        <v>5</v>
      </c>
      <c r="T3" s="201" t="s">
        <v>3</v>
      </c>
      <c r="U3" s="201" t="s">
        <v>4</v>
      </c>
    </row>
    <row r="4" spans="1:21" ht="12.75" customHeight="1" x14ac:dyDescent="0.3">
      <c r="A4" s="3"/>
      <c r="B4" s="3"/>
      <c r="C4" s="3"/>
      <c r="D4" s="3"/>
      <c r="E4" s="3"/>
      <c r="F4" s="3"/>
      <c r="G4" s="3"/>
      <c r="H4" s="472"/>
      <c r="I4" s="103"/>
      <c r="J4" s="474"/>
      <c r="K4" s="474"/>
      <c r="L4" s="474"/>
      <c r="M4" s="474"/>
      <c r="N4" s="4"/>
      <c r="O4" s="2"/>
      <c r="P4" s="5">
        <f>B9</f>
        <v>40000</v>
      </c>
      <c r="Q4" s="91">
        <f>B13</f>
        <v>0</v>
      </c>
      <c r="R4" s="6"/>
      <c r="S4" s="202">
        <f>L11+M15+K29+K39+K28</f>
        <v>0</v>
      </c>
      <c r="T4" s="5">
        <v>23130</v>
      </c>
      <c r="U4" s="397">
        <f>+R11+SUM(Q13:Q19)+SUM(Q21:Q27)</f>
        <v>0</v>
      </c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2"/>
      <c r="P5" s="5">
        <f>C9</f>
        <v>40100</v>
      </c>
      <c r="Q5" s="91">
        <f>C13+D13+F13</f>
        <v>0</v>
      </c>
      <c r="R5" s="6"/>
      <c r="S5" s="2"/>
      <c r="T5" s="5">
        <v>10200</v>
      </c>
      <c r="U5" s="397">
        <f>+Q28</f>
        <v>0</v>
      </c>
    </row>
    <row r="6" spans="1:21" ht="13.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2"/>
      <c r="P6" s="5">
        <f>F9</f>
        <v>40200</v>
      </c>
      <c r="Q6" s="91">
        <f>G13</f>
        <v>0</v>
      </c>
      <c r="R6" s="6"/>
      <c r="S6" s="2"/>
      <c r="T6" s="5"/>
      <c r="U6" s="397"/>
    </row>
    <row r="7" spans="1:21" ht="15" customHeight="1" thickBot="1" x14ac:dyDescent="0.35">
      <c r="A7" s="7"/>
      <c r="B7" s="164" t="s">
        <v>6</v>
      </c>
      <c r="C7" s="454" t="s">
        <v>7</v>
      </c>
      <c r="D7" s="457"/>
      <c r="E7" s="455"/>
      <c r="F7" s="454" t="s">
        <v>8</v>
      </c>
      <c r="G7" s="455"/>
      <c r="H7" s="165" t="s">
        <v>9</v>
      </c>
      <c r="I7" s="454" t="s">
        <v>94</v>
      </c>
      <c r="J7" s="455"/>
      <c r="K7" s="165" t="s">
        <v>45</v>
      </c>
      <c r="L7" s="454" t="s">
        <v>10</v>
      </c>
      <c r="M7" s="456"/>
      <c r="N7" s="4"/>
      <c r="O7" s="2"/>
      <c r="P7" s="5">
        <f>H9</f>
        <v>40300</v>
      </c>
      <c r="Q7" s="91">
        <f>H13</f>
        <v>0</v>
      </c>
      <c r="R7" s="6"/>
      <c r="S7" s="2"/>
      <c r="T7" s="5"/>
      <c r="U7" s="397"/>
    </row>
    <row r="8" spans="1:21" ht="16.149999999999999" customHeight="1" x14ac:dyDescent="0.3">
      <c r="A8" s="11"/>
      <c r="B8" s="8"/>
      <c r="C8" s="156" t="s">
        <v>11</v>
      </c>
      <c r="D8" s="460" t="s">
        <v>12</v>
      </c>
      <c r="E8" s="461"/>
      <c r="F8" s="156" t="s">
        <v>13</v>
      </c>
      <c r="G8" s="156" t="s">
        <v>8</v>
      </c>
      <c r="H8" s="157" t="s">
        <v>14</v>
      </c>
      <c r="I8" s="486"/>
      <c r="J8" s="487"/>
      <c r="K8" s="158" t="s">
        <v>95</v>
      </c>
      <c r="L8" s="462" t="s">
        <v>96</v>
      </c>
      <c r="M8" s="464" t="s">
        <v>97</v>
      </c>
      <c r="N8" s="4"/>
      <c r="O8" s="2"/>
      <c r="P8" s="5">
        <f>I9</f>
        <v>40900</v>
      </c>
      <c r="Q8" s="91">
        <f>I13</f>
        <v>0</v>
      </c>
      <c r="R8" s="6"/>
      <c r="S8" s="2"/>
      <c r="T8" s="5"/>
      <c r="U8" s="397"/>
    </row>
    <row r="9" spans="1:21" ht="13.9" customHeight="1" thickBot="1" x14ac:dyDescent="0.35">
      <c r="A9" s="73" t="s">
        <v>15</v>
      </c>
      <c r="B9" s="9">
        <v>40000</v>
      </c>
      <c r="C9" s="441">
        <v>40100</v>
      </c>
      <c r="D9" s="443"/>
      <c r="E9" s="442"/>
      <c r="F9" s="441">
        <v>40200</v>
      </c>
      <c r="G9" s="442"/>
      <c r="H9" s="104">
        <v>40300</v>
      </c>
      <c r="I9" s="441">
        <v>40900</v>
      </c>
      <c r="J9" s="442"/>
      <c r="K9" s="10">
        <v>41000</v>
      </c>
      <c r="L9" s="463"/>
      <c r="M9" s="465"/>
      <c r="N9" s="4"/>
      <c r="O9" s="2"/>
      <c r="P9" s="5">
        <f>K9</f>
        <v>41000</v>
      </c>
      <c r="Q9" s="91">
        <f>K13</f>
        <v>0</v>
      </c>
      <c r="R9" s="6"/>
      <c r="S9" s="2"/>
      <c r="T9" s="5"/>
      <c r="U9" s="397"/>
    </row>
    <row r="10" spans="1:21" ht="14.5" customHeight="1" x14ac:dyDescent="0.3">
      <c r="A10" s="11" t="s">
        <v>110</v>
      </c>
      <c r="B10" s="401"/>
      <c r="C10" s="402"/>
      <c r="D10" s="444"/>
      <c r="E10" s="445"/>
      <c r="F10" s="248"/>
      <c r="G10" s="248"/>
      <c r="H10" s="248"/>
      <c r="I10" s="444"/>
      <c r="J10" s="445"/>
      <c r="K10" s="249"/>
      <c r="L10" s="12">
        <f>SUM(B10:K10)</f>
        <v>0</v>
      </c>
      <c r="M10" s="12">
        <f>SUM(B10:K10)</f>
        <v>0</v>
      </c>
      <c r="N10" s="4"/>
      <c r="O10" s="2"/>
      <c r="P10" s="84"/>
      <c r="Q10" s="85"/>
      <c r="R10" s="42"/>
      <c r="S10" s="2"/>
      <c r="T10" s="58"/>
      <c r="U10" s="58"/>
    </row>
    <row r="11" spans="1:21" ht="14.5" customHeight="1" x14ac:dyDescent="0.3">
      <c r="A11" s="72" t="s">
        <v>63</v>
      </c>
      <c r="B11" s="399"/>
      <c r="C11" s="400"/>
      <c r="D11" s="458"/>
      <c r="E11" s="459"/>
      <c r="F11" s="189"/>
      <c r="G11" s="189"/>
      <c r="H11" s="75"/>
      <c r="I11" s="446"/>
      <c r="J11" s="447"/>
      <c r="K11" s="75"/>
      <c r="L11" s="12">
        <f>SUM(B11:K11)</f>
        <v>0</v>
      </c>
      <c r="M11" s="12">
        <f>SUM(B11:K11)</f>
        <v>0</v>
      </c>
      <c r="N11" s="4"/>
      <c r="O11" s="2"/>
      <c r="P11" s="13">
        <f>N15</f>
        <v>24000</v>
      </c>
      <c r="Q11" s="91">
        <f>M15</f>
        <v>0</v>
      </c>
      <c r="R11" s="202">
        <f>M16</f>
        <v>0</v>
      </c>
      <c r="S11" s="2"/>
      <c r="T11" s="58"/>
      <c r="U11" s="58"/>
    </row>
    <row r="12" spans="1:21" ht="13.5" thickBot="1" x14ac:dyDescent="0.35">
      <c r="A12" s="72" t="s">
        <v>64</v>
      </c>
      <c r="B12" s="367"/>
      <c r="C12" s="279"/>
      <c r="D12" s="477"/>
      <c r="E12" s="478"/>
      <c r="F12" s="368"/>
      <c r="G12" s="368"/>
      <c r="H12" s="279"/>
      <c r="I12" s="475"/>
      <c r="J12" s="476"/>
      <c r="K12" s="278"/>
      <c r="L12" s="12">
        <f>SUM(B12:K12)</f>
        <v>0</v>
      </c>
      <c r="M12" s="12">
        <f>SUM(B12:K12)</f>
        <v>0</v>
      </c>
      <c r="N12" s="4"/>
      <c r="O12" s="2"/>
      <c r="P12" s="87"/>
      <c r="Q12" s="85"/>
      <c r="R12" s="260"/>
      <c r="S12" s="2"/>
      <c r="T12" s="58"/>
      <c r="U12" s="58"/>
    </row>
    <row r="13" spans="1:21" ht="14.5" customHeight="1" x14ac:dyDescent="0.3">
      <c r="A13" s="72" t="s">
        <v>10</v>
      </c>
      <c r="B13" s="186">
        <f>SUM(B10:B12)</f>
        <v>0</v>
      </c>
      <c r="C13" s="187">
        <f>SUM(C10:C12)</f>
        <v>0</v>
      </c>
      <c r="D13" s="480">
        <f t="shared" ref="D13:E13" si="0">SUM(D10:D12)</f>
        <v>0</v>
      </c>
      <c r="E13" s="481">
        <f t="shared" si="0"/>
        <v>0</v>
      </c>
      <c r="F13" s="187">
        <f>SUM(F10:F12)</f>
        <v>0</v>
      </c>
      <c r="G13" s="187">
        <f>SUM(G10:G12)</f>
        <v>0</v>
      </c>
      <c r="H13" s="187">
        <f>SUM(H10:H12)</f>
        <v>0</v>
      </c>
      <c r="I13" s="480">
        <f t="shared" ref="I13" si="1">SUM(I10:I12)</f>
        <v>0</v>
      </c>
      <c r="J13" s="481">
        <f>SUM(J10:J12)</f>
        <v>0</v>
      </c>
      <c r="K13" s="187">
        <f>SUM(K10:K12)</f>
        <v>0</v>
      </c>
      <c r="L13" s="171"/>
      <c r="M13" s="166">
        <f>SUM(B13:K13)</f>
        <v>0</v>
      </c>
      <c r="N13" s="4"/>
      <c r="O13" s="2"/>
      <c r="P13" s="83">
        <f>M23</f>
        <v>10400</v>
      </c>
      <c r="Q13" s="197">
        <f>-L23</f>
        <v>0</v>
      </c>
      <c r="R13" s="198">
        <f>-M55</f>
        <v>0</v>
      </c>
      <c r="S13" s="2"/>
      <c r="T13" s="58"/>
      <c r="U13" s="58"/>
    </row>
    <row r="14" spans="1:21" ht="13.5" thickBot="1" x14ac:dyDescent="0.35">
      <c r="A14" s="73"/>
      <c r="B14" s="14"/>
      <c r="C14" s="15"/>
      <c r="D14" s="482"/>
      <c r="E14" s="483"/>
      <c r="F14" s="15"/>
      <c r="G14" s="15"/>
      <c r="H14" s="15"/>
      <c r="I14" s="482"/>
      <c r="J14" s="483"/>
      <c r="K14" s="15"/>
      <c r="L14" s="15"/>
      <c r="M14" s="16"/>
      <c r="N14" s="4"/>
      <c r="O14" s="2"/>
      <c r="P14" s="13">
        <f>M25</f>
        <v>10430</v>
      </c>
      <c r="Q14" s="259">
        <f>-L25</f>
        <v>0</v>
      </c>
      <c r="R14" s="199">
        <f>-M58</f>
        <v>0</v>
      </c>
      <c r="S14" s="2"/>
      <c r="T14" s="58"/>
      <c r="U14" s="58"/>
    </row>
    <row r="15" spans="1:21" ht="14.5" customHeight="1" thickBot="1" x14ac:dyDescent="0.35">
      <c r="A15" s="7"/>
      <c r="B15" s="17">
        <f>B13*0.1</f>
        <v>0</v>
      </c>
      <c r="C15" s="17">
        <f>C13*0.1</f>
        <v>0</v>
      </c>
      <c r="D15" s="484">
        <f>D13*0.1</f>
        <v>0</v>
      </c>
      <c r="E15" s="485"/>
      <c r="F15" s="18">
        <f>F13*0.1</f>
        <v>0</v>
      </c>
      <c r="G15" s="18">
        <f>G13*0.1</f>
        <v>0</v>
      </c>
      <c r="H15" s="18">
        <f>H13*0.1</f>
        <v>0</v>
      </c>
      <c r="I15" s="484">
        <f>I13*0.1</f>
        <v>0</v>
      </c>
      <c r="J15" s="485"/>
      <c r="K15" s="18">
        <f>K13*0</f>
        <v>0</v>
      </c>
      <c r="L15" s="18">
        <f>SUM(B15:K15)</f>
        <v>0</v>
      </c>
      <c r="M15" s="266"/>
      <c r="N15" s="19">
        <v>24000</v>
      </c>
      <c r="O15" s="2"/>
      <c r="P15" s="13">
        <f>M26</f>
        <v>10435</v>
      </c>
      <c r="Q15" s="259">
        <f>-L26</f>
        <v>0</v>
      </c>
      <c r="R15" s="199">
        <f>-M61</f>
        <v>0</v>
      </c>
      <c r="S15" s="2"/>
      <c r="T15" s="58"/>
      <c r="U15" s="58"/>
    </row>
    <row r="16" spans="1:21" ht="13.5" thickBot="1" x14ac:dyDescent="0.35">
      <c r="A16" s="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>
        <f>M13+M15</f>
        <v>0</v>
      </c>
      <c r="N16" s="4"/>
      <c r="O16" s="2"/>
      <c r="P16" s="13">
        <f>M30</f>
        <v>22200</v>
      </c>
      <c r="Q16" s="259">
        <f>L30</f>
        <v>0</v>
      </c>
      <c r="R16" s="199">
        <f>-M64</f>
        <v>0</v>
      </c>
      <c r="S16" s="2"/>
      <c r="T16" s="58"/>
      <c r="U16" s="58"/>
    </row>
    <row r="17" spans="1:23" ht="14.5" customHeight="1" x14ac:dyDescent="0.3">
      <c r="A17" s="3" t="s">
        <v>16</v>
      </c>
      <c r="B17" s="22">
        <v>40000</v>
      </c>
      <c r="C17" s="435">
        <v>40200</v>
      </c>
      <c r="D17" s="436"/>
      <c r="E17" s="437"/>
      <c r="F17" s="435">
        <v>40300</v>
      </c>
      <c r="G17" s="437"/>
      <c r="H17" s="22">
        <v>40500</v>
      </c>
      <c r="I17" s="435">
        <v>40600</v>
      </c>
      <c r="J17" s="437"/>
      <c r="K17" s="5">
        <f>K9</f>
        <v>41000</v>
      </c>
      <c r="L17" s="23"/>
      <c r="M17" s="24"/>
      <c r="N17" s="4"/>
      <c r="O17" s="2"/>
      <c r="P17" s="13">
        <f>M31</f>
        <v>73000</v>
      </c>
      <c r="Q17" s="259">
        <f>L31</f>
        <v>0</v>
      </c>
      <c r="R17" s="199">
        <f>-M67</f>
        <v>0</v>
      </c>
      <c r="S17" s="2"/>
      <c r="T17" s="58"/>
      <c r="U17" s="58"/>
    </row>
    <row r="18" spans="1:23" x14ac:dyDescent="0.3">
      <c r="A18" s="2"/>
      <c r="B18" s="2"/>
      <c r="C18" s="2"/>
      <c r="D18" s="2"/>
      <c r="E18" s="2"/>
      <c r="F18" s="2"/>
      <c r="G18" s="2"/>
      <c r="H18" s="2"/>
      <c r="I18" s="2"/>
      <c r="K18" s="2"/>
      <c r="L18" s="2"/>
      <c r="M18" s="25"/>
      <c r="N18" s="4"/>
      <c r="O18" s="2"/>
      <c r="P18" s="13">
        <f>M27</f>
        <v>22200</v>
      </c>
      <c r="Q18" s="259">
        <f>L27</f>
        <v>0</v>
      </c>
      <c r="R18" s="199">
        <f>-M70</f>
        <v>0</v>
      </c>
      <c r="S18" s="2"/>
      <c r="T18" s="58"/>
      <c r="U18" s="58"/>
    </row>
    <row r="19" spans="1:23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0"/>
      <c r="M19" s="4"/>
      <c r="N19" s="4"/>
      <c r="O19" s="2" t="s">
        <v>17</v>
      </c>
      <c r="P19" s="13">
        <f>M28</f>
        <v>22200</v>
      </c>
      <c r="Q19" s="259">
        <f>L28</f>
        <v>0</v>
      </c>
      <c r="R19" s="199">
        <f>-M73</f>
        <v>0</v>
      </c>
      <c r="S19" s="2"/>
      <c r="T19" s="58"/>
      <c r="U19" s="58"/>
    </row>
    <row r="20" spans="1:23" ht="13.5" thickBot="1" x14ac:dyDescent="0.35">
      <c r="A20" s="426" t="s">
        <v>22</v>
      </c>
      <c r="B20" s="427"/>
      <c r="C20" s="428"/>
      <c r="D20" s="26"/>
      <c r="E20" s="426" t="s">
        <v>54</v>
      </c>
      <c r="F20" s="427"/>
      <c r="G20" s="427"/>
      <c r="H20" s="428"/>
      <c r="J20" s="426" t="s">
        <v>52</v>
      </c>
      <c r="K20" s="427"/>
      <c r="L20" s="428"/>
      <c r="M20" s="2"/>
      <c r="N20" s="4"/>
      <c r="O20" s="2"/>
      <c r="R20" s="200">
        <f>-M76</f>
        <v>0</v>
      </c>
      <c r="S20" s="2"/>
      <c r="T20" s="58"/>
      <c r="U20" s="58"/>
    </row>
    <row r="21" spans="1:23" x14ac:dyDescent="0.3">
      <c r="A21" s="27">
        <v>100</v>
      </c>
      <c r="B21" s="281"/>
      <c r="C21" s="92">
        <f t="shared" ref="C21:C27" si="2">A21*B21</f>
        <v>0</v>
      </c>
      <c r="D21" s="28"/>
      <c r="E21" s="429"/>
      <c r="F21" s="430"/>
      <c r="G21" s="431"/>
      <c r="H21" s="55"/>
      <c r="I21" s="26"/>
      <c r="J21" s="29" t="s">
        <v>56</v>
      </c>
      <c r="K21" s="282"/>
      <c r="L21" s="29"/>
      <c r="M21" s="25"/>
      <c r="N21" s="4"/>
      <c r="O21" s="2"/>
      <c r="P21" s="86">
        <v>70800</v>
      </c>
      <c r="Q21" s="91">
        <f>K47</f>
        <v>0</v>
      </c>
      <c r="R21" s="45"/>
      <c r="S21" s="2"/>
      <c r="T21" s="58"/>
      <c r="U21" s="58"/>
    </row>
    <row r="22" spans="1:23" x14ac:dyDescent="0.3">
      <c r="A22" s="27">
        <v>50</v>
      </c>
      <c r="B22" s="280"/>
      <c r="C22" s="92">
        <f t="shared" si="2"/>
        <v>0</v>
      </c>
      <c r="D22" s="28"/>
      <c r="E22" s="429"/>
      <c r="F22" s="430"/>
      <c r="G22" s="431"/>
      <c r="H22" s="55"/>
      <c r="I22" s="30"/>
      <c r="J22" s="29" t="s">
        <v>57</v>
      </c>
      <c r="K22" s="282"/>
      <c r="L22" s="29"/>
      <c r="M22" s="25"/>
      <c r="N22" s="4"/>
      <c r="O22" s="2"/>
      <c r="P22" s="83">
        <v>10420</v>
      </c>
      <c r="Q22" s="90">
        <f>-K35</f>
        <v>0</v>
      </c>
      <c r="R22" s="45"/>
      <c r="S22" s="2"/>
      <c r="T22" s="58"/>
      <c r="U22" s="58"/>
    </row>
    <row r="23" spans="1:23" x14ac:dyDescent="0.3">
      <c r="A23" s="31">
        <v>20</v>
      </c>
      <c r="B23" s="280"/>
      <c r="C23" s="92">
        <f t="shared" si="2"/>
        <v>0</v>
      </c>
      <c r="D23" s="28"/>
      <c r="E23" s="429"/>
      <c r="F23" s="430"/>
      <c r="G23" s="431"/>
      <c r="H23" s="55"/>
      <c r="I23" s="30"/>
      <c r="J23" s="32" t="s">
        <v>58</v>
      </c>
      <c r="K23" s="88">
        <f>SUM(K21:K22)</f>
        <v>0</v>
      </c>
      <c r="L23" s="89">
        <f>K23</f>
        <v>0</v>
      </c>
      <c r="M23" s="19">
        <v>10400</v>
      </c>
      <c r="N23" s="4"/>
      <c r="O23" s="2"/>
      <c r="P23" s="13">
        <v>22150</v>
      </c>
      <c r="Q23" s="91">
        <f t="shared" ref="Q23:Q28" si="3">+K36</f>
        <v>0</v>
      </c>
      <c r="R23" s="6"/>
      <c r="S23" s="2"/>
      <c r="T23" s="58"/>
      <c r="U23" s="58"/>
    </row>
    <row r="24" spans="1:23" x14ac:dyDescent="0.3">
      <c r="A24" s="27">
        <v>10</v>
      </c>
      <c r="B24" s="281"/>
      <c r="C24" s="92">
        <f t="shared" si="2"/>
        <v>0</v>
      </c>
      <c r="D24" s="28"/>
      <c r="E24" s="432"/>
      <c r="F24" s="433"/>
      <c r="G24" s="434"/>
      <c r="H24" s="76"/>
      <c r="I24" s="30"/>
      <c r="J24" s="43" t="s">
        <v>21</v>
      </c>
      <c r="K24" s="283"/>
      <c r="L24" s="33"/>
      <c r="M24" s="4"/>
      <c r="N24" s="4"/>
      <c r="O24" s="2"/>
      <c r="P24" s="13">
        <v>22100</v>
      </c>
      <c r="Q24" s="91">
        <f t="shared" si="3"/>
        <v>0</v>
      </c>
      <c r="R24" s="6"/>
      <c r="S24" s="2"/>
      <c r="T24" s="58"/>
      <c r="U24" s="58"/>
    </row>
    <row r="25" spans="1:23" x14ac:dyDescent="0.3">
      <c r="A25" s="31">
        <v>5</v>
      </c>
      <c r="B25" s="281"/>
      <c r="C25" s="92">
        <f t="shared" si="2"/>
        <v>0</v>
      </c>
      <c r="D25" s="28"/>
      <c r="E25" s="432"/>
      <c r="F25" s="433"/>
      <c r="G25" s="434"/>
      <c r="H25" s="76"/>
      <c r="I25" s="30"/>
      <c r="J25" s="43" t="s">
        <v>24</v>
      </c>
      <c r="K25" s="267"/>
      <c r="L25" s="89">
        <f>K24-L26</f>
        <v>0</v>
      </c>
      <c r="M25" s="19">
        <v>10430</v>
      </c>
      <c r="N25" s="4"/>
      <c r="O25" s="2"/>
      <c r="P25" s="13"/>
      <c r="Q25" s="91">
        <f t="shared" si="3"/>
        <v>0</v>
      </c>
      <c r="R25" s="6"/>
      <c r="S25" s="2"/>
      <c r="T25" s="58"/>
      <c r="U25" s="58"/>
    </row>
    <row r="26" spans="1:23" x14ac:dyDescent="0.3">
      <c r="A26" s="31">
        <v>2</v>
      </c>
      <c r="B26" s="281"/>
      <c r="C26" s="92">
        <f t="shared" si="2"/>
        <v>0</v>
      </c>
      <c r="D26" s="28"/>
      <c r="E26" s="35"/>
      <c r="F26" s="35"/>
      <c r="G26" s="35"/>
      <c r="H26" s="95">
        <f>SUM(H21:H25)</f>
        <v>0</v>
      </c>
      <c r="I26" s="30"/>
      <c r="J26" s="43" t="s">
        <v>28</v>
      </c>
      <c r="K26" s="79"/>
      <c r="L26" s="89">
        <f>K24*0.026</f>
        <v>0</v>
      </c>
      <c r="M26" s="19">
        <v>10435</v>
      </c>
      <c r="N26" s="4"/>
      <c r="O26" s="2"/>
      <c r="P26" s="13">
        <v>23300</v>
      </c>
      <c r="Q26" s="91">
        <f>+K39</f>
        <v>0</v>
      </c>
      <c r="R26" s="6"/>
      <c r="S26" s="2"/>
      <c r="T26" s="58"/>
      <c r="U26" s="58"/>
    </row>
    <row r="27" spans="1:23" x14ac:dyDescent="0.3">
      <c r="A27" s="36">
        <v>1</v>
      </c>
      <c r="B27" s="281"/>
      <c r="C27" s="92">
        <f t="shared" si="2"/>
        <v>0</v>
      </c>
      <c r="D27" s="28"/>
      <c r="E27" s="35"/>
      <c r="F27" s="35"/>
      <c r="G27" s="35"/>
      <c r="H27" s="37"/>
      <c r="I27" s="30"/>
      <c r="J27" s="29" t="s">
        <v>98</v>
      </c>
      <c r="K27" s="265"/>
      <c r="L27" s="89">
        <f>K27</f>
        <v>0</v>
      </c>
      <c r="M27" s="19">
        <v>22200</v>
      </c>
      <c r="N27" s="4"/>
      <c r="O27" s="2"/>
      <c r="P27" s="13">
        <v>10550</v>
      </c>
      <c r="Q27" s="91">
        <f t="shared" si="3"/>
        <v>0</v>
      </c>
      <c r="R27" s="6"/>
      <c r="S27" s="2"/>
      <c r="T27" s="58"/>
      <c r="U27" s="58"/>
    </row>
    <row r="28" spans="1:23" x14ac:dyDescent="0.3">
      <c r="A28" s="38" t="s">
        <v>36</v>
      </c>
      <c r="B28" s="362"/>
      <c r="C28" s="93">
        <f>B28</f>
        <v>0</v>
      </c>
      <c r="D28" s="39"/>
      <c r="E28" s="426" t="s">
        <v>55</v>
      </c>
      <c r="F28" s="427"/>
      <c r="G28" s="427"/>
      <c r="H28" s="428"/>
      <c r="I28" s="37"/>
      <c r="J28" s="32" t="s">
        <v>99</v>
      </c>
      <c r="K28" s="284"/>
      <c r="L28" s="89">
        <f>K28</f>
        <v>0</v>
      </c>
      <c r="M28" s="19">
        <v>22200</v>
      </c>
      <c r="N28" s="4"/>
      <c r="O28" s="2"/>
      <c r="P28" s="13">
        <v>10200</v>
      </c>
      <c r="Q28" s="91">
        <f t="shared" si="3"/>
        <v>0</v>
      </c>
      <c r="R28" s="6"/>
      <c r="S28" s="2"/>
      <c r="T28" s="58"/>
      <c r="U28" s="58"/>
    </row>
    <row r="29" spans="1:23" x14ac:dyDescent="0.3">
      <c r="A29" s="7"/>
      <c r="B29" s="2"/>
      <c r="C29" s="94">
        <f>SUM(C21:C28)</f>
        <v>0</v>
      </c>
      <c r="D29" s="41"/>
      <c r="E29" s="432"/>
      <c r="F29" s="433"/>
      <c r="G29" s="434"/>
      <c r="H29" s="76"/>
      <c r="I29" s="26"/>
      <c r="J29" s="40" t="s">
        <v>33</v>
      </c>
      <c r="K29" s="279"/>
      <c r="L29" s="81"/>
      <c r="M29" s="4"/>
      <c r="N29" s="4"/>
      <c r="O29" s="2"/>
      <c r="P29" s="13"/>
      <c r="Q29" s="91">
        <f>+L42</f>
        <v>0</v>
      </c>
      <c r="R29" s="6"/>
      <c r="S29" s="2"/>
      <c r="T29" s="58"/>
      <c r="U29" s="58"/>
    </row>
    <row r="30" spans="1:23" x14ac:dyDescent="0.3">
      <c r="D30" s="2"/>
      <c r="E30" s="432"/>
      <c r="F30" s="433"/>
      <c r="G30" s="434"/>
      <c r="H30" s="76"/>
      <c r="I30" s="30"/>
      <c r="J30" s="43" t="s">
        <v>34</v>
      </c>
      <c r="K30" s="78"/>
      <c r="L30" s="33">
        <f>K29-L31</f>
        <v>0</v>
      </c>
      <c r="M30" s="19">
        <v>22200</v>
      </c>
      <c r="N30" s="4"/>
      <c r="O30" s="2"/>
      <c r="P30" s="13"/>
      <c r="Q30" s="91">
        <f>K44</f>
        <v>0</v>
      </c>
      <c r="R30" s="42"/>
      <c r="S30" s="2"/>
      <c r="T30" s="58"/>
      <c r="U30" s="58"/>
    </row>
    <row r="31" spans="1:23" x14ac:dyDescent="0.3">
      <c r="A31" s="438" t="s">
        <v>23</v>
      </c>
      <c r="B31" s="439"/>
      <c r="C31" s="440"/>
      <c r="D31" s="44"/>
      <c r="E31" s="432"/>
      <c r="F31" s="433"/>
      <c r="G31" s="434"/>
      <c r="H31" s="76"/>
      <c r="I31" s="30"/>
      <c r="J31" s="43" t="s">
        <v>35</v>
      </c>
      <c r="K31" s="80"/>
      <c r="L31" s="33">
        <f>K29*0.08</f>
        <v>0</v>
      </c>
      <c r="M31" s="19">
        <v>73000</v>
      </c>
      <c r="N31" s="4"/>
      <c r="O31" s="2"/>
      <c r="P31" s="4"/>
      <c r="Q31" s="82"/>
      <c r="R31" s="91">
        <f>SUM(Q4:Q30)</f>
        <v>0</v>
      </c>
      <c r="S31" s="2"/>
      <c r="T31" s="58"/>
      <c r="U31" s="58"/>
      <c r="W31" s="170"/>
    </row>
    <row r="32" spans="1:23" x14ac:dyDescent="0.3">
      <c r="A32" s="46" t="s">
        <v>25</v>
      </c>
      <c r="B32" s="46" t="s">
        <v>26</v>
      </c>
      <c r="C32" s="47" t="s">
        <v>27</v>
      </c>
      <c r="D32" s="3"/>
      <c r="E32" s="432"/>
      <c r="F32" s="433"/>
      <c r="G32" s="434"/>
      <c r="H32" s="76"/>
      <c r="I32" s="30"/>
      <c r="M32" s="25"/>
      <c r="N32" s="4"/>
      <c r="O32" s="2" t="s">
        <v>31</v>
      </c>
      <c r="P32" s="2"/>
      <c r="Q32" s="4"/>
      <c r="R32" s="4"/>
      <c r="S32" s="2"/>
      <c r="T32" s="58"/>
      <c r="U32" s="58"/>
    </row>
    <row r="33" spans="1:21" x14ac:dyDescent="0.3">
      <c r="A33" s="48" t="s">
        <v>29</v>
      </c>
      <c r="B33" s="265"/>
      <c r="C33" s="96">
        <f>B33*1.98</f>
        <v>0</v>
      </c>
      <c r="D33" s="49"/>
      <c r="E33" s="432"/>
      <c r="F33" s="433"/>
      <c r="G33" s="434"/>
      <c r="H33" s="76"/>
      <c r="I33" s="30"/>
      <c r="J33" s="167" t="s">
        <v>53</v>
      </c>
      <c r="K33" s="168"/>
      <c r="L33" s="169"/>
      <c r="M33" s="25"/>
      <c r="N33" s="449" t="s">
        <v>61</v>
      </c>
      <c r="O33" s="449"/>
      <c r="P33" s="449"/>
      <c r="Q33" s="449"/>
      <c r="R33" s="449"/>
      <c r="S33" s="449"/>
      <c r="T33" s="58"/>
      <c r="U33" s="58"/>
    </row>
    <row r="34" spans="1:21" x14ac:dyDescent="0.3">
      <c r="A34" s="48" t="s">
        <v>30</v>
      </c>
      <c r="B34" s="190"/>
      <c r="C34" s="96">
        <f>B34*2.62</f>
        <v>0</v>
      </c>
      <c r="D34" s="49"/>
      <c r="E34" s="35"/>
      <c r="F34" s="35"/>
      <c r="G34" s="35"/>
      <c r="H34" s="95">
        <f>SUM(H29:H33)</f>
        <v>0</v>
      </c>
      <c r="I34" s="30"/>
      <c r="J34" s="50" t="s">
        <v>38</v>
      </c>
      <c r="K34" s="50" t="s">
        <v>4</v>
      </c>
      <c r="L34" s="34"/>
      <c r="M34" s="25"/>
      <c r="N34" s="448"/>
      <c r="O34" s="448"/>
      <c r="P34" s="448"/>
      <c r="Q34" s="448"/>
      <c r="R34" s="448"/>
      <c r="S34" s="76"/>
      <c r="T34" s="58"/>
      <c r="U34" s="58"/>
    </row>
    <row r="35" spans="1:21" x14ac:dyDescent="0.3">
      <c r="A35" s="48" t="s">
        <v>32</v>
      </c>
      <c r="B35" s="190"/>
      <c r="C35" s="96">
        <f>B35*1.45</f>
        <v>0</v>
      </c>
      <c r="D35" s="49"/>
      <c r="E35" s="2"/>
      <c r="F35" s="3"/>
      <c r="G35" s="53"/>
      <c r="H35" s="54"/>
      <c r="I35" s="30"/>
      <c r="J35" s="51" t="s">
        <v>40</v>
      </c>
      <c r="K35" s="34"/>
      <c r="L35" s="89">
        <f>K35</f>
        <v>0</v>
      </c>
      <c r="M35" s="25"/>
      <c r="N35" s="448"/>
      <c r="O35" s="448"/>
      <c r="P35" s="448"/>
      <c r="Q35" s="448"/>
      <c r="R35" s="448"/>
      <c r="S35" s="76"/>
      <c r="T35" s="58"/>
      <c r="U35" s="58"/>
    </row>
    <row r="36" spans="1:21" x14ac:dyDescent="0.3">
      <c r="A36" s="43"/>
      <c r="B36" s="55"/>
      <c r="C36" s="97"/>
      <c r="D36" s="3"/>
      <c r="E36" s="426" t="s">
        <v>59</v>
      </c>
      <c r="F36" s="427"/>
      <c r="G36" s="427"/>
      <c r="H36" s="428"/>
      <c r="I36" s="54"/>
      <c r="J36" s="43" t="s">
        <v>42</v>
      </c>
      <c r="K36" s="99">
        <f>-H34</f>
        <v>0</v>
      </c>
      <c r="L36" s="89">
        <f t="shared" ref="L36:L44" si="4">K36</f>
        <v>0</v>
      </c>
      <c r="M36" s="25"/>
      <c r="N36" s="448"/>
      <c r="O36" s="448"/>
      <c r="P36" s="448"/>
      <c r="Q36" s="448"/>
      <c r="R36" s="448"/>
      <c r="S36" s="76"/>
      <c r="T36" s="58"/>
      <c r="U36" s="58"/>
    </row>
    <row r="37" spans="1:21" x14ac:dyDescent="0.3">
      <c r="A37" s="2"/>
      <c r="B37" s="2"/>
      <c r="C37" s="2"/>
      <c r="E37" s="429" t="s">
        <v>142</v>
      </c>
      <c r="F37" s="430"/>
      <c r="G37" s="431"/>
      <c r="H37" s="55"/>
      <c r="I37" s="26"/>
      <c r="J37" s="43" t="s">
        <v>44</v>
      </c>
      <c r="K37" s="268">
        <f>-H42</f>
        <v>0</v>
      </c>
      <c r="L37" s="89">
        <f t="shared" si="4"/>
        <v>0</v>
      </c>
      <c r="M37" s="25"/>
      <c r="N37" s="448"/>
      <c r="O37" s="448"/>
      <c r="P37" s="448"/>
      <c r="Q37" s="448"/>
      <c r="R37" s="448"/>
      <c r="S37" s="76"/>
      <c r="T37" s="58"/>
      <c r="U37" s="58"/>
    </row>
    <row r="38" spans="1:21" x14ac:dyDescent="0.3">
      <c r="A38" s="450" t="s">
        <v>39</v>
      </c>
      <c r="B38" s="450"/>
      <c r="C38" s="2"/>
      <c r="D38" s="2"/>
      <c r="E38" s="451"/>
      <c r="F38" s="452"/>
      <c r="G38" s="453"/>
      <c r="H38" s="74"/>
      <c r="I38" s="30"/>
      <c r="J38" s="43" t="s">
        <v>46</v>
      </c>
      <c r="K38" s="52"/>
      <c r="L38" s="89">
        <f t="shared" si="4"/>
        <v>0</v>
      </c>
      <c r="M38" s="56"/>
      <c r="N38" s="448"/>
      <c r="O38" s="448"/>
      <c r="P38" s="448"/>
      <c r="Q38" s="448"/>
      <c r="R38" s="448"/>
      <c r="S38" s="76"/>
      <c r="T38" s="58"/>
      <c r="U38" s="58"/>
    </row>
    <row r="39" spans="1:21" ht="14.5" customHeight="1" x14ac:dyDescent="0.3">
      <c r="A39" s="47" t="s">
        <v>41</v>
      </c>
      <c r="B39" s="95">
        <f>C29+C34+C35+C36</f>
        <v>0</v>
      </c>
      <c r="C39" s="2"/>
      <c r="D39" s="2"/>
      <c r="E39" s="451"/>
      <c r="F39" s="452"/>
      <c r="G39" s="453"/>
      <c r="H39" s="74"/>
      <c r="I39" s="30"/>
      <c r="J39" s="43" t="s">
        <v>47</v>
      </c>
      <c r="K39" s="285"/>
      <c r="L39" s="89">
        <f t="shared" si="4"/>
        <v>0</v>
      </c>
      <c r="M39" s="25"/>
      <c r="N39" s="2"/>
      <c r="O39" s="2"/>
      <c r="P39" s="4"/>
      <c r="R39" s="4"/>
      <c r="S39" s="98">
        <f>SUM(S34:S38)</f>
        <v>0</v>
      </c>
      <c r="T39" s="58"/>
      <c r="U39" s="58"/>
    </row>
    <row r="40" spans="1:21" x14ac:dyDescent="0.3">
      <c r="A40" s="47" t="s">
        <v>43</v>
      </c>
      <c r="B40" s="102">
        <f>S39</f>
        <v>0</v>
      </c>
      <c r="C40" s="2"/>
      <c r="D40" s="2"/>
      <c r="E40" s="451"/>
      <c r="F40" s="452"/>
      <c r="G40" s="453"/>
      <c r="H40" s="74"/>
      <c r="I40" s="30"/>
      <c r="J40" s="43" t="s">
        <v>48</v>
      </c>
      <c r="K40" s="89">
        <f>-H26</f>
        <v>0</v>
      </c>
      <c r="L40" s="89">
        <f t="shared" si="4"/>
        <v>0</v>
      </c>
      <c r="M40" s="25"/>
      <c r="N40" s="25"/>
      <c r="O40" s="2"/>
      <c r="P40" s="2"/>
      <c r="Q40" s="4"/>
      <c r="R40" s="4"/>
      <c r="S40" s="58"/>
      <c r="T40" s="58"/>
      <c r="U40" s="58"/>
    </row>
    <row r="41" spans="1:21" x14ac:dyDescent="0.3">
      <c r="A41" s="47" t="s">
        <v>45</v>
      </c>
      <c r="B41" s="61"/>
      <c r="C41" s="2"/>
      <c r="D41" s="2"/>
      <c r="E41" s="451"/>
      <c r="F41" s="452"/>
      <c r="G41" s="453"/>
      <c r="H41" s="74"/>
      <c r="I41" s="30"/>
      <c r="J41" s="43" t="s">
        <v>49</v>
      </c>
      <c r="K41" s="89">
        <f>-C33</f>
        <v>0</v>
      </c>
      <c r="L41" s="89">
        <f t="shared" si="4"/>
        <v>0</v>
      </c>
      <c r="M41" s="25"/>
      <c r="N41" s="449" t="s">
        <v>62</v>
      </c>
      <c r="O41" s="449"/>
      <c r="P41" s="449"/>
      <c r="Q41" s="449"/>
      <c r="R41" s="449"/>
      <c r="S41" s="449"/>
      <c r="T41" s="58"/>
      <c r="U41" s="58"/>
    </row>
    <row r="42" spans="1:21" x14ac:dyDescent="0.3">
      <c r="A42" s="47"/>
      <c r="B42" s="61"/>
      <c r="C42" s="2"/>
      <c r="D42" s="2"/>
      <c r="E42" s="2"/>
      <c r="F42" s="2"/>
      <c r="G42" s="4"/>
      <c r="H42" s="98">
        <f>SUM(H37:H41)</f>
        <v>0</v>
      </c>
      <c r="I42" s="30"/>
      <c r="J42" s="59" t="s">
        <v>50</v>
      </c>
      <c r="K42" s="52"/>
      <c r="L42" s="89">
        <f t="shared" si="4"/>
        <v>0</v>
      </c>
      <c r="M42" s="25"/>
      <c r="N42" s="448"/>
      <c r="O42" s="448"/>
      <c r="P42" s="448"/>
      <c r="Q42" s="448"/>
      <c r="R42" s="448"/>
      <c r="S42" s="76"/>
      <c r="T42" s="58"/>
      <c r="U42" s="58"/>
    </row>
    <row r="43" spans="1:21" x14ac:dyDescent="0.3">
      <c r="A43" s="47"/>
      <c r="B43" s="61"/>
      <c r="C43" s="2"/>
      <c r="D43" s="2"/>
      <c r="E43" s="2"/>
      <c r="F43" s="2"/>
      <c r="G43" s="2"/>
      <c r="I43" s="23"/>
      <c r="J43" s="60"/>
      <c r="K43" s="46"/>
      <c r="L43" s="89">
        <f t="shared" si="4"/>
        <v>0</v>
      </c>
      <c r="M43" s="25"/>
      <c r="N43" s="448"/>
      <c r="O43" s="448"/>
      <c r="P43" s="448"/>
      <c r="Q43" s="448"/>
      <c r="R43" s="448"/>
      <c r="S43" s="76"/>
      <c r="T43" s="58"/>
      <c r="U43" s="58"/>
    </row>
    <row r="44" spans="1:21" ht="13.5" thickBot="1" x14ac:dyDescent="0.35">
      <c r="A44" s="3"/>
      <c r="B44" s="63"/>
      <c r="C44" s="2"/>
      <c r="D44" s="2"/>
      <c r="E44" s="62" t="s">
        <v>111</v>
      </c>
      <c r="F44" s="77"/>
      <c r="G44" s="2"/>
      <c r="H44" s="2"/>
      <c r="I44" s="2"/>
      <c r="J44" s="155"/>
      <c r="K44" s="46"/>
      <c r="L44" s="89">
        <f t="shared" si="4"/>
        <v>0</v>
      </c>
      <c r="M44" s="25"/>
      <c r="N44" s="448"/>
      <c r="O44" s="448"/>
      <c r="P44" s="448"/>
      <c r="Q44" s="448"/>
      <c r="R44" s="448"/>
      <c r="S44" s="76"/>
      <c r="T44" s="58"/>
      <c r="U44" s="58"/>
    </row>
    <row r="45" spans="1:21" ht="13.5" thickBot="1" x14ac:dyDescent="0.35">
      <c r="A45" s="2"/>
      <c r="B45" s="21">
        <f>SUM(B39:B41)</f>
        <v>0</v>
      </c>
      <c r="C45" s="2"/>
      <c r="D45" s="2"/>
      <c r="E45" s="62" t="s">
        <v>18</v>
      </c>
      <c r="F45" s="77"/>
      <c r="G45" s="2"/>
      <c r="H45" s="2"/>
      <c r="I45" s="2"/>
      <c r="J45" s="2"/>
      <c r="K45" s="3"/>
      <c r="L45" s="89">
        <f>M16-K23-K24+K29-L35+L36+L37+L38+L39+L40+L41+L42+L43+L44+K28+K27</f>
        <v>0</v>
      </c>
      <c r="M45" s="25"/>
      <c r="N45" s="448"/>
      <c r="O45" s="448"/>
      <c r="P45" s="448"/>
      <c r="Q45" s="448"/>
      <c r="R45" s="448"/>
      <c r="S45" s="76"/>
      <c r="T45" s="58"/>
      <c r="U45" s="58"/>
    </row>
    <row r="46" spans="1:21" x14ac:dyDescent="0.3">
      <c r="A46" s="2"/>
      <c r="B46" s="2"/>
      <c r="C46" s="2"/>
      <c r="D46" s="2"/>
      <c r="E46" s="62" t="s">
        <v>19</v>
      </c>
      <c r="F46" s="50"/>
      <c r="G46" s="2"/>
      <c r="H46" s="2"/>
      <c r="I46" s="2"/>
      <c r="J46" s="3"/>
      <c r="K46" s="3"/>
      <c r="M46" s="25"/>
      <c r="N46" s="448"/>
      <c r="O46" s="448"/>
      <c r="P46" s="448"/>
      <c r="Q46" s="448"/>
      <c r="R46" s="448"/>
      <c r="S46" s="76"/>
      <c r="T46" s="58"/>
      <c r="U46" s="58"/>
    </row>
    <row r="47" spans="1:21" x14ac:dyDescent="0.3">
      <c r="A47" s="2"/>
      <c r="B47" s="2"/>
      <c r="C47" s="2"/>
      <c r="D47" s="2"/>
      <c r="E47" s="62" t="s">
        <v>20</v>
      </c>
      <c r="F47" s="101">
        <f>SUM(F44:F46)</f>
        <v>0</v>
      </c>
      <c r="G47" s="2"/>
      <c r="H47" s="2"/>
      <c r="I47" s="2"/>
      <c r="J47" s="64" t="s">
        <v>60</v>
      </c>
      <c r="K47" s="100">
        <f>B45-L45</f>
        <v>0</v>
      </c>
      <c r="L47" s="2"/>
      <c r="M47" s="25"/>
      <c r="N47" s="2"/>
      <c r="O47" s="2"/>
      <c r="P47" s="4"/>
      <c r="R47" s="4"/>
      <c r="S47" s="98">
        <f>SUM(S42:S46)</f>
        <v>0</v>
      </c>
      <c r="T47" s="58"/>
      <c r="U47" s="58"/>
    </row>
    <row r="48" spans="1:21" ht="13.5" thickBot="1" x14ac:dyDescent="0.35">
      <c r="A48" s="2"/>
      <c r="B48" s="2"/>
      <c r="C48" s="2"/>
      <c r="D48" s="2"/>
      <c r="E48" s="65"/>
      <c r="F48" s="66">
        <f>F47</f>
        <v>0</v>
      </c>
      <c r="G48" s="2"/>
      <c r="H48" s="2"/>
      <c r="I48" s="2"/>
      <c r="J48" s="322"/>
      <c r="K48" s="2"/>
      <c r="L48" s="2"/>
      <c r="M48" s="25" t="s">
        <v>16</v>
      </c>
      <c r="N48" s="25"/>
      <c r="O48" s="2"/>
      <c r="P48" s="2"/>
      <c r="Q48" s="4"/>
      <c r="R48" s="4"/>
      <c r="S48" s="58"/>
      <c r="T48" s="58"/>
      <c r="U48" s="58"/>
    </row>
    <row r="49" spans="1:21" ht="13.5" thickTop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5"/>
      <c r="N49" s="25"/>
      <c r="O49" s="2"/>
      <c r="P49" s="2"/>
      <c r="Q49" s="4"/>
      <c r="R49" s="4"/>
      <c r="S49" s="58"/>
      <c r="T49" s="58"/>
      <c r="U49" s="58"/>
    </row>
    <row r="50" spans="1:21" ht="1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5"/>
      <c r="N50" s="25"/>
      <c r="O50" s="2"/>
      <c r="P50" s="2"/>
      <c r="Q50" s="4"/>
      <c r="R50" s="4"/>
      <c r="S50" s="58"/>
      <c r="T50" s="58"/>
      <c r="U50" s="58"/>
    </row>
    <row r="51" spans="1:21" x14ac:dyDescent="0.3">
      <c r="A51" s="7" t="s">
        <v>16</v>
      </c>
      <c r="B51" s="68"/>
      <c r="E51" s="479">
        <f>+J51</f>
        <v>0</v>
      </c>
      <c r="F51" s="479"/>
      <c r="G51" s="479"/>
      <c r="H51" s="479"/>
      <c r="J51" s="479">
        <f>+J3</f>
        <v>0</v>
      </c>
      <c r="K51" s="479"/>
      <c r="L51" s="479"/>
      <c r="M51" s="479"/>
      <c r="S51" s="69"/>
      <c r="T51" s="58"/>
      <c r="U51" s="58"/>
    </row>
    <row r="52" spans="1:21" ht="13.5" thickBot="1" x14ac:dyDescent="0.35">
      <c r="A52" s="7"/>
      <c r="E52" s="286"/>
      <c r="F52" s="286"/>
      <c r="G52" s="286"/>
      <c r="H52" s="287"/>
      <c r="J52" s="288" t="s">
        <v>107</v>
      </c>
      <c r="K52" s="286"/>
      <c r="L52" s="286"/>
      <c r="M52" s="287"/>
      <c r="N52" s="290"/>
      <c r="S52" s="69"/>
      <c r="T52" s="58"/>
      <c r="U52" s="58"/>
    </row>
    <row r="53" spans="1:21" x14ac:dyDescent="0.3">
      <c r="A53" s="70"/>
      <c r="E53" s="286"/>
      <c r="F53" s="286"/>
      <c r="G53" s="191"/>
      <c r="H53" s="191"/>
      <c r="J53" s="291" t="s">
        <v>144</v>
      </c>
      <c r="K53" s="292" t="s">
        <v>102</v>
      </c>
      <c r="L53" s="252"/>
      <c r="M53" s="252"/>
      <c r="N53" s="293"/>
      <c r="S53" s="69"/>
      <c r="T53" s="58"/>
      <c r="U53" s="58"/>
    </row>
    <row r="54" spans="1:21" x14ac:dyDescent="0.3">
      <c r="A54" s="70"/>
      <c r="E54" s="286"/>
      <c r="F54" s="286"/>
      <c r="G54" s="191"/>
      <c r="H54" s="191"/>
      <c r="J54" s="296" t="s">
        <v>144</v>
      </c>
      <c r="K54" s="286" t="s">
        <v>119</v>
      </c>
      <c r="L54" s="256"/>
      <c r="M54" s="256"/>
      <c r="N54" s="301"/>
      <c r="S54" s="69"/>
      <c r="T54" s="58"/>
      <c r="U54" s="58"/>
    </row>
    <row r="55" spans="1:21" ht="13.5" thickBot="1" x14ac:dyDescent="0.35">
      <c r="A55" s="70"/>
      <c r="E55" s="286"/>
      <c r="F55" s="191"/>
      <c r="G55" s="191"/>
      <c r="H55" s="192"/>
      <c r="J55" s="294" t="s">
        <v>144</v>
      </c>
      <c r="K55" s="295" t="s">
        <v>103</v>
      </c>
      <c r="L55" s="253"/>
      <c r="M55" s="254">
        <f>SUM(L53:L55)</f>
        <v>0</v>
      </c>
      <c r="N55" s="255">
        <f>+M55*0.0185</f>
        <v>0</v>
      </c>
      <c r="S55" s="69"/>
    </row>
    <row r="56" spans="1:21" x14ac:dyDescent="0.3">
      <c r="E56" s="286"/>
      <c r="F56" s="191"/>
      <c r="G56" s="191"/>
      <c r="H56" s="191"/>
      <c r="J56" s="291" t="s">
        <v>157</v>
      </c>
      <c r="K56" s="292" t="s">
        <v>102</v>
      </c>
      <c r="L56" s="252"/>
      <c r="M56" s="252"/>
      <c r="N56" s="293"/>
      <c r="R56" s="306"/>
      <c r="S56" s="69"/>
    </row>
    <row r="57" spans="1:21" x14ac:dyDescent="0.3">
      <c r="A57" s="7"/>
      <c r="E57" s="286"/>
      <c r="F57" s="191"/>
      <c r="G57" s="191"/>
      <c r="H57" s="192"/>
      <c r="I57" s="7"/>
      <c r="J57" s="296" t="s">
        <v>157</v>
      </c>
      <c r="K57" s="286" t="s">
        <v>119</v>
      </c>
      <c r="L57" s="256"/>
      <c r="M57" s="257"/>
      <c r="N57" s="258"/>
      <c r="R57" s="306"/>
      <c r="S57" s="69"/>
    </row>
    <row r="58" spans="1:21" ht="13.5" thickBot="1" x14ac:dyDescent="0.35">
      <c r="E58" s="286"/>
      <c r="F58" s="191"/>
      <c r="G58" s="191"/>
      <c r="H58" s="191"/>
      <c r="I58" s="7"/>
      <c r="J58" s="294" t="s">
        <v>157</v>
      </c>
      <c r="K58" s="295" t="s">
        <v>103</v>
      </c>
      <c r="L58" s="253"/>
      <c r="M58" s="254">
        <f>SUM(L56:L58)</f>
        <v>0</v>
      </c>
      <c r="N58" s="255">
        <f>+M58*0.0185</f>
        <v>0</v>
      </c>
      <c r="R58" s="306"/>
      <c r="S58" s="69"/>
    </row>
    <row r="59" spans="1:21" x14ac:dyDescent="0.3">
      <c r="E59" s="286"/>
      <c r="F59" s="191"/>
      <c r="G59" s="191"/>
      <c r="H59" s="192"/>
      <c r="J59" s="291" t="s">
        <v>151</v>
      </c>
      <c r="K59" s="292" t="s">
        <v>102</v>
      </c>
      <c r="L59" s="252"/>
      <c r="M59" s="252"/>
      <c r="N59" s="293"/>
      <c r="R59" s="306"/>
    </row>
    <row r="60" spans="1:21" x14ac:dyDescent="0.3">
      <c r="E60" s="286"/>
      <c r="F60" s="191"/>
      <c r="G60" s="191"/>
      <c r="H60" s="191"/>
      <c r="J60" s="296" t="s">
        <v>151</v>
      </c>
      <c r="K60" s="286" t="s">
        <v>119</v>
      </c>
      <c r="L60" s="256"/>
      <c r="M60" s="256"/>
      <c r="N60" s="301"/>
      <c r="R60" s="306"/>
    </row>
    <row r="61" spans="1:21" ht="13.5" thickBot="1" x14ac:dyDescent="0.35">
      <c r="E61" s="286"/>
      <c r="F61" s="191"/>
      <c r="G61" s="191"/>
      <c r="H61" s="192"/>
      <c r="J61" s="294" t="s">
        <v>151</v>
      </c>
      <c r="K61" s="295" t="s">
        <v>103</v>
      </c>
      <c r="L61" s="253"/>
      <c r="M61" s="254">
        <f>SUM(L59:L61)</f>
        <v>0</v>
      </c>
      <c r="N61" s="255">
        <f>+M61*0.0185</f>
        <v>0</v>
      </c>
      <c r="R61" s="306"/>
      <c r="S61" s="57" t="s">
        <v>37</v>
      </c>
    </row>
    <row r="62" spans="1:21" x14ac:dyDescent="0.3">
      <c r="E62" s="286"/>
      <c r="F62" s="191"/>
      <c r="G62" s="191"/>
      <c r="H62" s="191"/>
      <c r="J62" s="291" t="s">
        <v>153</v>
      </c>
      <c r="K62" s="292" t="s">
        <v>102</v>
      </c>
      <c r="L62" s="252"/>
      <c r="M62" s="252"/>
      <c r="N62" s="293"/>
      <c r="R62" s="306"/>
    </row>
    <row r="63" spans="1:21" x14ac:dyDescent="0.3">
      <c r="E63" s="286"/>
      <c r="F63" s="191"/>
      <c r="G63" s="191"/>
      <c r="H63" s="192"/>
      <c r="J63" s="296" t="s">
        <v>153</v>
      </c>
      <c r="K63" s="286" t="s">
        <v>119</v>
      </c>
      <c r="L63" s="256"/>
      <c r="M63" s="256"/>
      <c r="N63" s="301"/>
      <c r="Q63" s="57" t="s">
        <v>143</v>
      </c>
      <c r="R63" s="306" t="s">
        <v>29</v>
      </c>
    </row>
    <row r="64" spans="1:21" ht="13.5" thickBot="1" x14ac:dyDescent="0.35">
      <c r="E64" s="286"/>
      <c r="F64" s="191"/>
      <c r="G64" s="191"/>
      <c r="H64" s="191"/>
      <c r="J64" s="294" t="s">
        <v>153</v>
      </c>
      <c r="K64" s="295" t="s">
        <v>103</v>
      </c>
      <c r="L64" s="253"/>
      <c r="M64" s="254">
        <f>SUM(L62:L64)</f>
        <v>0</v>
      </c>
      <c r="N64" s="255">
        <f>+M64*0.0185</f>
        <v>0</v>
      </c>
      <c r="R64" s="306"/>
    </row>
    <row r="65" spans="2:18" x14ac:dyDescent="0.3">
      <c r="B65" s="71"/>
      <c r="E65" s="286"/>
      <c r="F65" s="191"/>
      <c r="G65" s="191"/>
      <c r="H65" s="192"/>
      <c r="J65" s="291" t="s">
        <v>161</v>
      </c>
      <c r="K65" s="292" t="s">
        <v>102</v>
      </c>
      <c r="L65" s="252"/>
      <c r="M65" s="252"/>
      <c r="N65" s="293"/>
      <c r="R65" s="306"/>
    </row>
    <row r="66" spans="2:18" x14ac:dyDescent="0.3">
      <c r="B66" s="71"/>
      <c r="E66" s="286"/>
      <c r="F66" s="191"/>
      <c r="G66" s="191"/>
      <c r="H66" s="191"/>
      <c r="J66" s="296" t="s">
        <v>161</v>
      </c>
      <c r="K66" s="286" t="s">
        <v>119</v>
      </c>
      <c r="L66" s="256"/>
      <c r="M66" s="256"/>
      <c r="N66" s="301"/>
      <c r="R66" s="306"/>
    </row>
    <row r="67" spans="2:18" ht="13.5" thickBot="1" x14ac:dyDescent="0.35">
      <c r="B67" s="71"/>
      <c r="E67" s="286"/>
      <c r="F67" s="191"/>
      <c r="G67" s="191"/>
      <c r="H67" s="192"/>
      <c r="J67" s="294" t="s">
        <v>161</v>
      </c>
      <c r="K67" s="295" t="s">
        <v>103</v>
      </c>
      <c r="L67" s="253"/>
      <c r="M67" s="254">
        <f>SUM(L65:L67)</f>
        <v>0</v>
      </c>
      <c r="N67" s="255">
        <f>+M67*0.0185</f>
        <v>0</v>
      </c>
      <c r="R67" s="306"/>
    </row>
    <row r="68" spans="2:18" x14ac:dyDescent="0.3">
      <c r="E68" s="286"/>
      <c r="F68" s="191"/>
      <c r="G68" s="191"/>
      <c r="H68" s="191"/>
      <c r="J68" s="291" t="s">
        <v>132</v>
      </c>
      <c r="K68" s="292" t="s">
        <v>102</v>
      </c>
      <c r="L68" s="252"/>
      <c r="M68" s="252"/>
      <c r="N68" s="293"/>
      <c r="R68" s="306"/>
    </row>
    <row r="69" spans="2:18" x14ac:dyDescent="0.3">
      <c r="E69" s="286"/>
      <c r="F69" s="191"/>
      <c r="G69" s="191"/>
      <c r="H69" s="192"/>
      <c r="J69" s="296" t="s">
        <v>132</v>
      </c>
      <c r="K69" s="286" t="s">
        <v>119</v>
      </c>
      <c r="L69" s="256"/>
      <c r="M69" s="256"/>
      <c r="N69" s="301"/>
      <c r="R69" s="306"/>
    </row>
    <row r="70" spans="2:18" ht="13.5" thickBot="1" x14ac:dyDescent="0.35">
      <c r="E70" s="286"/>
      <c r="F70" s="191"/>
      <c r="G70" s="191"/>
      <c r="H70" s="192"/>
      <c r="J70" s="294" t="s">
        <v>132</v>
      </c>
      <c r="K70" s="295" t="s">
        <v>103</v>
      </c>
      <c r="L70" s="264"/>
      <c r="M70" s="254">
        <f>SUM(L68:L70)</f>
        <v>0</v>
      </c>
      <c r="N70" s="255">
        <f>+M70*0.0185</f>
        <v>0</v>
      </c>
      <c r="R70" s="307"/>
    </row>
    <row r="71" spans="2:18" x14ac:dyDescent="0.3">
      <c r="E71" s="286"/>
      <c r="F71" s="191"/>
      <c r="G71" s="191"/>
      <c r="H71" s="192"/>
      <c r="J71" s="297" t="s">
        <v>133</v>
      </c>
      <c r="K71" s="298" t="s">
        <v>102</v>
      </c>
      <c r="L71" s="302"/>
      <c r="M71" s="252"/>
      <c r="N71" s="293"/>
      <c r="Q71" s="363"/>
      <c r="R71" s="308"/>
    </row>
    <row r="72" spans="2:18" x14ac:dyDescent="0.3">
      <c r="E72" s="286"/>
      <c r="F72" s="191"/>
      <c r="G72" s="191"/>
      <c r="H72" s="192"/>
      <c r="J72" s="296" t="s">
        <v>133</v>
      </c>
      <c r="K72" s="286" t="s">
        <v>119</v>
      </c>
      <c r="L72" s="262"/>
      <c r="M72" s="256"/>
      <c r="N72" s="301"/>
      <c r="Q72" s="363"/>
      <c r="R72" s="308"/>
    </row>
    <row r="73" spans="2:18" ht="13.5" thickBot="1" x14ac:dyDescent="0.35">
      <c r="E73" s="286"/>
      <c r="F73" s="286"/>
      <c r="G73" s="191"/>
      <c r="H73" s="192"/>
      <c r="J73" s="299" t="s">
        <v>133</v>
      </c>
      <c r="K73" s="300" t="s">
        <v>103</v>
      </c>
      <c r="L73" s="264"/>
      <c r="M73" s="254">
        <f>SUM(L71:L73)</f>
        <v>0</v>
      </c>
      <c r="N73" s="255">
        <f>+M73*0.0185</f>
        <v>0</v>
      </c>
      <c r="Q73" s="363"/>
      <c r="R73" s="307"/>
    </row>
    <row r="74" spans="2:18" x14ac:dyDescent="0.3">
      <c r="E74" s="286"/>
      <c r="F74" s="286"/>
      <c r="G74" s="191"/>
      <c r="H74" s="192"/>
      <c r="J74" s="291" t="s">
        <v>133</v>
      </c>
      <c r="K74" s="298" t="s">
        <v>102</v>
      </c>
      <c r="L74" s="302"/>
      <c r="M74" s="252"/>
      <c r="N74" s="293"/>
      <c r="Q74" s="363"/>
      <c r="R74" s="307"/>
    </row>
    <row r="75" spans="2:18" x14ac:dyDescent="0.3">
      <c r="E75" s="286"/>
      <c r="F75" s="416"/>
      <c r="G75" s="416"/>
      <c r="H75" s="416"/>
      <c r="J75" s="296" t="s">
        <v>133</v>
      </c>
      <c r="K75" s="286" t="s">
        <v>119</v>
      </c>
      <c r="L75" s="317"/>
      <c r="M75" s="256"/>
      <c r="N75" s="301"/>
      <c r="Q75" s="417">
        <f>SUM(Q64:Q74)</f>
        <v>0</v>
      </c>
      <c r="R75" s="417">
        <f>SUM(R64:R74)*1.98</f>
        <v>0</v>
      </c>
    </row>
    <row r="76" spans="2:18" ht="13.5" thickBot="1" x14ac:dyDescent="0.35">
      <c r="E76" s="286"/>
      <c r="F76" s="286"/>
      <c r="G76" s="191"/>
      <c r="H76" s="192"/>
      <c r="J76" s="294" t="s">
        <v>133</v>
      </c>
      <c r="K76" s="300" t="s">
        <v>103</v>
      </c>
      <c r="L76" s="253"/>
      <c r="M76" s="254">
        <f>SUM(L74:L76)</f>
        <v>0</v>
      </c>
      <c r="N76" s="255">
        <f>+M76*0.0185</f>
        <v>0</v>
      </c>
      <c r="R76" s="419">
        <f>SUM(Q75:R75)</f>
        <v>0</v>
      </c>
    </row>
    <row r="77" spans="2:18" ht="13.5" thickBot="1" x14ac:dyDescent="0.35">
      <c r="E77" s="286"/>
      <c r="F77" s="286"/>
      <c r="G77" s="191"/>
      <c r="H77" s="192"/>
      <c r="J77" s="403"/>
      <c r="K77" s="404"/>
      <c r="L77" s="405"/>
      <c r="M77" s="406">
        <f>SUM(M76,M73,M70,M67,M64,M61,M58,M55)</f>
        <v>0</v>
      </c>
      <c r="N77" s="407">
        <f>+SUM(N76,N73,N70,N67,N64,N61,N58,N55)</f>
        <v>0</v>
      </c>
      <c r="R77" s="306"/>
    </row>
    <row r="78" spans="2:18" x14ac:dyDescent="0.3">
      <c r="E78" s="286"/>
      <c r="F78" s="286"/>
      <c r="G78" s="191"/>
      <c r="H78" s="192"/>
      <c r="J78" s="291" t="s">
        <v>144</v>
      </c>
      <c r="K78" s="292" t="s">
        <v>104</v>
      </c>
      <c r="L78" s="252"/>
      <c r="M78" s="276">
        <f>SUM(L78)</f>
        <v>0</v>
      </c>
      <c r="N78" s="293"/>
      <c r="R78" s="306"/>
    </row>
    <row r="79" spans="2:18" x14ac:dyDescent="0.3">
      <c r="E79" s="286"/>
      <c r="F79" s="286"/>
      <c r="G79" s="191"/>
      <c r="H79" s="192"/>
      <c r="J79" s="296" t="s">
        <v>159</v>
      </c>
      <c r="K79" s="286" t="s">
        <v>104</v>
      </c>
      <c r="L79" s="256"/>
      <c r="M79" s="257">
        <f t="shared" ref="M79:M83" si="5">SUM(L79)</f>
        <v>0</v>
      </c>
      <c r="N79" s="301"/>
      <c r="R79" s="306"/>
    </row>
    <row r="80" spans="2:18" x14ac:dyDescent="0.3">
      <c r="E80" s="286"/>
      <c r="F80" s="286"/>
      <c r="G80" s="191"/>
      <c r="H80" s="192"/>
      <c r="J80" s="296" t="s">
        <v>151</v>
      </c>
      <c r="K80" s="286" t="s">
        <v>104</v>
      </c>
      <c r="L80" s="256"/>
      <c r="M80" s="257">
        <f t="shared" si="5"/>
        <v>0</v>
      </c>
      <c r="N80" s="301"/>
    </row>
    <row r="81" spans="5:14" x14ac:dyDescent="0.3">
      <c r="E81" s="286"/>
      <c r="F81" s="286"/>
      <c r="G81" s="191"/>
      <c r="H81" s="192"/>
      <c r="J81" s="296" t="s">
        <v>155</v>
      </c>
      <c r="K81" s="286" t="s">
        <v>104</v>
      </c>
      <c r="L81" s="256"/>
      <c r="M81" s="257">
        <f t="shared" si="5"/>
        <v>0</v>
      </c>
      <c r="N81" s="301"/>
    </row>
    <row r="82" spans="5:14" x14ac:dyDescent="0.3">
      <c r="E82" s="286"/>
      <c r="F82" s="286"/>
      <c r="G82" s="191"/>
      <c r="H82" s="192"/>
      <c r="J82" s="296" t="s">
        <v>161</v>
      </c>
      <c r="K82" s="286" t="s">
        <v>104</v>
      </c>
      <c r="L82" s="256"/>
      <c r="M82" s="257">
        <f t="shared" si="5"/>
        <v>0</v>
      </c>
      <c r="N82" s="301"/>
    </row>
    <row r="83" spans="5:14" x14ac:dyDescent="0.3">
      <c r="E83" s="286"/>
      <c r="F83" s="286"/>
      <c r="G83" s="191"/>
      <c r="H83" s="192"/>
      <c r="J83" s="296" t="s">
        <v>136</v>
      </c>
      <c r="K83" s="286" t="s">
        <v>104</v>
      </c>
      <c r="L83" s="256"/>
      <c r="M83" s="257">
        <f t="shared" si="5"/>
        <v>0</v>
      </c>
      <c r="N83" s="301"/>
    </row>
    <row r="84" spans="5:14" x14ac:dyDescent="0.3">
      <c r="E84" s="286"/>
      <c r="F84" s="286"/>
      <c r="G84" s="191"/>
      <c r="H84" s="192"/>
      <c r="J84" s="296" t="s">
        <v>139</v>
      </c>
      <c r="K84" s="286" t="s">
        <v>104</v>
      </c>
      <c r="L84" s="256"/>
      <c r="M84" s="257">
        <f>SUM(L84)</f>
        <v>0</v>
      </c>
      <c r="N84" s="301"/>
    </row>
    <row r="85" spans="5:14" ht="13.5" thickBot="1" x14ac:dyDescent="0.35">
      <c r="E85" s="286"/>
      <c r="F85" s="286"/>
      <c r="G85" s="286"/>
      <c r="H85" s="192"/>
      <c r="J85" s="294" t="s">
        <v>137</v>
      </c>
      <c r="K85" s="295" t="s">
        <v>104</v>
      </c>
      <c r="L85" s="277"/>
      <c r="M85" s="254">
        <f>SUM(L85)</f>
        <v>0</v>
      </c>
      <c r="N85" s="255"/>
    </row>
    <row r="86" spans="5:14" ht="13.5" thickBot="1" x14ac:dyDescent="0.35">
      <c r="E86" s="286"/>
      <c r="F86" s="286"/>
      <c r="G86" s="286"/>
      <c r="H86" s="192"/>
      <c r="J86" s="408"/>
      <c r="K86" s="409"/>
      <c r="L86" s="410"/>
      <c r="M86" s="411">
        <f>SUM(M78:M85)</f>
        <v>0</v>
      </c>
      <c r="N86" s="412">
        <f>SUM(N78:N85)</f>
        <v>0</v>
      </c>
    </row>
    <row r="87" spans="5:14" x14ac:dyDescent="0.3">
      <c r="E87" s="286"/>
      <c r="F87" s="286"/>
      <c r="G87" s="286"/>
      <c r="H87" s="192"/>
      <c r="J87" s="286"/>
      <c r="K87" s="286"/>
      <c r="L87" s="286"/>
      <c r="M87" s="287"/>
    </row>
    <row r="88" spans="5:14" ht="13.5" thickBot="1" x14ac:dyDescent="0.35">
      <c r="E88" s="286"/>
      <c r="F88" s="286"/>
      <c r="G88" s="286"/>
      <c r="H88" s="192"/>
      <c r="J88" s="286"/>
      <c r="K88" s="286"/>
      <c r="L88" s="286"/>
      <c r="M88" s="193">
        <f>+M77+M86</f>
        <v>0</v>
      </c>
    </row>
    <row r="89" spans="5:14" ht="13.5" thickTop="1" x14ac:dyDescent="0.3">
      <c r="E89" s="286"/>
      <c r="F89" s="286"/>
      <c r="G89" s="286"/>
      <c r="H89" s="192"/>
      <c r="J89" s="286"/>
      <c r="K89" s="286"/>
      <c r="L89" s="286"/>
      <c r="M89" s="287"/>
    </row>
    <row r="90" spans="5:14" x14ac:dyDescent="0.3">
      <c r="E90" s="286"/>
      <c r="F90" s="286"/>
      <c r="G90" s="286"/>
      <c r="H90" s="192"/>
      <c r="J90" s="286" t="s">
        <v>102</v>
      </c>
      <c r="K90" s="286"/>
      <c r="L90" s="286"/>
      <c r="M90" s="195">
        <f>+K21</f>
        <v>0</v>
      </c>
    </row>
    <row r="91" spans="5:14" x14ac:dyDescent="0.3">
      <c r="E91" s="286"/>
      <c r="F91" s="286"/>
      <c r="G91" s="286"/>
      <c r="H91" s="192"/>
      <c r="J91" s="286" t="s">
        <v>119</v>
      </c>
      <c r="K91" s="286"/>
      <c r="L91" s="286"/>
      <c r="M91" s="195">
        <f>+K35</f>
        <v>0</v>
      </c>
    </row>
    <row r="92" spans="5:14" x14ac:dyDescent="0.3">
      <c r="E92" s="286"/>
      <c r="F92" s="286"/>
      <c r="G92" s="286"/>
      <c r="H92" s="192"/>
      <c r="J92" s="286" t="s">
        <v>105</v>
      </c>
      <c r="K92" s="286"/>
      <c r="L92" s="286"/>
      <c r="M92" s="195">
        <f>+K22</f>
        <v>0</v>
      </c>
    </row>
    <row r="93" spans="5:14" x14ac:dyDescent="0.3">
      <c r="E93" s="286"/>
      <c r="F93" s="286"/>
      <c r="G93" s="286"/>
      <c r="H93" s="192"/>
      <c r="J93" s="286" t="s">
        <v>104</v>
      </c>
      <c r="K93" s="286"/>
      <c r="L93" s="286"/>
      <c r="M93" s="195">
        <f>+K24</f>
        <v>0</v>
      </c>
    </row>
    <row r="94" spans="5:14" x14ac:dyDescent="0.3">
      <c r="E94" s="286"/>
      <c r="F94" s="286"/>
      <c r="G94" s="286"/>
      <c r="H94" s="192"/>
      <c r="J94" s="286"/>
      <c r="K94" s="286"/>
      <c r="L94" s="286"/>
      <c r="M94" s="289"/>
    </row>
    <row r="95" spans="5:14" ht="13.5" thickBot="1" x14ac:dyDescent="0.35">
      <c r="E95" s="286"/>
      <c r="F95" s="286"/>
      <c r="G95" s="286"/>
      <c r="H95" s="192"/>
      <c r="J95" s="286"/>
      <c r="K95" s="286"/>
      <c r="L95" s="286"/>
      <c r="M95" s="196">
        <f>SUM(M90:M94)</f>
        <v>0</v>
      </c>
    </row>
    <row r="96" spans="5:14" ht="13.5" thickTop="1" x14ac:dyDescent="0.3">
      <c r="E96" s="286"/>
      <c r="F96" s="286"/>
      <c r="G96" s="286"/>
      <c r="H96" s="192"/>
      <c r="J96" s="286"/>
      <c r="K96" s="286"/>
      <c r="L96" s="286"/>
      <c r="M96" s="287"/>
    </row>
    <row r="97" spans="5:13" x14ac:dyDescent="0.3">
      <c r="E97" s="286"/>
      <c r="F97" s="286"/>
      <c r="G97" s="286"/>
      <c r="H97" s="194"/>
      <c r="J97" s="286" t="s">
        <v>106</v>
      </c>
      <c r="K97" s="286"/>
      <c r="L97" s="286"/>
      <c r="M97" s="194">
        <f>+M88-M95</f>
        <v>0</v>
      </c>
    </row>
    <row r="98" spans="5:13" x14ac:dyDescent="0.3">
      <c r="J98" s="322"/>
    </row>
    <row r="105" spans="5:13" x14ac:dyDescent="0.3">
      <c r="L105" s="1" t="s">
        <v>51</v>
      </c>
    </row>
  </sheetData>
  <mergeCells count="68">
    <mergeCell ref="E22:G22"/>
    <mergeCell ref="I13:J13"/>
    <mergeCell ref="I14:J14"/>
    <mergeCell ref="I15:J15"/>
    <mergeCell ref="I8:J8"/>
    <mergeCell ref="I9:J9"/>
    <mergeCell ref="A20:C20"/>
    <mergeCell ref="I12:J12"/>
    <mergeCell ref="D12:E12"/>
    <mergeCell ref="J51:M51"/>
    <mergeCell ref="E51:H51"/>
    <mergeCell ref="E41:G41"/>
    <mergeCell ref="E33:G33"/>
    <mergeCell ref="E38:G38"/>
    <mergeCell ref="E37:G37"/>
    <mergeCell ref="E20:H20"/>
    <mergeCell ref="E28:H28"/>
    <mergeCell ref="I17:J17"/>
    <mergeCell ref="J20:L20"/>
    <mergeCell ref="D13:E13"/>
    <mergeCell ref="D14:E14"/>
    <mergeCell ref="D15:E15"/>
    <mergeCell ref="A1:S1"/>
    <mergeCell ref="A2:O2"/>
    <mergeCell ref="P2:R2"/>
    <mergeCell ref="H3:H4"/>
    <mergeCell ref="J3:M4"/>
    <mergeCell ref="I7:J7"/>
    <mergeCell ref="L7:M7"/>
    <mergeCell ref="C7:E7"/>
    <mergeCell ref="F7:G7"/>
    <mergeCell ref="D11:E11"/>
    <mergeCell ref="D10:E10"/>
    <mergeCell ref="D8:E8"/>
    <mergeCell ref="L8:L9"/>
    <mergeCell ref="M8:M9"/>
    <mergeCell ref="N46:R46"/>
    <mergeCell ref="N41:S41"/>
    <mergeCell ref="N42:R42"/>
    <mergeCell ref="E32:G32"/>
    <mergeCell ref="A38:B38"/>
    <mergeCell ref="N43:R43"/>
    <mergeCell ref="N44:R44"/>
    <mergeCell ref="N45:R45"/>
    <mergeCell ref="N33:S33"/>
    <mergeCell ref="N34:R34"/>
    <mergeCell ref="N35:R35"/>
    <mergeCell ref="N36:R36"/>
    <mergeCell ref="N37:R37"/>
    <mergeCell ref="N38:R38"/>
    <mergeCell ref="E39:G39"/>
    <mergeCell ref="E40:G40"/>
    <mergeCell ref="T2:U2"/>
    <mergeCell ref="E36:H36"/>
    <mergeCell ref="E21:G21"/>
    <mergeCell ref="E23:G23"/>
    <mergeCell ref="E24:G24"/>
    <mergeCell ref="C17:E17"/>
    <mergeCell ref="F17:G17"/>
    <mergeCell ref="E29:G29"/>
    <mergeCell ref="E30:G30"/>
    <mergeCell ref="E31:G31"/>
    <mergeCell ref="A31:C31"/>
    <mergeCell ref="F9:G9"/>
    <mergeCell ref="C9:E9"/>
    <mergeCell ref="I10:J10"/>
    <mergeCell ref="I11:J11"/>
    <mergeCell ref="E25:G25"/>
  </mergeCells>
  <pageMargins left="0.25" right="0.25" top="0.75" bottom="0.75" header="0.3" footer="0.3"/>
  <pageSetup paperSize="9" scale="70" fitToWidth="2" fitToHeight="0" orientation="landscape" verticalDpi="598" r:id="rId1"/>
  <headerFooter>
    <oddFooter>&amp;R&amp;"Times New Roman,Italic"&amp;8&amp;Z&amp;F</oddFooter>
  </headerFooter>
  <rowBreaks count="1" manualBreakCount="1">
    <brk id="5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97"/>
  <sheetViews>
    <sheetView topLeftCell="A40" zoomScaleNormal="100" workbookViewId="0">
      <selection activeCell="F53" sqref="F53"/>
    </sheetView>
  </sheetViews>
  <sheetFormatPr defaultColWidth="9.1796875" defaultRowHeight="13" x14ac:dyDescent="0.3"/>
  <cols>
    <col min="1" max="1" width="8.7265625" style="1" customWidth="1"/>
    <col min="2" max="2" width="11.7265625" style="1" bestFit="1" customWidth="1"/>
    <col min="3" max="3" width="10.54296875" style="1" customWidth="1"/>
    <col min="4" max="4" width="1.26953125" style="1" customWidth="1"/>
    <col min="5" max="5" width="9.453125" style="1" customWidth="1"/>
    <col min="6" max="6" width="9.7265625" style="1" customWidth="1"/>
    <col min="7" max="7" width="10" style="1" bestFit="1" customWidth="1"/>
    <col min="8" max="8" width="12.453125" style="1" bestFit="1" customWidth="1"/>
    <col min="9" max="9" width="0.81640625" style="1" customWidth="1"/>
    <col min="10" max="10" width="16.54296875" style="1" bestFit="1" customWidth="1"/>
    <col min="11" max="11" width="10.453125" style="1" bestFit="1" customWidth="1"/>
    <col min="12" max="12" width="10.1796875" style="1" customWidth="1"/>
    <col min="13" max="13" width="10.81640625" style="67" customWidth="1"/>
    <col min="14" max="14" width="8" style="67" customWidth="1"/>
    <col min="15" max="15" width="1.26953125" style="1" customWidth="1"/>
    <col min="16" max="16" width="17.26953125" style="1" customWidth="1"/>
    <col min="17" max="17" width="10.81640625" style="57" bestFit="1" customWidth="1"/>
    <col min="18" max="18" width="10.453125" style="57" customWidth="1"/>
    <col min="19" max="19" width="10.26953125" style="57" bestFit="1" customWidth="1"/>
    <col min="20" max="20" width="11" style="1" customWidth="1"/>
    <col min="21" max="21" width="12.26953125" style="1" customWidth="1"/>
    <col min="22" max="16384" width="9.1796875" style="1"/>
  </cols>
  <sheetData>
    <row r="1" spans="1:21" ht="15.65" customHeight="1" x14ac:dyDescent="0.3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T1" s="58"/>
      <c r="U1" s="58"/>
    </row>
    <row r="2" spans="1:21" x14ac:dyDescent="0.3">
      <c r="A2" s="467" t="s">
        <v>0</v>
      </c>
      <c r="B2" s="467"/>
      <c r="C2" s="467"/>
      <c r="D2" s="467"/>
      <c r="E2" s="467"/>
      <c r="F2" s="467"/>
      <c r="G2" s="467"/>
      <c r="H2" s="467"/>
      <c r="I2" s="467"/>
      <c r="J2" s="467"/>
      <c r="K2" s="467"/>
      <c r="L2" s="467"/>
      <c r="M2" s="467"/>
      <c r="N2" s="467"/>
      <c r="O2" s="468"/>
      <c r="P2" s="469" t="s">
        <v>1</v>
      </c>
      <c r="Q2" s="470"/>
      <c r="R2" s="471"/>
      <c r="S2" s="2"/>
      <c r="T2" s="424" t="s">
        <v>150</v>
      </c>
      <c r="U2" s="425"/>
    </row>
    <row r="3" spans="1:21" ht="12.75" customHeight="1" x14ac:dyDescent="0.3">
      <c r="A3" s="3"/>
      <c r="B3" s="3"/>
      <c r="C3" s="3"/>
      <c r="D3" s="3"/>
      <c r="E3" s="3"/>
      <c r="F3" s="3"/>
      <c r="G3" s="3"/>
      <c r="H3" s="472" t="s">
        <v>2</v>
      </c>
      <c r="I3" s="103"/>
      <c r="J3" s="473">
        <f>+MON!J3+1</f>
        <v>1</v>
      </c>
      <c r="K3" s="473"/>
      <c r="L3" s="473"/>
      <c r="M3" s="473"/>
      <c r="N3" s="4"/>
      <c r="O3" s="2"/>
      <c r="P3" s="201" t="s">
        <v>3</v>
      </c>
      <c r="Q3" s="201" t="s">
        <v>4</v>
      </c>
      <c r="R3" s="201" t="s">
        <v>5</v>
      </c>
      <c r="S3" s="201" t="s">
        <v>5</v>
      </c>
      <c r="T3" s="201" t="s">
        <v>3</v>
      </c>
      <c r="U3" s="201" t="s">
        <v>4</v>
      </c>
    </row>
    <row r="4" spans="1:21" ht="12.75" customHeight="1" x14ac:dyDescent="0.3">
      <c r="A4" s="3"/>
      <c r="B4" s="3"/>
      <c r="C4" s="3"/>
      <c r="D4" s="3"/>
      <c r="E4" s="3"/>
      <c r="F4" s="3"/>
      <c r="G4" s="3"/>
      <c r="H4" s="472"/>
      <c r="I4" s="103"/>
      <c r="J4" s="474"/>
      <c r="K4" s="474"/>
      <c r="L4" s="474"/>
      <c r="M4" s="474"/>
      <c r="N4" s="4"/>
      <c r="O4" s="2"/>
      <c r="P4" s="5">
        <f>B9</f>
        <v>40000</v>
      </c>
      <c r="Q4" s="91">
        <f>B13</f>
        <v>0</v>
      </c>
      <c r="R4" s="6"/>
      <c r="S4" s="202">
        <f>L11+M15+K29+K39+K28</f>
        <v>0</v>
      </c>
      <c r="T4" s="5">
        <v>23130</v>
      </c>
      <c r="U4" s="397">
        <f>+R11+SUM(Q13:Q19)+SUM(Q21:Q27)</f>
        <v>0</v>
      </c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2"/>
      <c r="P5" s="5">
        <f>C9</f>
        <v>40100</v>
      </c>
      <c r="Q5" s="91">
        <f>C13+D13+F13</f>
        <v>0</v>
      </c>
      <c r="R5" s="6"/>
      <c r="S5" s="2"/>
      <c r="T5" s="5">
        <v>10200</v>
      </c>
      <c r="U5" s="397">
        <f>+Q28</f>
        <v>0</v>
      </c>
    </row>
    <row r="6" spans="1:21" ht="13.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2"/>
      <c r="P6" s="5">
        <f>F9</f>
        <v>40200</v>
      </c>
      <c r="Q6" s="91">
        <f>G13</f>
        <v>0</v>
      </c>
      <c r="R6" s="6"/>
      <c r="S6" s="2"/>
      <c r="T6" s="5"/>
      <c r="U6" s="397"/>
    </row>
    <row r="7" spans="1:21" ht="15" customHeight="1" thickBot="1" x14ac:dyDescent="0.35">
      <c r="A7" s="7"/>
      <c r="B7" s="164" t="s">
        <v>6</v>
      </c>
      <c r="C7" s="454" t="s">
        <v>7</v>
      </c>
      <c r="D7" s="457"/>
      <c r="E7" s="455"/>
      <c r="F7" s="454" t="s">
        <v>8</v>
      </c>
      <c r="G7" s="455"/>
      <c r="H7" s="165" t="s">
        <v>9</v>
      </c>
      <c r="I7" s="454" t="s">
        <v>94</v>
      </c>
      <c r="J7" s="455"/>
      <c r="K7" s="165" t="s">
        <v>45</v>
      </c>
      <c r="L7" s="454" t="s">
        <v>10</v>
      </c>
      <c r="M7" s="456"/>
      <c r="N7" s="4"/>
      <c r="O7" s="2"/>
      <c r="P7" s="5">
        <f>H9</f>
        <v>40300</v>
      </c>
      <c r="Q7" s="91">
        <f>H13</f>
        <v>0</v>
      </c>
      <c r="R7" s="6"/>
      <c r="S7" s="2"/>
      <c r="T7" s="5"/>
      <c r="U7" s="397"/>
    </row>
    <row r="8" spans="1:21" ht="16.149999999999999" customHeight="1" x14ac:dyDescent="0.3">
      <c r="A8" s="11"/>
      <c r="B8" s="8"/>
      <c r="C8" s="156" t="s">
        <v>11</v>
      </c>
      <c r="D8" s="460" t="s">
        <v>12</v>
      </c>
      <c r="E8" s="461"/>
      <c r="F8" s="156" t="s">
        <v>13</v>
      </c>
      <c r="G8" s="156" t="s">
        <v>8</v>
      </c>
      <c r="H8" s="157" t="s">
        <v>14</v>
      </c>
      <c r="I8" s="486"/>
      <c r="J8" s="487"/>
      <c r="K8" s="158" t="s">
        <v>95</v>
      </c>
      <c r="L8" s="462" t="s">
        <v>96</v>
      </c>
      <c r="M8" s="464" t="s">
        <v>97</v>
      </c>
      <c r="N8" s="4"/>
      <c r="O8" s="2"/>
      <c r="P8" s="5">
        <f>I9</f>
        <v>40900</v>
      </c>
      <c r="Q8" s="91">
        <f>I13</f>
        <v>0</v>
      </c>
      <c r="R8" s="6"/>
      <c r="S8" s="2"/>
      <c r="T8" s="5"/>
      <c r="U8" s="397"/>
    </row>
    <row r="9" spans="1:21" ht="13.9" customHeight="1" thickBot="1" x14ac:dyDescent="0.35">
      <c r="A9" s="73" t="s">
        <v>15</v>
      </c>
      <c r="B9" s="9">
        <v>40000</v>
      </c>
      <c r="C9" s="441">
        <v>40100</v>
      </c>
      <c r="D9" s="443"/>
      <c r="E9" s="442"/>
      <c r="F9" s="441">
        <v>40200</v>
      </c>
      <c r="G9" s="442"/>
      <c r="H9" s="104">
        <v>40300</v>
      </c>
      <c r="I9" s="441">
        <v>40900</v>
      </c>
      <c r="J9" s="442"/>
      <c r="K9" s="10">
        <v>41000</v>
      </c>
      <c r="L9" s="463"/>
      <c r="M9" s="465"/>
      <c r="N9" s="4"/>
      <c r="O9" s="2"/>
      <c r="P9" s="5">
        <f>K9</f>
        <v>41000</v>
      </c>
      <c r="Q9" s="91">
        <f>K13</f>
        <v>0</v>
      </c>
      <c r="R9" s="6"/>
      <c r="S9" s="2"/>
      <c r="T9" s="5"/>
      <c r="U9" s="397"/>
    </row>
    <row r="10" spans="1:21" ht="14.5" customHeight="1" x14ac:dyDescent="0.3">
      <c r="A10" s="11" t="s">
        <v>110</v>
      </c>
      <c r="B10" s="401"/>
      <c r="C10" s="402"/>
      <c r="D10" s="444"/>
      <c r="E10" s="445"/>
      <c r="F10" s="248"/>
      <c r="G10" s="248"/>
      <c r="H10" s="248"/>
      <c r="I10" s="444"/>
      <c r="J10" s="445"/>
      <c r="K10" s="249"/>
      <c r="L10" s="12">
        <f>SUM(B10:K10)</f>
        <v>0</v>
      </c>
      <c r="M10" s="12">
        <f>SUM(B10:K10)</f>
        <v>0</v>
      </c>
      <c r="N10" s="4"/>
      <c r="O10" s="2"/>
      <c r="P10" s="84"/>
      <c r="Q10" s="85"/>
      <c r="R10" s="42"/>
      <c r="S10" s="2"/>
      <c r="T10" s="58"/>
      <c r="U10" s="58"/>
    </row>
    <row r="11" spans="1:21" ht="14.5" customHeight="1" x14ac:dyDescent="0.3">
      <c r="A11" s="72" t="s">
        <v>63</v>
      </c>
      <c r="B11" s="399"/>
      <c r="C11" s="400"/>
      <c r="D11" s="458"/>
      <c r="E11" s="459"/>
      <c r="F11" s="189"/>
      <c r="G11" s="189"/>
      <c r="H11" s="75"/>
      <c r="I11" s="446"/>
      <c r="J11" s="447"/>
      <c r="K11" s="75"/>
      <c r="L11" s="12">
        <f>SUM(B11:K11)</f>
        <v>0</v>
      </c>
      <c r="M11" s="12">
        <f>SUM(B11:K11)</f>
        <v>0</v>
      </c>
      <c r="N11" s="4"/>
      <c r="O11" s="2"/>
      <c r="P11" s="13">
        <f>N15</f>
        <v>24000</v>
      </c>
      <c r="Q11" s="91">
        <f>M15</f>
        <v>0</v>
      </c>
      <c r="R11" s="202">
        <f>M16</f>
        <v>0</v>
      </c>
      <c r="S11" s="2"/>
      <c r="T11" s="58"/>
      <c r="U11" s="58"/>
    </row>
    <row r="12" spans="1:21" ht="13.5" thickBot="1" x14ac:dyDescent="0.35">
      <c r="A12" s="72" t="s">
        <v>64</v>
      </c>
      <c r="B12" s="367"/>
      <c r="C12" s="368"/>
      <c r="D12" s="477"/>
      <c r="E12" s="478"/>
      <c r="F12" s="279"/>
      <c r="G12" s="279"/>
      <c r="H12" s="279"/>
      <c r="I12" s="475"/>
      <c r="J12" s="476"/>
      <c r="K12" s="278"/>
      <c r="L12" s="12">
        <f>SUM(B12:K12)</f>
        <v>0</v>
      </c>
      <c r="M12" s="12">
        <f>SUM(B12:K12)</f>
        <v>0</v>
      </c>
      <c r="N12" s="4"/>
      <c r="O12" s="2"/>
      <c r="P12" s="87"/>
      <c r="Q12" s="85"/>
      <c r="R12" s="260"/>
      <c r="S12" s="2"/>
      <c r="T12" s="58"/>
      <c r="U12" s="58"/>
    </row>
    <row r="13" spans="1:21" ht="14.5" customHeight="1" x14ac:dyDescent="0.3">
      <c r="A13" s="72" t="s">
        <v>10</v>
      </c>
      <c r="B13" s="186">
        <f>SUM(B10:B12)</f>
        <v>0</v>
      </c>
      <c r="C13" s="187">
        <f>SUM(C10:C12)</f>
        <v>0</v>
      </c>
      <c r="D13" s="480">
        <f>SUM(D10:D12)</f>
        <v>0</v>
      </c>
      <c r="E13" s="481">
        <f t="shared" ref="E13" si="0">SUM(E10:E12)</f>
        <v>0</v>
      </c>
      <c r="F13" s="187">
        <f>SUM(F10:F12)</f>
        <v>0</v>
      </c>
      <c r="G13" s="187">
        <f>SUM(G10:G12)</f>
        <v>0</v>
      </c>
      <c r="H13" s="187">
        <f>SUM(H10:H12)</f>
        <v>0</v>
      </c>
      <c r="I13" s="480">
        <f t="shared" ref="I13" si="1">SUM(I10:I12)</f>
        <v>0</v>
      </c>
      <c r="J13" s="481">
        <f>SUM(J10:J12)</f>
        <v>0</v>
      </c>
      <c r="K13" s="187">
        <f>SUM(K10:K12)</f>
        <v>0</v>
      </c>
      <c r="L13" s="171"/>
      <c r="M13" s="166">
        <f>SUM(B13:K13)</f>
        <v>0</v>
      </c>
      <c r="N13" s="4"/>
      <c r="O13" s="2"/>
      <c r="P13" s="83">
        <f>M23</f>
        <v>10400</v>
      </c>
      <c r="Q13" s="197">
        <f>-L23</f>
        <v>0</v>
      </c>
      <c r="R13" s="198">
        <f>-M55</f>
        <v>0</v>
      </c>
      <c r="S13" s="2"/>
      <c r="T13" s="58"/>
      <c r="U13" s="58"/>
    </row>
    <row r="14" spans="1:21" ht="13.5" thickBot="1" x14ac:dyDescent="0.35">
      <c r="A14" s="73"/>
      <c r="B14" s="14"/>
      <c r="C14" s="15"/>
      <c r="D14" s="482"/>
      <c r="E14" s="483"/>
      <c r="F14" s="15"/>
      <c r="G14" s="15"/>
      <c r="H14" s="15"/>
      <c r="I14" s="482"/>
      <c r="J14" s="483"/>
      <c r="K14" s="15"/>
      <c r="L14" s="15"/>
      <c r="M14" s="16"/>
      <c r="N14" s="4"/>
      <c r="O14" s="2"/>
      <c r="P14" s="13">
        <f>M25</f>
        <v>10430</v>
      </c>
      <c r="Q14" s="259">
        <f>-L25</f>
        <v>0</v>
      </c>
      <c r="R14" s="199">
        <f>-M58</f>
        <v>0</v>
      </c>
      <c r="S14" s="2"/>
      <c r="T14" s="58"/>
      <c r="U14" s="58"/>
    </row>
    <row r="15" spans="1:21" ht="14.5" customHeight="1" thickBot="1" x14ac:dyDescent="0.35">
      <c r="A15" s="7"/>
      <c r="B15" s="17">
        <f>B13*0.1</f>
        <v>0</v>
      </c>
      <c r="C15" s="17">
        <f>C13*0.1</f>
        <v>0</v>
      </c>
      <c r="D15" s="484">
        <f>D13*0.1</f>
        <v>0</v>
      </c>
      <c r="E15" s="485"/>
      <c r="F15" s="18">
        <f>F13*0.1</f>
        <v>0</v>
      </c>
      <c r="G15" s="18">
        <f>G13*0.1</f>
        <v>0</v>
      </c>
      <c r="H15" s="18">
        <f>H13*0.1</f>
        <v>0</v>
      </c>
      <c r="I15" s="484">
        <f>I13*0.1</f>
        <v>0</v>
      </c>
      <c r="J15" s="485"/>
      <c r="K15" s="18">
        <f>K13*0</f>
        <v>0</v>
      </c>
      <c r="L15" s="18">
        <f>SUM(B15:K15)</f>
        <v>0</v>
      </c>
      <c r="M15" s="266"/>
      <c r="N15" s="19">
        <v>24000</v>
      </c>
      <c r="O15" s="2"/>
      <c r="P15" s="13">
        <f>M26</f>
        <v>10435</v>
      </c>
      <c r="Q15" s="259">
        <f>-L26</f>
        <v>0</v>
      </c>
      <c r="R15" s="199">
        <f>-M61</f>
        <v>0</v>
      </c>
      <c r="S15" s="2"/>
      <c r="T15" s="58"/>
      <c r="U15" s="58"/>
    </row>
    <row r="16" spans="1:21" ht="13.5" thickBot="1" x14ac:dyDescent="0.35">
      <c r="A16" s="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>
        <f>M13+M15</f>
        <v>0</v>
      </c>
      <c r="N16" s="4"/>
      <c r="O16" s="2"/>
      <c r="P16" s="13">
        <f>M30</f>
        <v>22200</v>
      </c>
      <c r="Q16" s="259">
        <f>L30</f>
        <v>0</v>
      </c>
      <c r="R16" s="199">
        <f>-M67</f>
        <v>0</v>
      </c>
      <c r="S16" s="2"/>
      <c r="T16" s="58"/>
      <c r="U16" s="58"/>
    </row>
    <row r="17" spans="1:21" ht="14.5" customHeight="1" x14ac:dyDescent="0.3">
      <c r="A17" s="3" t="s">
        <v>16</v>
      </c>
      <c r="B17" s="22">
        <v>40000</v>
      </c>
      <c r="C17" s="435">
        <v>40200</v>
      </c>
      <c r="D17" s="436"/>
      <c r="E17" s="437"/>
      <c r="F17" s="435">
        <v>40300</v>
      </c>
      <c r="G17" s="437"/>
      <c r="H17" s="22">
        <v>40500</v>
      </c>
      <c r="I17" s="435">
        <v>40600</v>
      </c>
      <c r="J17" s="437"/>
      <c r="K17" s="5">
        <f>K9</f>
        <v>41000</v>
      </c>
      <c r="L17" s="23"/>
      <c r="M17" s="24"/>
      <c r="N17" s="4"/>
      <c r="O17" s="2"/>
      <c r="P17" s="13">
        <f>M31</f>
        <v>73000</v>
      </c>
      <c r="Q17" s="259">
        <f>L31</f>
        <v>0</v>
      </c>
      <c r="R17" s="199">
        <f>-M70</f>
        <v>0</v>
      </c>
      <c r="S17" s="2"/>
      <c r="T17" s="58"/>
      <c r="U17" s="58"/>
    </row>
    <row r="18" spans="1:21" x14ac:dyDescent="0.3">
      <c r="A18" s="2"/>
      <c r="B18" s="2"/>
      <c r="C18" s="2"/>
      <c r="D18" s="2"/>
      <c r="E18" s="2"/>
      <c r="F18" s="2"/>
      <c r="G18" s="2"/>
      <c r="H18" s="2"/>
      <c r="I18" s="2"/>
      <c r="K18" s="2"/>
      <c r="L18" s="2"/>
      <c r="M18" s="25"/>
      <c r="N18" s="4"/>
      <c r="O18" s="2"/>
      <c r="P18" s="13">
        <f>M27</f>
        <v>22200</v>
      </c>
      <c r="Q18" s="259">
        <f>L27</f>
        <v>0</v>
      </c>
      <c r="R18" s="199">
        <f>-M73</f>
        <v>0</v>
      </c>
      <c r="S18" s="2"/>
      <c r="T18" s="58"/>
      <c r="U18" s="58"/>
    </row>
    <row r="19" spans="1:2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0"/>
      <c r="M19" s="4"/>
      <c r="N19" s="4"/>
      <c r="O19" s="2" t="s">
        <v>17</v>
      </c>
      <c r="P19" s="13">
        <f>M28</f>
        <v>22200</v>
      </c>
      <c r="Q19" s="259">
        <f>L28</f>
        <v>0</v>
      </c>
      <c r="R19" s="199">
        <f>-M76</f>
        <v>0</v>
      </c>
      <c r="S19" s="2"/>
      <c r="T19" s="58"/>
      <c r="U19" s="58"/>
    </row>
    <row r="20" spans="1:21" ht="13.5" thickBot="1" x14ac:dyDescent="0.35">
      <c r="A20" s="426" t="s">
        <v>22</v>
      </c>
      <c r="B20" s="427"/>
      <c r="C20" s="428"/>
      <c r="D20" s="26"/>
      <c r="E20" s="426" t="s">
        <v>54</v>
      </c>
      <c r="F20" s="427"/>
      <c r="G20" s="427"/>
      <c r="H20" s="428"/>
      <c r="J20" s="426" t="s">
        <v>52</v>
      </c>
      <c r="K20" s="427"/>
      <c r="L20" s="428"/>
      <c r="M20" s="2"/>
      <c r="N20" s="4"/>
      <c r="O20" s="2"/>
      <c r="R20" s="200">
        <f>-M79</f>
        <v>0</v>
      </c>
      <c r="S20" s="2"/>
      <c r="T20" s="58"/>
      <c r="U20" s="58"/>
    </row>
    <row r="21" spans="1:21" x14ac:dyDescent="0.3">
      <c r="A21" s="27">
        <v>100</v>
      </c>
      <c r="B21" s="281"/>
      <c r="C21" s="92">
        <f t="shared" ref="C21:C27" si="2">A21*B21</f>
        <v>0</v>
      </c>
      <c r="D21" s="28"/>
      <c r="E21" s="429"/>
      <c r="F21" s="430"/>
      <c r="G21" s="431"/>
      <c r="H21" s="55"/>
      <c r="I21" s="26"/>
      <c r="J21" s="29" t="s">
        <v>56</v>
      </c>
      <c r="K21" s="282"/>
      <c r="L21" s="29"/>
      <c r="M21" s="25"/>
      <c r="N21" s="4"/>
      <c r="O21" s="2"/>
      <c r="P21" s="86">
        <v>70800</v>
      </c>
      <c r="Q21" s="91">
        <f>K47</f>
        <v>0</v>
      </c>
      <c r="R21" s="45"/>
      <c r="S21" s="2"/>
      <c r="T21" s="58"/>
      <c r="U21" s="58"/>
    </row>
    <row r="22" spans="1:21" x14ac:dyDescent="0.3">
      <c r="A22" s="27">
        <v>50</v>
      </c>
      <c r="B22" s="280"/>
      <c r="C22" s="92">
        <f t="shared" si="2"/>
        <v>0</v>
      </c>
      <c r="D22" s="28"/>
      <c r="E22" s="429"/>
      <c r="F22" s="430"/>
      <c r="G22" s="431"/>
      <c r="H22" s="55"/>
      <c r="I22" s="30"/>
      <c r="J22" s="29" t="s">
        <v>57</v>
      </c>
      <c r="K22" s="282"/>
      <c r="L22" s="29"/>
      <c r="M22" s="25"/>
      <c r="N22" s="4"/>
      <c r="O22" s="2"/>
      <c r="P22" s="83">
        <v>10420</v>
      </c>
      <c r="Q22" s="90">
        <f>-K35</f>
        <v>0</v>
      </c>
      <c r="R22" s="45"/>
      <c r="S22" s="2"/>
      <c r="T22" s="58"/>
      <c r="U22" s="58"/>
    </row>
    <row r="23" spans="1:21" x14ac:dyDescent="0.3">
      <c r="A23" s="31">
        <v>20</v>
      </c>
      <c r="B23" s="280"/>
      <c r="C23" s="92">
        <f t="shared" si="2"/>
        <v>0</v>
      </c>
      <c r="D23" s="28"/>
      <c r="E23" s="429"/>
      <c r="F23" s="430"/>
      <c r="G23" s="431"/>
      <c r="H23" s="55"/>
      <c r="I23" s="30"/>
      <c r="J23" s="32" t="s">
        <v>58</v>
      </c>
      <c r="K23" s="88">
        <f>SUM(K21:K22)</f>
        <v>0</v>
      </c>
      <c r="L23" s="89">
        <f>K23</f>
        <v>0</v>
      </c>
      <c r="M23" s="19">
        <v>10400</v>
      </c>
      <c r="N23" s="4"/>
      <c r="O23" s="2"/>
      <c r="P23" s="13">
        <v>22150</v>
      </c>
      <c r="Q23" s="91">
        <f t="shared" ref="Q23:Q28" si="3">+K36</f>
        <v>0</v>
      </c>
      <c r="R23" s="6"/>
      <c r="S23" s="2"/>
      <c r="T23" s="58"/>
      <c r="U23" s="58"/>
    </row>
    <row r="24" spans="1:21" x14ac:dyDescent="0.3">
      <c r="A24" s="27">
        <v>10</v>
      </c>
      <c r="B24" s="281"/>
      <c r="C24" s="92">
        <f t="shared" si="2"/>
        <v>0</v>
      </c>
      <c r="D24" s="28"/>
      <c r="E24" s="432"/>
      <c r="F24" s="433"/>
      <c r="G24" s="434"/>
      <c r="H24" s="76"/>
      <c r="I24" s="30"/>
      <c r="J24" s="43" t="s">
        <v>21</v>
      </c>
      <c r="K24" s="283"/>
      <c r="L24" s="33"/>
      <c r="M24" s="4"/>
      <c r="N24" s="4"/>
      <c r="O24" s="2"/>
      <c r="P24" s="13">
        <v>22100</v>
      </c>
      <c r="Q24" s="91">
        <f t="shared" si="3"/>
        <v>0</v>
      </c>
      <c r="R24" s="6"/>
      <c r="S24" s="2"/>
      <c r="T24" s="58"/>
      <c r="U24" s="58"/>
    </row>
    <row r="25" spans="1:21" x14ac:dyDescent="0.3">
      <c r="A25" s="31">
        <v>5</v>
      </c>
      <c r="B25" s="281"/>
      <c r="C25" s="92">
        <f t="shared" si="2"/>
        <v>0</v>
      </c>
      <c r="D25" s="28"/>
      <c r="E25" s="432"/>
      <c r="F25" s="433"/>
      <c r="G25" s="434"/>
      <c r="H25" s="76"/>
      <c r="I25" s="30"/>
      <c r="J25" s="43" t="s">
        <v>24</v>
      </c>
      <c r="K25" s="267"/>
      <c r="L25" s="89">
        <f>K24-L26</f>
        <v>0</v>
      </c>
      <c r="M25" s="19">
        <v>10430</v>
      </c>
      <c r="N25" s="4"/>
      <c r="O25" s="2"/>
      <c r="P25" s="13"/>
      <c r="Q25" s="91">
        <f t="shared" si="3"/>
        <v>0</v>
      </c>
      <c r="R25" s="6"/>
      <c r="S25" s="2"/>
      <c r="T25" s="58"/>
      <c r="U25" s="58"/>
    </row>
    <row r="26" spans="1:21" x14ac:dyDescent="0.3">
      <c r="A26" s="31">
        <v>2</v>
      </c>
      <c r="B26" s="281"/>
      <c r="C26" s="92">
        <f t="shared" si="2"/>
        <v>0</v>
      </c>
      <c r="D26" s="28"/>
      <c r="E26" s="35"/>
      <c r="F26" s="35"/>
      <c r="G26" s="35"/>
      <c r="H26" s="95">
        <f>SUM(H21:H25)</f>
        <v>0</v>
      </c>
      <c r="I26" s="30"/>
      <c r="J26" s="43" t="s">
        <v>28</v>
      </c>
      <c r="K26" s="79"/>
      <c r="L26" s="89">
        <f>K24*0.026</f>
        <v>0</v>
      </c>
      <c r="M26" s="19">
        <v>10435</v>
      </c>
      <c r="N26" s="4"/>
      <c r="O26" s="2"/>
      <c r="P26" s="13">
        <v>23300</v>
      </c>
      <c r="Q26" s="91">
        <f t="shared" si="3"/>
        <v>0</v>
      </c>
      <c r="R26" s="6"/>
      <c r="S26" s="2"/>
      <c r="T26" s="58"/>
      <c r="U26" s="58"/>
    </row>
    <row r="27" spans="1:21" x14ac:dyDescent="0.3">
      <c r="A27" s="36">
        <v>1</v>
      </c>
      <c r="B27" s="281"/>
      <c r="C27" s="92">
        <f t="shared" si="2"/>
        <v>0</v>
      </c>
      <c r="D27" s="28"/>
      <c r="E27" s="35"/>
      <c r="F27" s="35"/>
      <c r="G27" s="35"/>
      <c r="H27" s="37"/>
      <c r="I27" s="30"/>
      <c r="J27" s="29" t="s">
        <v>98</v>
      </c>
      <c r="K27" s="265"/>
      <c r="L27" s="89">
        <f>K27</f>
        <v>0</v>
      </c>
      <c r="M27" s="19">
        <v>22200</v>
      </c>
      <c r="N27" s="4"/>
      <c r="O27" s="2"/>
      <c r="P27" s="13">
        <v>10550</v>
      </c>
      <c r="Q27" s="91">
        <f t="shared" si="3"/>
        <v>0</v>
      </c>
      <c r="R27" s="6"/>
      <c r="S27" s="2"/>
      <c r="T27" s="58"/>
      <c r="U27" s="58"/>
    </row>
    <row r="28" spans="1:21" x14ac:dyDescent="0.3">
      <c r="A28" s="38" t="s">
        <v>36</v>
      </c>
      <c r="B28" s="362"/>
      <c r="C28" s="93">
        <f>B28</f>
        <v>0</v>
      </c>
      <c r="D28" s="39"/>
      <c r="E28" s="426" t="s">
        <v>55</v>
      </c>
      <c r="F28" s="427"/>
      <c r="G28" s="427"/>
      <c r="H28" s="428"/>
      <c r="I28" s="37"/>
      <c r="J28" s="32" t="s">
        <v>99</v>
      </c>
      <c r="K28" s="284"/>
      <c r="L28" s="89">
        <f>K28</f>
        <v>0</v>
      </c>
      <c r="M28" s="19">
        <v>22200</v>
      </c>
      <c r="N28" s="4"/>
      <c r="O28" s="2"/>
      <c r="P28" s="13">
        <v>10200</v>
      </c>
      <c r="Q28" s="91">
        <f t="shared" si="3"/>
        <v>0</v>
      </c>
      <c r="R28" s="6"/>
      <c r="S28" s="2"/>
      <c r="T28" s="58"/>
      <c r="U28" s="58"/>
    </row>
    <row r="29" spans="1:21" x14ac:dyDescent="0.3">
      <c r="A29" s="7"/>
      <c r="B29" s="2"/>
      <c r="C29" s="94">
        <f>SUM(C21:C28)</f>
        <v>0</v>
      </c>
      <c r="D29" s="41"/>
      <c r="E29" s="432"/>
      <c r="F29" s="433"/>
      <c r="G29" s="434"/>
      <c r="H29" s="76"/>
      <c r="I29" s="26"/>
      <c r="J29" s="40" t="s">
        <v>33</v>
      </c>
      <c r="K29" s="279"/>
      <c r="L29" s="81"/>
      <c r="M29" s="4"/>
      <c r="N29" s="4"/>
      <c r="O29" s="2"/>
      <c r="P29" s="13"/>
      <c r="Q29" s="91">
        <f>+L42</f>
        <v>0</v>
      </c>
      <c r="R29" s="6"/>
      <c r="S29" s="2"/>
      <c r="T29" s="58"/>
      <c r="U29" s="58"/>
    </row>
    <row r="30" spans="1:21" x14ac:dyDescent="0.3">
      <c r="D30" s="2"/>
      <c r="E30" s="432"/>
      <c r="F30" s="433"/>
      <c r="G30" s="434"/>
      <c r="H30" s="76"/>
      <c r="I30" s="30"/>
      <c r="J30" s="43" t="s">
        <v>34</v>
      </c>
      <c r="K30" s="78"/>
      <c r="L30" s="33">
        <f>K29-L31</f>
        <v>0</v>
      </c>
      <c r="M30" s="19">
        <v>22200</v>
      </c>
      <c r="N30" s="4"/>
      <c r="O30" s="2"/>
      <c r="P30" s="13"/>
      <c r="Q30" s="91">
        <f>K44</f>
        <v>0</v>
      </c>
      <c r="R30" s="42"/>
      <c r="S30" s="2"/>
      <c r="T30" s="58"/>
      <c r="U30" s="58"/>
    </row>
    <row r="31" spans="1:21" x14ac:dyDescent="0.3">
      <c r="A31" s="438" t="s">
        <v>23</v>
      </c>
      <c r="B31" s="439"/>
      <c r="C31" s="440"/>
      <c r="D31" s="44"/>
      <c r="E31" s="432"/>
      <c r="F31" s="433"/>
      <c r="G31" s="434"/>
      <c r="H31" s="76"/>
      <c r="I31" s="30"/>
      <c r="J31" s="43" t="s">
        <v>35</v>
      </c>
      <c r="K31" s="80"/>
      <c r="L31" s="33">
        <f>K29*0.08</f>
        <v>0</v>
      </c>
      <c r="M31" s="19">
        <v>73000</v>
      </c>
      <c r="N31" s="4"/>
      <c r="O31" s="2"/>
      <c r="P31" s="4"/>
      <c r="Q31" s="82"/>
      <c r="R31" s="91">
        <f>SUM(Q4:Q30)</f>
        <v>0</v>
      </c>
      <c r="S31" s="2"/>
      <c r="T31" s="58"/>
      <c r="U31" s="58"/>
    </row>
    <row r="32" spans="1:21" x14ac:dyDescent="0.3">
      <c r="A32" s="46" t="s">
        <v>25</v>
      </c>
      <c r="B32" s="46" t="s">
        <v>26</v>
      </c>
      <c r="C32" s="47" t="s">
        <v>27</v>
      </c>
      <c r="D32" s="3"/>
      <c r="E32" s="432"/>
      <c r="F32" s="433"/>
      <c r="G32" s="434"/>
      <c r="H32" s="76"/>
      <c r="I32" s="30"/>
      <c r="M32" s="25"/>
      <c r="N32" s="4"/>
      <c r="O32" s="2" t="s">
        <v>31</v>
      </c>
      <c r="P32" s="2"/>
      <c r="Q32" s="4"/>
      <c r="R32" s="4"/>
      <c r="S32" s="2"/>
      <c r="T32" s="58"/>
      <c r="U32" s="58"/>
    </row>
    <row r="33" spans="1:21" x14ac:dyDescent="0.3">
      <c r="A33" s="48" t="s">
        <v>29</v>
      </c>
      <c r="B33" s="265"/>
      <c r="C33" s="96">
        <f>B33*1.98</f>
        <v>0</v>
      </c>
      <c r="D33" s="49"/>
      <c r="E33" s="432"/>
      <c r="F33" s="433"/>
      <c r="G33" s="434"/>
      <c r="H33" s="76"/>
      <c r="I33" s="30"/>
      <c r="J33" s="167" t="s">
        <v>53</v>
      </c>
      <c r="K33" s="168"/>
      <c r="L33" s="169"/>
      <c r="M33" s="25"/>
      <c r="N33" s="449" t="s">
        <v>61</v>
      </c>
      <c r="O33" s="449"/>
      <c r="P33" s="449"/>
      <c r="Q33" s="449"/>
      <c r="R33" s="449"/>
      <c r="S33" s="449"/>
      <c r="T33" s="58"/>
      <c r="U33" s="58"/>
    </row>
    <row r="34" spans="1:21" x14ac:dyDescent="0.3">
      <c r="A34" s="48" t="s">
        <v>30</v>
      </c>
      <c r="B34" s="190"/>
      <c r="C34" s="96">
        <f>B34*2.62</f>
        <v>0</v>
      </c>
      <c r="D34" s="49"/>
      <c r="E34" s="35"/>
      <c r="F34" s="35"/>
      <c r="G34" s="35"/>
      <c r="H34" s="95">
        <f>SUM(H29:H33)</f>
        <v>0</v>
      </c>
      <c r="I34" s="30"/>
      <c r="J34" s="50" t="s">
        <v>38</v>
      </c>
      <c r="K34" s="50" t="s">
        <v>4</v>
      </c>
      <c r="L34" s="34"/>
      <c r="M34" s="25"/>
      <c r="N34" s="448"/>
      <c r="O34" s="448"/>
      <c r="P34" s="448"/>
      <c r="Q34" s="448"/>
      <c r="R34" s="448"/>
      <c r="S34" s="76"/>
      <c r="T34" s="58"/>
      <c r="U34" s="58"/>
    </row>
    <row r="35" spans="1:21" x14ac:dyDescent="0.3">
      <c r="A35" s="48" t="s">
        <v>32</v>
      </c>
      <c r="B35" s="190"/>
      <c r="C35" s="96">
        <f>B35*1.45</f>
        <v>0</v>
      </c>
      <c r="D35" s="49"/>
      <c r="E35" s="2"/>
      <c r="F35" s="3"/>
      <c r="G35" s="53"/>
      <c r="H35" s="54"/>
      <c r="I35" s="30"/>
      <c r="J35" s="51" t="s">
        <v>40</v>
      </c>
      <c r="K35" s="34"/>
      <c r="L35" s="89">
        <f>K35</f>
        <v>0</v>
      </c>
      <c r="M35" s="25"/>
      <c r="N35" s="448"/>
      <c r="O35" s="448"/>
      <c r="P35" s="448"/>
      <c r="Q35" s="448"/>
      <c r="R35" s="448"/>
      <c r="S35" s="76"/>
      <c r="T35" s="58"/>
      <c r="U35" s="58"/>
    </row>
    <row r="36" spans="1:21" x14ac:dyDescent="0.3">
      <c r="A36" s="43"/>
      <c r="B36" s="55"/>
      <c r="C36" s="97"/>
      <c r="D36" s="3"/>
      <c r="E36" s="426" t="s">
        <v>59</v>
      </c>
      <c r="F36" s="427"/>
      <c r="G36" s="427"/>
      <c r="H36" s="428"/>
      <c r="I36" s="54"/>
      <c r="J36" s="43" t="s">
        <v>42</v>
      </c>
      <c r="K36" s="99">
        <f>-H34</f>
        <v>0</v>
      </c>
      <c r="L36" s="89">
        <f t="shared" ref="L36:L44" si="4">K36</f>
        <v>0</v>
      </c>
      <c r="M36" s="25"/>
      <c r="N36" s="448"/>
      <c r="O36" s="448"/>
      <c r="P36" s="448"/>
      <c r="Q36" s="448"/>
      <c r="R36" s="448"/>
      <c r="S36" s="76"/>
      <c r="T36" s="58"/>
      <c r="U36" s="58"/>
    </row>
    <row r="37" spans="1:21" x14ac:dyDescent="0.3">
      <c r="A37" s="2"/>
      <c r="B37" s="2"/>
      <c r="C37" s="2"/>
      <c r="E37" s="429" t="s">
        <v>142</v>
      </c>
      <c r="F37" s="430"/>
      <c r="G37" s="431"/>
      <c r="H37" s="55"/>
      <c r="I37" s="26"/>
      <c r="J37" s="43" t="s">
        <v>44</v>
      </c>
      <c r="K37" s="268">
        <f>-H42</f>
        <v>0</v>
      </c>
      <c r="L37" s="89">
        <f t="shared" si="4"/>
        <v>0</v>
      </c>
      <c r="M37" s="25"/>
      <c r="N37" s="448"/>
      <c r="O37" s="448"/>
      <c r="P37" s="448"/>
      <c r="Q37" s="448"/>
      <c r="R37" s="448"/>
      <c r="S37" s="76"/>
      <c r="T37" s="58"/>
      <c r="U37" s="58"/>
    </row>
    <row r="38" spans="1:21" x14ac:dyDescent="0.3">
      <c r="A38" s="450" t="s">
        <v>39</v>
      </c>
      <c r="B38" s="450"/>
      <c r="C38" s="2"/>
      <c r="D38" s="2"/>
      <c r="E38" s="451"/>
      <c r="F38" s="452"/>
      <c r="G38" s="453"/>
      <c r="H38" s="74"/>
      <c r="I38" s="30"/>
      <c r="J38" s="43" t="s">
        <v>46</v>
      </c>
      <c r="K38" s="52"/>
      <c r="L38" s="89">
        <f t="shared" si="4"/>
        <v>0</v>
      </c>
      <c r="M38" s="56"/>
      <c r="N38" s="448"/>
      <c r="O38" s="448"/>
      <c r="P38" s="448"/>
      <c r="Q38" s="448"/>
      <c r="R38" s="448"/>
      <c r="S38" s="76"/>
      <c r="T38" s="58"/>
      <c r="U38" s="58"/>
    </row>
    <row r="39" spans="1:21" ht="14.5" customHeight="1" x14ac:dyDescent="0.3">
      <c r="A39" s="47" t="s">
        <v>41</v>
      </c>
      <c r="B39" s="95">
        <f>C29+C34+C35+C36</f>
        <v>0</v>
      </c>
      <c r="C39" s="2"/>
      <c r="D39" s="2"/>
      <c r="E39" s="451"/>
      <c r="F39" s="452"/>
      <c r="G39" s="453"/>
      <c r="H39" s="74"/>
      <c r="I39" s="30"/>
      <c r="J39" s="43" t="s">
        <v>47</v>
      </c>
      <c r="K39" s="285"/>
      <c r="L39" s="89">
        <f t="shared" si="4"/>
        <v>0</v>
      </c>
      <c r="M39" s="25"/>
      <c r="N39" s="2"/>
      <c r="O39" s="2"/>
      <c r="P39" s="4"/>
      <c r="R39" s="4"/>
      <c r="S39" s="98">
        <f>SUM(S34:S38)</f>
        <v>0</v>
      </c>
      <c r="T39" s="58"/>
      <c r="U39" s="58"/>
    </row>
    <row r="40" spans="1:21" x14ac:dyDescent="0.3">
      <c r="A40" s="47" t="s">
        <v>43</v>
      </c>
      <c r="B40" s="102">
        <f>S39</f>
        <v>0</v>
      </c>
      <c r="C40" s="2"/>
      <c r="D40" s="2"/>
      <c r="E40" s="451"/>
      <c r="F40" s="452"/>
      <c r="G40" s="453"/>
      <c r="H40" s="74"/>
      <c r="I40" s="30"/>
      <c r="J40" s="43" t="s">
        <v>48</v>
      </c>
      <c r="K40" s="89">
        <f>-H26</f>
        <v>0</v>
      </c>
      <c r="L40" s="89">
        <f t="shared" si="4"/>
        <v>0</v>
      </c>
      <c r="M40" s="25"/>
      <c r="N40" s="25"/>
      <c r="O40" s="2"/>
      <c r="P40" s="2"/>
      <c r="Q40" s="4"/>
      <c r="R40" s="4"/>
      <c r="S40" s="58"/>
      <c r="T40" s="58"/>
      <c r="U40" s="58"/>
    </row>
    <row r="41" spans="1:21" x14ac:dyDescent="0.3">
      <c r="A41" s="47" t="s">
        <v>45</v>
      </c>
      <c r="B41" s="61"/>
      <c r="C41" s="2"/>
      <c r="D41" s="2"/>
      <c r="E41" s="451"/>
      <c r="F41" s="452"/>
      <c r="G41" s="453"/>
      <c r="H41" s="74"/>
      <c r="I41" s="30"/>
      <c r="J41" s="43" t="s">
        <v>49</v>
      </c>
      <c r="K41" s="89">
        <f>-C33</f>
        <v>0</v>
      </c>
      <c r="L41" s="89">
        <f t="shared" si="4"/>
        <v>0</v>
      </c>
      <c r="M41" s="25"/>
      <c r="N41" s="449" t="s">
        <v>62</v>
      </c>
      <c r="O41" s="449"/>
      <c r="P41" s="449"/>
      <c r="Q41" s="449"/>
      <c r="R41" s="449"/>
      <c r="S41" s="449"/>
      <c r="T41" s="58"/>
      <c r="U41" s="58"/>
    </row>
    <row r="42" spans="1:21" x14ac:dyDescent="0.3">
      <c r="A42" s="47"/>
      <c r="B42" s="61"/>
      <c r="C42" s="2"/>
      <c r="D42" s="2"/>
      <c r="E42" s="2"/>
      <c r="F42" s="2"/>
      <c r="G42" s="4"/>
      <c r="H42" s="98">
        <f>SUM(H37:H41)</f>
        <v>0</v>
      </c>
      <c r="I42" s="30"/>
      <c r="J42" s="59" t="s">
        <v>50</v>
      </c>
      <c r="K42" s="52"/>
      <c r="L42" s="89">
        <f t="shared" si="4"/>
        <v>0</v>
      </c>
      <c r="M42" s="25"/>
      <c r="N42" s="448"/>
      <c r="O42" s="448"/>
      <c r="P42" s="448"/>
      <c r="Q42" s="448"/>
      <c r="R42" s="448"/>
      <c r="S42" s="76"/>
      <c r="T42" s="58"/>
      <c r="U42" s="58"/>
    </row>
    <row r="43" spans="1:21" x14ac:dyDescent="0.3">
      <c r="A43" s="47"/>
      <c r="B43" s="61"/>
      <c r="C43" s="2"/>
      <c r="D43" s="2"/>
      <c r="E43" s="2"/>
      <c r="F43" s="2"/>
      <c r="G43" s="2"/>
      <c r="I43" s="23"/>
      <c r="J43" s="60"/>
      <c r="K43" s="46"/>
      <c r="L43" s="89">
        <f t="shared" si="4"/>
        <v>0</v>
      </c>
      <c r="M43" s="25"/>
      <c r="N43" s="448"/>
      <c r="O43" s="448"/>
      <c r="P43" s="448"/>
      <c r="Q43" s="448"/>
      <c r="R43" s="448"/>
      <c r="S43" s="76"/>
      <c r="T43" s="58"/>
      <c r="U43" s="58"/>
    </row>
    <row r="44" spans="1:21" ht="13.5" thickBot="1" x14ac:dyDescent="0.35">
      <c r="A44" s="3"/>
      <c r="B44" s="63"/>
      <c r="C44" s="2"/>
      <c r="D44" s="2"/>
      <c r="E44" s="62" t="s">
        <v>111</v>
      </c>
      <c r="F44" s="369"/>
      <c r="G44" s="2"/>
      <c r="H44" s="2"/>
      <c r="I44" s="2"/>
      <c r="J44" s="155"/>
      <c r="K44" s="46"/>
      <c r="L44" s="89">
        <f t="shared" si="4"/>
        <v>0</v>
      </c>
      <c r="M44" s="25"/>
      <c r="N44" s="448"/>
      <c r="O44" s="448"/>
      <c r="P44" s="448"/>
      <c r="Q44" s="448"/>
      <c r="R44" s="448"/>
      <c r="S44" s="76"/>
      <c r="T44" s="58"/>
      <c r="U44" s="58"/>
    </row>
    <row r="45" spans="1:21" ht="13.5" thickBot="1" x14ac:dyDescent="0.35">
      <c r="A45" s="2"/>
      <c r="B45" s="21">
        <f>SUM(B39:B41)</f>
        <v>0</v>
      </c>
      <c r="C45" s="2"/>
      <c r="D45" s="2"/>
      <c r="E45" s="62" t="s">
        <v>18</v>
      </c>
      <c r="F45" s="369"/>
      <c r="G45" s="2"/>
      <c r="H45" s="2"/>
      <c r="I45" s="2"/>
      <c r="J45" s="2"/>
      <c r="K45" s="3"/>
      <c r="L45" s="89">
        <f>M16-K23-K24+K29-L35+L36+L37+L38+L39+L40+L41+L42+L43+L44+K28+K27</f>
        <v>0</v>
      </c>
      <c r="M45" s="25"/>
      <c r="N45" s="448"/>
      <c r="O45" s="448"/>
      <c r="P45" s="448"/>
      <c r="Q45" s="448"/>
      <c r="R45" s="448"/>
      <c r="S45" s="76"/>
      <c r="T45" s="58"/>
      <c r="U45" s="58"/>
    </row>
    <row r="46" spans="1:21" x14ac:dyDescent="0.3">
      <c r="A46" s="2"/>
      <c r="B46" s="2"/>
      <c r="C46" s="2"/>
      <c r="D46" s="2"/>
      <c r="E46" s="62" t="s">
        <v>19</v>
      </c>
      <c r="F46" s="370"/>
      <c r="G46" s="2"/>
      <c r="H46" s="2"/>
      <c r="I46" s="2"/>
      <c r="J46" s="3"/>
      <c r="K46" s="3"/>
      <c r="M46" s="25"/>
      <c r="N46" s="448"/>
      <c r="O46" s="448"/>
      <c r="P46" s="448"/>
      <c r="Q46" s="448"/>
      <c r="R46" s="448"/>
      <c r="S46" s="76"/>
      <c r="T46" s="58"/>
      <c r="U46" s="58"/>
    </row>
    <row r="47" spans="1:21" x14ac:dyDescent="0.3">
      <c r="A47" s="2"/>
      <c r="B47" s="2"/>
      <c r="C47" s="2"/>
      <c r="D47" s="2"/>
      <c r="E47" s="62" t="s">
        <v>20</v>
      </c>
      <c r="F47" s="101">
        <f>SUM(F44:F46)</f>
        <v>0</v>
      </c>
      <c r="G47" s="2"/>
      <c r="H47" s="2"/>
      <c r="I47" s="2"/>
      <c r="J47" s="64" t="s">
        <v>60</v>
      </c>
      <c r="K47" s="100">
        <f>B45-L45</f>
        <v>0</v>
      </c>
      <c r="L47" s="2"/>
      <c r="M47" s="25"/>
      <c r="N47" s="2"/>
      <c r="O47" s="2"/>
      <c r="P47" s="4"/>
      <c r="R47" s="4"/>
      <c r="S47" s="98">
        <f>SUM(S42:S46)</f>
        <v>0</v>
      </c>
      <c r="T47" s="58"/>
      <c r="U47" s="58"/>
    </row>
    <row r="48" spans="1:21" ht="13.5" thickBot="1" x14ac:dyDescent="0.35">
      <c r="A48" s="2"/>
      <c r="B48" s="2"/>
      <c r="C48" s="2"/>
      <c r="D48" s="2"/>
      <c r="E48" s="65"/>
      <c r="F48" s="66">
        <f>F47</f>
        <v>0</v>
      </c>
      <c r="G48" s="2"/>
      <c r="H48" s="2"/>
      <c r="I48" s="2"/>
      <c r="J48" s="263"/>
      <c r="K48" s="263"/>
      <c r="L48" s="263"/>
      <c r="M48" s="25" t="s">
        <v>16</v>
      </c>
      <c r="N48" s="25"/>
      <c r="O48" s="2"/>
      <c r="P48" s="2"/>
      <c r="Q48" s="4"/>
      <c r="R48" s="4"/>
      <c r="S48" s="58"/>
      <c r="T48" s="58"/>
      <c r="U48" s="58"/>
    </row>
    <row r="49" spans="1:21" ht="15" customHeight="1" thickTop="1" x14ac:dyDescent="0.3">
      <c r="A49" s="2"/>
      <c r="B49" s="2"/>
      <c r="C49" s="2"/>
      <c r="D49" s="2"/>
      <c r="E49" s="2"/>
      <c r="F49" s="2"/>
      <c r="G49" s="2"/>
      <c r="H49" s="2"/>
      <c r="I49" s="2"/>
      <c r="J49" s="263"/>
      <c r="K49" s="263"/>
      <c r="L49" s="263"/>
      <c r="M49" s="25"/>
      <c r="N49" s="25"/>
      <c r="O49" s="2"/>
      <c r="P49" s="2"/>
      <c r="Q49" s="4"/>
      <c r="R49" s="4"/>
      <c r="S49" s="58"/>
      <c r="T49" s="58"/>
      <c r="U49" s="58"/>
    </row>
    <row r="50" spans="1:21" ht="1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5"/>
      <c r="N50" s="25"/>
      <c r="O50" s="2"/>
      <c r="P50" s="2"/>
      <c r="Q50" s="4"/>
      <c r="R50" s="4"/>
      <c r="S50" s="58"/>
      <c r="T50" s="58"/>
      <c r="U50" s="58"/>
    </row>
    <row r="51" spans="1:21" x14ac:dyDescent="0.3">
      <c r="A51" s="7" t="s">
        <v>16</v>
      </c>
      <c r="B51" s="68"/>
      <c r="E51" s="479">
        <f>+J51</f>
        <v>1</v>
      </c>
      <c r="F51" s="479"/>
      <c r="G51" s="479"/>
      <c r="H51" s="479"/>
      <c r="J51" s="479">
        <f>+J3</f>
        <v>1</v>
      </c>
      <c r="K51" s="479"/>
      <c r="L51" s="479"/>
      <c r="M51" s="479"/>
      <c r="S51" s="69"/>
      <c r="T51" s="58"/>
      <c r="U51" s="58"/>
    </row>
    <row r="52" spans="1:21" ht="13.5" thickBot="1" x14ac:dyDescent="0.35">
      <c r="A52" s="7"/>
      <c r="E52" s="286" t="s">
        <v>172</v>
      </c>
      <c r="F52" s="286"/>
      <c r="G52" s="286"/>
      <c r="H52" s="287"/>
      <c r="J52" s="288" t="s">
        <v>107</v>
      </c>
      <c r="K52" s="286"/>
      <c r="L52" s="286"/>
      <c r="M52" s="287"/>
      <c r="N52" s="290"/>
      <c r="S52" s="69"/>
      <c r="T52" s="58"/>
      <c r="U52" s="58"/>
    </row>
    <row r="53" spans="1:21" x14ac:dyDescent="0.3">
      <c r="A53" s="70"/>
      <c r="E53" s="286" t="s">
        <v>173</v>
      </c>
      <c r="F53" s="286" t="s">
        <v>174</v>
      </c>
      <c r="G53" s="191" t="s">
        <v>175</v>
      </c>
      <c r="H53" s="191" t="s">
        <v>176</v>
      </c>
      <c r="J53" s="291" t="s">
        <v>144</v>
      </c>
      <c r="K53" s="292" t="s">
        <v>102</v>
      </c>
      <c r="L53" s="252"/>
      <c r="M53" s="252"/>
      <c r="N53" s="293"/>
      <c r="S53" s="69"/>
      <c r="T53" s="58"/>
      <c r="U53" s="58"/>
    </row>
    <row r="54" spans="1:21" x14ac:dyDescent="0.3">
      <c r="A54" s="70"/>
      <c r="E54" s="287">
        <v>6828</v>
      </c>
      <c r="F54" s="422">
        <v>25</v>
      </c>
      <c r="G54" s="422"/>
      <c r="H54" s="422"/>
      <c r="J54" s="296" t="s">
        <v>144</v>
      </c>
      <c r="K54" s="286" t="s">
        <v>119</v>
      </c>
      <c r="L54" s="256"/>
      <c r="M54" s="256"/>
      <c r="N54" s="301"/>
      <c r="S54" s="69"/>
      <c r="T54" s="58"/>
      <c r="U54" s="58"/>
    </row>
    <row r="55" spans="1:21" ht="13.5" thickBot="1" x14ac:dyDescent="0.35">
      <c r="A55" s="70"/>
      <c r="E55" s="287">
        <v>6014</v>
      </c>
      <c r="F55" s="422">
        <v>25.5</v>
      </c>
      <c r="G55" s="422"/>
      <c r="H55" s="423"/>
      <c r="J55" s="294" t="s">
        <v>144</v>
      </c>
      <c r="K55" s="295" t="s">
        <v>103</v>
      </c>
      <c r="L55" s="253"/>
      <c r="M55" s="254">
        <f>SUM(L53:L55)</f>
        <v>0</v>
      </c>
      <c r="N55" s="255">
        <f>+M55*0.0185</f>
        <v>0</v>
      </c>
      <c r="S55" s="69"/>
    </row>
    <row r="56" spans="1:21" x14ac:dyDescent="0.3">
      <c r="E56" s="287">
        <v>8487</v>
      </c>
      <c r="F56" s="422">
        <v>63.8</v>
      </c>
      <c r="G56" s="422"/>
      <c r="H56" s="423"/>
      <c r="J56" s="291" t="s">
        <v>157</v>
      </c>
      <c r="K56" s="292" t="s">
        <v>102</v>
      </c>
      <c r="L56" s="252"/>
      <c r="M56" s="252"/>
      <c r="N56" s="293"/>
      <c r="S56" s="69"/>
    </row>
    <row r="57" spans="1:21" x14ac:dyDescent="0.3">
      <c r="A57" s="7"/>
      <c r="E57" s="287">
        <v>1535</v>
      </c>
      <c r="F57" s="422"/>
      <c r="G57" s="422">
        <v>20</v>
      </c>
      <c r="H57" s="423"/>
      <c r="I57" s="7"/>
      <c r="J57" s="296" t="s">
        <v>157</v>
      </c>
      <c r="K57" s="286" t="s">
        <v>119</v>
      </c>
      <c r="L57" s="256"/>
      <c r="M57" s="257"/>
      <c r="N57" s="258"/>
      <c r="S57" s="69"/>
    </row>
    <row r="58" spans="1:21" ht="13.5" thickBot="1" x14ac:dyDescent="0.35">
      <c r="E58" s="287">
        <v>1947</v>
      </c>
      <c r="F58" s="422">
        <v>10</v>
      </c>
      <c r="G58" s="422"/>
      <c r="H58" s="423"/>
      <c r="I58" s="7"/>
      <c r="J58" s="294" t="s">
        <v>157</v>
      </c>
      <c r="K58" s="295" t="s">
        <v>103</v>
      </c>
      <c r="L58" s="253"/>
      <c r="M58" s="254">
        <f>SUM(L56:L58)</f>
        <v>0</v>
      </c>
      <c r="N58" s="255">
        <f>+M58*0.0185</f>
        <v>0</v>
      </c>
      <c r="S58" s="69"/>
    </row>
    <row r="59" spans="1:21" x14ac:dyDescent="0.3">
      <c r="E59" s="287"/>
      <c r="F59" s="422"/>
      <c r="G59" s="422"/>
      <c r="H59" s="423"/>
      <c r="J59" s="291" t="s">
        <v>151</v>
      </c>
      <c r="K59" s="292" t="s">
        <v>102</v>
      </c>
      <c r="L59" s="252"/>
      <c r="M59" s="252"/>
      <c r="N59" s="293"/>
    </row>
    <row r="60" spans="1:21" x14ac:dyDescent="0.3">
      <c r="E60" s="287"/>
      <c r="F60" s="423">
        <f>SUM(F54:F59)</f>
        <v>124.3</v>
      </c>
      <c r="G60" s="423">
        <f t="shared" ref="G60:H60" si="5">SUM(G54:G59)</f>
        <v>20</v>
      </c>
      <c r="H60" s="423">
        <f t="shared" si="5"/>
        <v>0</v>
      </c>
      <c r="J60" s="296" t="s">
        <v>151</v>
      </c>
      <c r="K60" s="286" t="s">
        <v>119</v>
      </c>
      <c r="L60" s="256"/>
      <c r="M60" s="256"/>
      <c r="N60" s="301"/>
    </row>
    <row r="61" spans="1:21" ht="13.5" thickBot="1" x14ac:dyDescent="0.35">
      <c r="E61" s="287"/>
      <c r="F61" s="422"/>
      <c r="G61" s="422"/>
      <c r="H61" s="423"/>
      <c r="J61" s="294" t="s">
        <v>151</v>
      </c>
      <c r="K61" s="295" t="s">
        <v>103</v>
      </c>
      <c r="L61" s="253"/>
      <c r="M61" s="254">
        <f>SUM(L59:L61)</f>
        <v>0</v>
      </c>
      <c r="N61" s="255">
        <f>+M61*0.0185</f>
        <v>0</v>
      </c>
      <c r="S61" s="57" t="s">
        <v>37</v>
      </c>
    </row>
    <row r="62" spans="1:21" x14ac:dyDescent="0.3">
      <c r="E62" s="287"/>
      <c r="F62" s="422"/>
      <c r="G62" s="422"/>
      <c r="H62" s="423"/>
      <c r="J62" s="291" t="s">
        <v>153</v>
      </c>
      <c r="K62" s="292" t="s">
        <v>102</v>
      </c>
      <c r="L62" s="252"/>
      <c r="M62" s="252"/>
      <c r="N62" s="293"/>
    </row>
    <row r="63" spans="1:21" x14ac:dyDescent="0.3">
      <c r="E63" s="287"/>
      <c r="F63" s="422"/>
      <c r="G63" s="422"/>
      <c r="H63" s="423"/>
      <c r="J63" s="296" t="s">
        <v>153</v>
      </c>
      <c r="K63" s="286" t="s">
        <v>119</v>
      </c>
      <c r="L63" s="256"/>
      <c r="M63" s="256"/>
      <c r="N63" s="301"/>
    </row>
    <row r="64" spans="1:21" ht="13.5" thickBot="1" x14ac:dyDescent="0.35">
      <c r="E64" s="287"/>
      <c r="F64" s="422"/>
      <c r="G64" s="422"/>
      <c r="H64" s="423"/>
      <c r="J64" s="294" t="s">
        <v>153</v>
      </c>
      <c r="K64" s="295" t="s">
        <v>103</v>
      </c>
      <c r="L64" s="253"/>
      <c r="M64" s="254">
        <f>SUM(L62:L64)</f>
        <v>0</v>
      </c>
      <c r="N64" s="255">
        <f>+M64*0.0185</f>
        <v>0</v>
      </c>
    </row>
    <row r="65" spans="2:18" x14ac:dyDescent="0.3">
      <c r="E65" s="287"/>
      <c r="F65" s="422"/>
      <c r="G65" s="422"/>
      <c r="H65" s="423"/>
      <c r="J65" s="291" t="s">
        <v>161</v>
      </c>
      <c r="K65" s="292" t="s">
        <v>102</v>
      </c>
      <c r="L65" s="252"/>
      <c r="M65" s="252"/>
      <c r="N65" s="293"/>
    </row>
    <row r="66" spans="2:18" x14ac:dyDescent="0.3">
      <c r="E66" s="286"/>
      <c r="F66" s="286"/>
      <c r="G66" s="286"/>
      <c r="H66" s="287"/>
      <c r="J66" s="296" t="s">
        <v>161</v>
      </c>
      <c r="K66" s="286" t="s">
        <v>119</v>
      </c>
      <c r="L66" s="256"/>
      <c r="M66" s="256"/>
      <c r="N66" s="301"/>
    </row>
    <row r="67" spans="2:18" ht="13.5" thickBot="1" x14ac:dyDescent="0.35">
      <c r="B67" s="71"/>
      <c r="E67" s="286"/>
      <c r="F67" s="286"/>
      <c r="G67" s="191"/>
      <c r="H67" s="191"/>
      <c r="J67" s="294" t="s">
        <v>161</v>
      </c>
      <c r="K67" s="295" t="s">
        <v>103</v>
      </c>
      <c r="L67" s="253"/>
      <c r="M67" s="254">
        <f>SUM(L65:L67)</f>
        <v>0</v>
      </c>
      <c r="N67" s="255">
        <f>+M67*0.0185</f>
        <v>0</v>
      </c>
    </row>
    <row r="68" spans="2:18" x14ac:dyDescent="0.3">
      <c r="E68" s="287"/>
      <c r="F68" s="422"/>
      <c r="G68" s="422"/>
      <c r="H68" s="423"/>
      <c r="J68" s="291" t="s">
        <v>132</v>
      </c>
      <c r="K68" s="292" t="s">
        <v>102</v>
      </c>
      <c r="L68" s="252"/>
      <c r="M68" s="252"/>
      <c r="N68" s="293"/>
    </row>
    <row r="69" spans="2:18" x14ac:dyDescent="0.3">
      <c r="E69" s="287"/>
      <c r="F69" s="422"/>
      <c r="G69" s="422"/>
      <c r="H69" s="423"/>
      <c r="J69" s="296" t="s">
        <v>132</v>
      </c>
      <c r="K69" s="286" t="s">
        <v>119</v>
      </c>
      <c r="L69" s="256"/>
      <c r="M69" s="256"/>
      <c r="N69" s="301"/>
      <c r="Q69" s="57" t="s">
        <v>143</v>
      </c>
      <c r="R69" s="57" t="s">
        <v>29</v>
      </c>
    </row>
    <row r="70" spans="2:18" ht="13.5" thickBot="1" x14ac:dyDescent="0.35">
      <c r="E70" s="287"/>
      <c r="F70" s="423"/>
      <c r="G70" s="423"/>
      <c r="H70" s="423"/>
      <c r="J70" s="294" t="s">
        <v>132</v>
      </c>
      <c r="K70" s="295" t="s">
        <v>103</v>
      </c>
      <c r="L70" s="264"/>
      <c r="M70" s="254">
        <f>SUM(L68:L70)</f>
        <v>0</v>
      </c>
      <c r="N70" s="255">
        <f>+M70*0.0185</f>
        <v>0</v>
      </c>
      <c r="Q70" s="363"/>
      <c r="R70" s="363"/>
    </row>
    <row r="71" spans="2:18" x14ac:dyDescent="0.3">
      <c r="E71" s="287"/>
      <c r="F71" s="422"/>
      <c r="G71" s="422"/>
      <c r="H71" s="423"/>
      <c r="J71" s="297" t="s">
        <v>133</v>
      </c>
      <c r="K71" s="298" t="s">
        <v>102</v>
      </c>
      <c r="L71" s="302"/>
      <c r="M71" s="252"/>
      <c r="N71" s="293"/>
      <c r="Q71" s="363"/>
      <c r="R71" s="363"/>
    </row>
    <row r="72" spans="2:18" x14ac:dyDescent="0.3">
      <c r="E72" s="286"/>
      <c r="F72" s="422"/>
      <c r="G72" s="422"/>
      <c r="H72" s="423"/>
      <c r="J72" s="296" t="s">
        <v>133</v>
      </c>
      <c r="K72" s="286" t="s">
        <v>119</v>
      </c>
      <c r="L72" s="262"/>
      <c r="M72" s="256"/>
      <c r="N72" s="301"/>
      <c r="Q72" s="363"/>
      <c r="R72" s="363"/>
    </row>
    <row r="73" spans="2:18" ht="13.5" thickBot="1" x14ac:dyDescent="0.35">
      <c r="E73" s="286"/>
      <c r="F73" s="422"/>
      <c r="G73" s="422"/>
      <c r="H73" s="423"/>
      <c r="J73" s="299" t="s">
        <v>133</v>
      </c>
      <c r="K73" s="300" t="s">
        <v>103</v>
      </c>
      <c r="L73" s="264"/>
      <c r="M73" s="254">
        <f>SUM(L71:L73)</f>
        <v>0</v>
      </c>
      <c r="N73" s="255">
        <f>+M73*0.0185</f>
        <v>0</v>
      </c>
      <c r="Q73" s="363"/>
      <c r="R73" s="363"/>
    </row>
    <row r="74" spans="2:18" x14ac:dyDescent="0.3">
      <c r="E74" s="286"/>
      <c r="F74" s="422"/>
      <c r="G74" s="422"/>
      <c r="H74" s="423"/>
      <c r="J74" s="291" t="s">
        <v>133</v>
      </c>
      <c r="K74" s="298" t="s">
        <v>102</v>
      </c>
      <c r="L74" s="302"/>
      <c r="M74" s="252"/>
      <c r="N74" s="293"/>
      <c r="Q74" s="363"/>
      <c r="R74" s="363"/>
    </row>
    <row r="75" spans="2:18" x14ac:dyDescent="0.3">
      <c r="E75" s="286"/>
      <c r="F75" s="286"/>
      <c r="G75" s="191"/>
      <c r="H75" s="192"/>
      <c r="J75" s="296" t="s">
        <v>133</v>
      </c>
      <c r="K75" s="286" t="s">
        <v>119</v>
      </c>
      <c r="L75" s="262"/>
      <c r="M75" s="256"/>
      <c r="N75" s="301"/>
      <c r="Q75" s="363"/>
      <c r="R75" s="363"/>
    </row>
    <row r="76" spans="2:18" ht="13.5" thickBot="1" x14ac:dyDescent="0.35">
      <c r="E76" s="286"/>
      <c r="F76" s="286"/>
      <c r="G76" s="191"/>
      <c r="H76" s="192"/>
      <c r="J76" s="294" t="s">
        <v>133</v>
      </c>
      <c r="K76" s="300" t="s">
        <v>103</v>
      </c>
      <c r="L76" s="253"/>
      <c r="M76" s="254">
        <f>SUM(L74:L76)</f>
        <v>0</v>
      </c>
      <c r="N76" s="255">
        <f>+M76*0.0185</f>
        <v>0</v>
      </c>
      <c r="Q76" s="363"/>
      <c r="R76" s="363"/>
    </row>
    <row r="77" spans="2:18" ht="13.5" thickBot="1" x14ac:dyDescent="0.35">
      <c r="E77" s="286"/>
      <c r="F77" s="286"/>
      <c r="G77" s="191"/>
      <c r="H77" s="192"/>
      <c r="J77" s="403"/>
      <c r="K77" s="404"/>
      <c r="L77" s="405"/>
      <c r="M77" s="406">
        <f>SUM(M76,M73,M70,M67,M64,M61,M58,M55)</f>
        <v>0</v>
      </c>
      <c r="N77" s="407">
        <f>+SUM(N76,N73,N70,N67,N64,N61,N58,N55)</f>
        <v>0</v>
      </c>
      <c r="Q77" s="363"/>
      <c r="R77" s="363"/>
    </row>
    <row r="78" spans="2:18" x14ac:dyDescent="0.3">
      <c r="E78" s="286"/>
      <c r="F78" s="286"/>
      <c r="G78" s="191"/>
      <c r="H78" s="192"/>
      <c r="J78" s="291" t="s">
        <v>144</v>
      </c>
      <c r="K78" s="292" t="s">
        <v>104</v>
      </c>
      <c r="L78" s="252"/>
      <c r="M78" s="276">
        <f>SUM(L78)</f>
        <v>0</v>
      </c>
      <c r="N78" s="293"/>
      <c r="Q78" s="363"/>
      <c r="R78" s="363"/>
    </row>
    <row r="79" spans="2:18" x14ac:dyDescent="0.3">
      <c r="E79" s="286"/>
      <c r="F79" s="286"/>
      <c r="G79" s="191"/>
      <c r="H79" s="192"/>
      <c r="J79" s="296" t="s">
        <v>162</v>
      </c>
      <c r="K79" s="286" t="s">
        <v>104</v>
      </c>
      <c r="L79" s="256"/>
      <c r="M79" s="257">
        <f t="shared" ref="M79:M83" si="6">SUM(L79)</f>
        <v>0</v>
      </c>
      <c r="N79" s="301"/>
      <c r="Q79" s="363"/>
      <c r="R79" s="363"/>
    </row>
    <row r="80" spans="2:18" x14ac:dyDescent="0.3">
      <c r="E80" s="286"/>
      <c r="F80" s="286"/>
      <c r="G80" s="191"/>
      <c r="H80" s="192"/>
      <c r="J80" s="296" t="s">
        <v>151</v>
      </c>
      <c r="K80" s="286" t="s">
        <v>104</v>
      </c>
      <c r="L80" s="256"/>
      <c r="M80" s="257">
        <f t="shared" si="6"/>
        <v>0</v>
      </c>
      <c r="N80" s="301"/>
      <c r="Q80" s="363"/>
      <c r="R80" s="363"/>
    </row>
    <row r="81" spans="5:18" x14ac:dyDescent="0.3">
      <c r="E81" s="286"/>
      <c r="F81" s="286"/>
      <c r="G81" s="191"/>
      <c r="H81" s="192"/>
      <c r="J81" s="296" t="s">
        <v>138</v>
      </c>
      <c r="K81" s="286" t="s">
        <v>104</v>
      </c>
      <c r="L81" s="256"/>
      <c r="M81" s="257">
        <f t="shared" si="6"/>
        <v>0</v>
      </c>
      <c r="N81" s="301"/>
      <c r="Q81" s="363"/>
      <c r="R81" s="363"/>
    </row>
    <row r="82" spans="5:18" x14ac:dyDescent="0.3">
      <c r="E82" s="286"/>
      <c r="F82" s="286"/>
      <c r="G82" s="191"/>
      <c r="H82" s="192"/>
      <c r="J82" s="296" t="s">
        <v>154</v>
      </c>
      <c r="K82" s="286" t="s">
        <v>104</v>
      </c>
      <c r="L82" s="256"/>
      <c r="M82" s="257">
        <f t="shared" si="6"/>
        <v>0</v>
      </c>
      <c r="N82" s="301"/>
      <c r="Q82" s="359"/>
      <c r="R82" s="359"/>
    </row>
    <row r="83" spans="5:18" x14ac:dyDescent="0.3">
      <c r="E83" s="286"/>
      <c r="F83" s="286"/>
      <c r="G83" s="191"/>
      <c r="H83" s="192"/>
      <c r="J83" s="296" t="s">
        <v>136</v>
      </c>
      <c r="K83" s="286" t="s">
        <v>104</v>
      </c>
      <c r="L83" s="256"/>
      <c r="M83" s="257">
        <f t="shared" si="6"/>
        <v>0</v>
      </c>
      <c r="N83" s="301"/>
      <c r="R83" s="359"/>
    </row>
    <row r="84" spans="5:18" x14ac:dyDescent="0.3">
      <c r="E84" s="286"/>
      <c r="F84" s="286"/>
      <c r="G84" s="191"/>
      <c r="H84" s="192"/>
      <c r="J84" s="296" t="s">
        <v>139</v>
      </c>
      <c r="K84" s="286" t="s">
        <v>104</v>
      </c>
      <c r="L84" s="256"/>
      <c r="M84" s="257">
        <f>SUM(L84)</f>
        <v>0</v>
      </c>
      <c r="N84" s="301"/>
      <c r="R84" s="359"/>
    </row>
    <row r="85" spans="5:18" ht="13.5" thickBot="1" x14ac:dyDescent="0.35">
      <c r="E85" s="286"/>
      <c r="F85" s="286"/>
      <c r="G85" s="286"/>
      <c r="H85" s="192"/>
      <c r="J85" s="294" t="s">
        <v>137</v>
      </c>
      <c r="K85" s="295" t="s">
        <v>104</v>
      </c>
      <c r="L85" s="277"/>
      <c r="M85" s="254">
        <f>SUM(L85)</f>
        <v>0</v>
      </c>
      <c r="N85" s="255"/>
    </row>
    <row r="86" spans="5:18" ht="13.5" thickBot="1" x14ac:dyDescent="0.35">
      <c r="E86" s="286"/>
      <c r="F86" s="286"/>
      <c r="G86" s="286"/>
      <c r="H86" s="192"/>
      <c r="J86" s="408"/>
      <c r="K86" s="409"/>
      <c r="L86" s="410"/>
      <c r="M86" s="411">
        <f>SUM(M78:M85)</f>
        <v>0</v>
      </c>
      <c r="N86" s="412">
        <f>SUM(N78:N85)</f>
        <v>0</v>
      </c>
      <c r="R86" s="359"/>
    </row>
    <row r="87" spans="5:18" x14ac:dyDescent="0.3">
      <c r="E87" s="286"/>
      <c r="F87" s="286"/>
      <c r="G87" s="286"/>
      <c r="H87" s="192"/>
      <c r="J87" s="286"/>
      <c r="K87" s="286"/>
      <c r="L87" s="286"/>
      <c r="M87" s="287"/>
    </row>
    <row r="88" spans="5:18" ht="13.5" thickBot="1" x14ac:dyDescent="0.35">
      <c r="E88" s="286"/>
      <c r="F88" s="286"/>
      <c r="G88" s="286"/>
      <c r="H88" s="192"/>
      <c r="J88" s="286"/>
      <c r="K88" s="286"/>
      <c r="L88" s="286"/>
      <c r="M88" s="193">
        <f>+M77+M86</f>
        <v>0</v>
      </c>
    </row>
    <row r="89" spans="5:18" ht="13.5" thickTop="1" x14ac:dyDescent="0.3">
      <c r="E89" s="286"/>
      <c r="F89" s="286"/>
      <c r="G89" s="286"/>
      <c r="H89" s="192"/>
      <c r="J89" s="286"/>
      <c r="K89" s="286"/>
      <c r="L89" s="286"/>
      <c r="M89" s="287"/>
    </row>
    <row r="90" spans="5:18" x14ac:dyDescent="0.3">
      <c r="E90" s="286"/>
      <c r="F90" s="286"/>
      <c r="G90" s="286"/>
      <c r="H90" s="192"/>
      <c r="J90" s="286" t="s">
        <v>102</v>
      </c>
      <c r="K90" s="286"/>
      <c r="L90" s="286"/>
      <c r="M90" s="195">
        <f>+K21</f>
        <v>0</v>
      </c>
    </row>
    <row r="91" spans="5:18" x14ac:dyDescent="0.3">
      <c r="E91" s="286"/>
      <c r="F91" s="286"/>
      <c r="G91" s="286"/>
      <c r="H91" s="192"/>
      <c r="J91" s="286" t="s">
        <v>119</v>
      </c>
      <c r="K91" s="286"/>
      <c r="L91" s="286"/>
      <c r="M91" s="195">
        <f>+K35</f>
        <v>0</v>
      </c>
    </row>
    <row r="92" spans="5:18" x14ac:dyDescent="0.3">
      <c r="E92" s="286"/>
      <c r="F92" s="286"/>
      <c r="G92" s="286"/>
      <c r="H92" s="192"/>
      <c r="J92" s="286" t="s">
        <v>105</v>
      </c>
      <c r="K92" s="286"/>
      <c r="L92" s="286"/>
      <c r="M92" s="195">
        <f>+K22</f>
        <v>0</v>
      </c>
    </row>
    <row r="93" spans="5:18" x14ac:dyDescent="0.3">
      <c r="E93" s="286"/>
      <c r="F93" s="286"/>
      <c r="G93" s="286"/>
      <c r="H93" s="192"/>
      <c r="J93" s="286" t="s">
        <v>104</v>
      </c>
      <c r="K93" s="286"/>
      <c r="L93" s="286"/>
      <c r="M93" s="195">
        <f>+K24</f>
        <v>0</v>
      </c>
    </row>
    <row r="94" spans="5:18" x14ac:dyDescent="0.3">
      <c r="E94" s="286"/>
      <c r="F94" s="286"/>
      <c r="G94" s="286"/>
      <c r="H94" s="192"/>
      <c r="J94" s="286"/>
      <c r="K94" s="286"/>
      <c r="L94" s="286"/>
      <c r="M94" s="289"/>
    </row>
    <row r="95" spans="5:18" ht="13.5" thickBot="1" x14ac:dyDescent="0.35">
      <c r="E95" s="286"/>
      <c r="F95" s="286"/>
      <c r="G95" s="286"/>
      <c r="H95" s="192"/>
      <c r="J95" s="286"/>
      <c r="K95" s="286"/>
      <c r="L95" s="286"/>
      <c r="M95" s="196">
        <f>SUM(M90:M94)</f>
        <v>0</v>
      </c>
    </row>
    <row r="96" spans="5:18" ht="13.5" thickTop="1" x14ac:dyDescent="0.3">
      <c r="E96" s="286"/>
      <c r="F96" s="286"/>
      <c r="G96" s="286"/>
      <c r="H96" s="192"/>
      <c r="J96" s="286"/>
      <c r="K96" s="286"/>
      <c r="L96" s="286"/>
      <c r="M96" s="287"/>
    </row>
    <row r="97" spans="5:13" x14ac:dyDescent="0.3">
      <c r="E97" s="286"/>
      <c r="F97" s="286"/>
      <c r="G97" s="286"/>
      <c r="H97" s="194"/>
      <c r="J97" s="286" t="s">
        <v>106</v>
      </c>
      <c r="K97" s="286"/>
      <c r="L97" s="286"/>
      <c r="M97" s="194">
        <f>+M88-M95</f>
        <v>0</v>
      </c>
    </row>
  </sheetData>
  <mergeCells count="67">
    <mergeCell ref="A38:B38"/>
    <mergeCell ref="E38:G38"/>
    <mergeCell ref="N38:R38"/>
    <mergeCell ref="N45:R45"/>
    <mergeCell ref="N46:R46"/>
    <mergeCell ref="E40:G40"/>
    <mergeCell ref="E41:G41"/>
    <mergeCell ref="N41:S41"/>
    <mergeCell ref="N42:R42"/>
    <mergeCell ref="N43:R43"/>
    <mergeCell ref="N44:R44"/>
    <mergeCell ref="E32:G32"/>
    <mergeCell ref="E39:G39"/>
    <mergeCell ref="E33:G33"/>
    <mergeCell ref="E37:G37"/>
    <mergeCell ref="N33:S33"/>
    <mergeCell ref="N34:R34"/>
    <mergeCell ref="N35:R35"/>
    <mergeCell ref="E36:H36"/>
    <mergeCell ref="N36:R36"/>
    <mergeCell ref="N37:R37"/>
    <mergeCell ref="E28:H28"/>
    <mergeCell ref="E29:G29"/>
    <mergeCell ref="E30:G30"/>
    <mergeCell ref="A31:C31"/>
    <mergeCell ref="E31:G31"/>
    <mergeCell ref="E21:G21"/>
    <mergeCell ref="E22:G22"/>
    <mergeCell ref="E23:G23"/>
    <mergeCell ref="E24:G24"/>
    <mergeCell ref="E25:G25"/>
    <mergeCell ref="C17:E17"/>
    <mergeCell ref="F17:G17"/>
    <mergeCell ref="I17:J17"/>
    <mergeCell ref="A20:C20"/>
    <mergeCell ref="E20:H20"/>
    <mergeCell ref="J20:L20"/>
    <mergeCell ref="I13:J13"/>
    <mergeCell ref="D14:E14"/>
    <mergeCell ref="I14:J14"/>
    <mergeCell ref="D15:E15"/>
    <mergeCell ref="I15:J15"/>
    <mergeCell ref="E51:H51"/>
    <mergeCell ref="J51:M51"/>
    <mergeCell ref="C7:E7"/>
    <mergeCell ref="F7:G7"/>
    <mergeCell ref="I7:J7"/>
    <mergeCell ref="L7:M7"/>
    <mergeCell ref="D8:E8"/>
    <mergeCell ref="I8:J8"/>
    <mergeCell ref="L8:L9"/>
    <mergeCell ref="M8:M9"/>
    <mergeCell ref="C9:E9"/>
    <mergeCell ref="F9:G9"/>
    <mergeCell ref="I11:J11"/>
    <mergeCell ref="D12:E12"/>
    <mergeCell ref="I12:J12"/>
    <mergeCell ref="D13:E13"/>
    <mergeCell ref="T2:U2"/>
    <mergeCell ref="I9:J9"/>
    <mergeCell ref="D10:E10"/>
    <mergeCell ref="I10:J10"/>
    <mergeCell ref="D11:E11"/>
    <mergeCell ref="A2:O2"/>
    <mergeCell ref="P2:R2"/>
    <mergeCell ref="H3:H4"/>
    <mergeCell ref="J3:M4"/>
  </mergeCells>
  <pageMargins left="0.25" right="0.25" top="0.75" bottom="0.75" header="0.3" footer="0.3"/>
  <pageSetup paperSize="9" scale="69" fitToHeight="0" orientation="landscape" verticalDpi="598" r:id="rId1"/>
  <headerFooter>
    <oddFooter>&amp;R&amp;"Times New Roman,Italic"&amp;8&amp;Z&amp;F</oddFooter>
  </headerFooter>
  <rowBreaks count="1" manualBreakCount="1">
    <brk id="5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97"/>
  <sheetViews>
    <sheetView zoomScaleNormal="100" workbookViewId="0">
      <selection activeCell="B39" sqref="B39"/>
    </sheetView>
  </sheetViews>
  <sheetFormatPr defaultColWidth="9.1796875" defaultRowHeight="13" x14ac:dyDescent="0.3"/>
  <cols>
    <col min="1" max="1" width="8.7265625" style="1" customWidth="1"/>
    <col min="2" max="2" width="11.7265625" style="1" bestFit="1" customWidth="1"/>
    <col min="3" max="3" width="11" style="1" customWidth="1"/>
    <col min="4" max="4" width="1.26953125" style="1" customWidth="1"/>
    <col min="5" max="5" width="10.7265625" style="1" bestFit="1" customWidth="1"/>
    <col min="6" max="6" width="9" style="1" customWidth="1"/>
    <col min="7" max="7" width="10" style="1" bestFit="1" customWidth="1"/>
    <col min="8" max="8" width="12.453125" style="1" bestFit="1" customWidth="1"/>
    <col min="9" max="9" width="0.81640625" style="1" customWidth="1"/>
    <col min="10" max="10" width="19.54296875" style="1" customWidth="1"/>
    <col min="11" max="11" width="10.453125" style="1" bestFit="1" customWidth="1"/>
    <col min="12" max="12" width="10.1796875" style="1" customWidth="1"/>
    <col min="13" max="13" width="10.81640625" style="67" customWidth="1"/>
    <col min="14" max="14" width="8" style="67" customWidth="1"/>
    <col min="15" max="15" width="1.26953125" style="1" customWidth="1"/>
    <col min="16" max="16" width="8.1796875" style="1" bestFit="1" customWidth="1"/>
    <col min="17" max="17" width="10.81640625" style="57" bestFit="1" customWidth="1"/>
    <col min="18" max="18" width="9.81640625" style="57" customWidth="1"/>
    <col min="19" max="19" width="10.26953125" style="57" bestFit="1" customWidth="1"/>
    <col min="20" max="20" width="11" style="1" customWidth="1"/>
    <col min="21" max="21" width="12.26953125" style="1" customWidth="1"/>
    <col min="22" max="16384" width="9.1796875" style="1"/>
  </cols>
  <sheetData>
    <row r="1" spans="1:21" ht="15.65" customHeight="1" x14ac:dyDescent="0.3">
      <c r="A1" s="466"/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  <c r="O1" s="466"/>
      <c r="P1" s="466"/>
      <c r="Q1" s="466"/>
      <c r="R1" s="466"/>
      <c r="S1" s="466"/>
      <c r="T1" s="58"/>
      <c r="U1" s="58"/>
    </row>
    <row r="2" spans="1:21" x14ac:dyDescent="0.3">
      <c r="A2" s="467" t="s">
        <v>0</v>
      </c>
      <c r="B2" s="467"/>
      <c r="C2" s="467"/>
      <c r="D2" s="467"/>
      <c r="E2" s="467"/>
      <c r="F2" s="467"/>
      <c r="G2" s="467"/>
      <c r="H2" s="467"/>
      <c r="I2" s="467"/>
      <c r="J2" s="467"/>
      <c r="K2" s="467"/>
      <c r="L2" s="467"/>
      <c r="M2" s="467"/>
      <c r="N2" s="467"/>
      <c r="O2" s="468"/>
      <c r="P2" s="469" t="s">
        <v>1</v>
      </c>
      <c r="Q2" s="470"/>
      <c r="R2" s="471"/>
      <c r="S2" s="2"/>
      <c r="T2" s="424" t="s">
        <v>150</v>
      </c>
      <c r="U2" s="425"/>
    </row>
    <row r="3" spans="1:21" ht="12.75" customHeight="1" x14ac:dyDescent="0.3">
      <c r="A3" s="3"/>
      <c r="B3" s="3"/>
      <c r="C3" s="3"/>
      <c r="D3" s="3"/>
      <c r="E3" s="3"/>
      <c r="F3" s="3"/>
      <c r="G3" s="3"/>
      <c r="H3" s="472" t="s">
        <v>2</v>
      </c>
      <c r="I3" s="103"/>
      <c r="J3" s="473"/>
      <c r="K3" s="473"/>
      <c r="L3" s="473"/>
      <c r="M3" s="473"/>
      <c r="N3" s="4"/>
      <c r="O3" s="2"/>
      <c r="P3" s="201" t="s">
        <v>3</v>
      </c>
      <c r="Q3" s="201" t="s">
        <v>4</v>
      </c>
      <c r="R3" s="201" t="s">
        <v>5</v>
      </c>
      <c r="S3" s="201" t="s">
        <v>5</v>
      </c>
      <c r="T3" s="201" t="s">
        <v>3</v>
      </c>
      <c r="U3" s="201" t="s">
        <v>4</v>
      </c>
    </row>
    <row r="4" spans="1:21" ht="12.75" customHeight="1" x14ac:dyDescent="0.3">
      <c r="A4" s="3"/>
      <c r="B4" s="3"/>
      <c r="C4" s="3"/>
      <c r="D4" s="3"/>
      <c r="E4" s="3"/>
      <c r="F4" s="3"/>
      <c r="G4" s="3"/>
      <c r="H4" s="472"/>
      <c r="I4" s="103"/>
      <c r="J4" s="474"/>
      <c r="K4" s="474"/>
      <c r="L4" s="474"/>
      <c r="M4" s="474"/>
      <c r="N4" s="4"/>
      <c r="O4" s="2"/>
      <c r="P4" s="5">
        <f>B9</f>
        <v>40000</v>
      </c>
      <c r="Q4" s="91">
        <f>B13</f>
        <v>0</v>
      </c>
      <c r="R4" s="6"/>
      <c r="S4" s="202">
        <f>L11+M15+K29+K39+K28</f>
        <v>0</v>
      </c>
      <c r="T4" s="5">
        <v>23130</v>
      </c>
      <c r="U4" s="397">
        <f>+R11+SUM(Q13:Q19)+SUM(Q21:Q27)</f>
        <v>0</v>
      </c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2"/>
      <c r="P5" s="5">
        <f>C9</f>
        <v>40100</v>
      </c>
      <c r="Q5" s="91">
        <f>C13+D13+F13</f>
        <v>0</v>
      </c>
      <c r="R5" s="6"/>
      <c r="S5" s="2"/>
      <c r="T5" s="5">
        <v>10200</v>
      </c>
      <c r="U5" s="397">
        <f>+Q28</f>
        <v>0</v>
      </c>
    </row>
    <row r="6" spans="1:21" ht="13.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2"/>
      <c r="P6" s="5">
        <f>F9</f>
        <v>40200</v>
      </c>
      <c r="Q6" s="91">
        <f>G13</f>
        <v>0</v>
      </c>
      <c r="R6" s="6"/>
      <c r="S6" s="2"/>
      <c r="T6" s="5"/>
      <c r="U6" s="397"/>
    </row>
    <row r="7" spans="1:21" ht="15" customHeight="1" thickBot="1" x14ac:dyDescent="0.35">
      <c r="A7" s="7"/>
      <c r="B7" s="164" t="s">
        <v>6</v>
      </c>
      <c r="C7" s="454" t="s">
        <v>7</v>
      </c>
      <c r="D7" s="457"/>
      <c r="E7" s="455"/>
      <c r="F7" s="454" t="s">
        <v>8</v>
      </c>
      <c r="G7" s="455"/>
      <c r="H7" s="165" t="s">
        <v>9</v>
      </c>
      <c r="I7" s="454" t="s">
        <v>94</v>
      </c>
      <c r="J7" s="455"/>
      <c r="K7" s="165" t="s">
        <v>45</v>
      </c>
      <c r="L7" s="454" t="s">
        <v>10</v>
      </c>
      <c r="M7" s="456"/>
      <c r="N7" s="4"/>
      <c r="O7" s="2"/>
      <c r="P7" s="5">
        <f>H9</f>
        <v>40300</v>
      </c>
      <c r="Q7" s="91">
        <f>H13</f>
        <v>0</v>
      </c>
      <c r="R7" s="6"/>
      <c r="S7" s="2"/>
      <c r="T7" s="5"/>
      <c r="U7" s="397"/>
    </row>
    <row r="8" spans="1:21" ht="16.149999999999999" customHeight="1" x14ac:dyDescent="0.3">
      <c r="A8" s="11"/>
      <c r="B8" s="8"/>
      <c r="C8" s="156" t="s">
        <v>11</v>
      </c>
      <c r="D8" s="460" t="s">
        <v>12</v>
      </c>
      <c r="E8" s="461"/>
      <c r="F8" s="156" t="s">
        <v>13</v>
      </c>
      <c r="G8" s="156" t="s">
        <v>8</v>
      </c>
      <c r="H8" s="157" t="s">
        <v>14</v>
      </c>
      <c r="I8" s="486"/>
      <c r="J8" s="487"/>
      <c r="K8" s="158" t="s">
        <v>95</v>
      </c>
      <c r="L8" s="462" t="s">
        <v>96</v>
      </c>
      <c r="M8" s="464" t="s">
        <v>97</v>
      </c>
      <c r="N8" s="4"/>
      <c r="O8" s="2"/>
      <c r="P8" s="5">
        <f>I9</f>
        <v>40900</v>
      </c>
      <c r="Q8" s="91">
        <f>I13</f>
        <v>0</v>
      </c>
      <c r="R8" s="6"/>
      <c r="S8" s="2"/>
      <c r="T8" s="5"/>
      <c r="U8" s="397"/>
    </row>
    <row r="9" spans="1:21" ht="13.9" customHeight="1" thickBot="1" x14ac:dyDescent="0.35">
      <c r="A9" s="73" t="s">
        <v>15</v>
      </c>
      <c r="B9" s="9">
        <v>40000</v>
      </c>
      <c r="C9" s="441">
        <v>40100</v>
      </c>
      <c r="D9" s="443"/>
      <c r="E9" s="442"/>
      <c r="F9" s="441">
        <v>40200</v>
      </c>
      <c r="G9" s="442"/>
      <c r="H9" s="104">
        <v>40300</v>
      </c>
      <c r="I9" s="441">
        <v>40900</v>
      </c>
      <c r="J9" s="442"/>
      <c r="K9" s="10">
        <v>41000</v>
      </c>
      <c r="L9" s="463"/>
      <c r="M9" s="465"/>
      <c r="N9" s="4"/>
      <c r="O9" s="2"/>
      <c r="P9" s="5">
        <f>K9</f>
        <v>41000</v>
      </c>
      <c r="Q9" s="91">
        <f>K13</f>
        <v>0</v>
      </c>
      <c r="R9" s="6"/>
      <c r="S9" s="2"/>
      <c r="T9" s="5"/>
      <c r="U9" s="397"/>
    </row>
    <row r="10" spans="1:21" ht="14.5" customHeight="1" x14ac:dyDescent="0.3">
      <c r="A10" s="11" t="s">
        <v>110</v>
      </c>
      <c r="B10" s="247"/>
      <c r="C10" s="248"/>
      <c r="D10" s="444"/>
      <c r="E10" s="445"/>
      <c r="F10" s="248"/>
      <c r="G10" s="248"/>
      <c r="H10" s="248"/>
      <c r="I10" s="444"/>
      <c r="J10" s="445"/>
      <c r="K10" s="249"/>
      <c r="L10" s="12">
        <f>SUM(B10:K10)</f>
        <v>0</v>
      </c>
      <c r="M10" s="12">
        <f>SUM(B10:K10)</f>
        <v>0</v>
      </c>
      <c r="N10" s="4"/>
      <c r="O10" s="2"/>
      <c r="P10" s="84"/>
      <c r="Q10" s="85"/>
      <c r="R10" s="42"/>
      <c r="S10" s="2"/>
      <c r="T10" s="58"/>
      <c r="U10" s="58"/>
    </row>
    <row r="11" spans="1:21" ht="14.5" customHeight="1" x14ac:dyDescent="0.3">
      <c r="A11" s="72" t="s">
        <v>63</v>
      </c>
      <c r="B11" s="188"/>
      <c r="C11" s="189"/>
      <c r="D11" s="488"/>
      <c r="E11" s="489"/>
      <c r="F11" s="189"/>
      <c r="G11" s="189"/>
      <c r="H11" s="75"/>
      <c r="I11" s="446"/>
      <c r="J11" s="447"/>
      <c r="K11" s="75"/>
      <c r="L11" s="12">
        <f>SUM(B11:K11)</f>
        <v>0</v>
      </c>
      <c r="M11" s="12">
        <f>SUM(B11:K11)</f>
        <v>0</v>
      </c>
      <c r="N11" s="4"/>
      <c r="O11" s="2"/>
      <c r="P11" s="13">
        <f>N15</f>
        <v>24000</v>
      </c>
      <c r="Q11" s="91">
        <f>M15</f>
        <v>0</v>
      </c>
      <c r="R11" s="202">
        <f>M16</f>
        <v>0</v>
      </c>
      <c r="S11" s="2"/>
      <c r="T11" s="58"/>
      <c r="U11" s="58"/>
    </row>
    <row r="12" spans="1:21" ht="13.5" thickBot="1" x14ac:dyDescent="0.35">
      <c r="A12" s="72" t="s">
        <v>64</v>
      </c>
      <c r="B12" s="367"/>
      <c r="C12" s="368"/>
      <c r="D12" s="477"/>
      <c r="E12" s="478"/>
      <c r="F12" s="279"/>
      <c r="G12" s="279"/>
      <c r="H12" s="279"/>
      <c r="I12" s="475"/>
      <c r="J12" s="476"/>
      <c r="K12" s="278"/>
      <c r="L12" s="12">
        <f>SUM(B12:K12)</f>
        <v>0</v>
      </c>
      <c r="M12" s="12">
        <f>SUM(B12:K12)</f>
        <v>0</v>
      </c>
      <c r="N12" s="4"/>
      <c r="O12" s="2"/>
      <c r="P12" s="87"/>
      <c r="Q12" s="85"/>
      <c r="R12" s="260"/>
      <c r="S12" s="2"/>
      <c r="T12" s="58"/>
      <c r="U12" s="58"/>
    </row>
    <row r="13" spans="1:21" ht="14.5" customHeight="1" x14ac:dyDescent="0.3">
      <c r="A13" s="72" t="s">
        <v>10</v>
      </c>
      <c r="B13" s="186">
        <f>SUM(B10:B12)</f>
        <v>0</v>
      </c>
      <c r="C13" s="187">
        <f>SUM(C10:C12)</f>
        <v>0</v>
      </c>
      <c r="D13" s="480">
        <f t="shared" ref="D13:E13" si="0">SUM(D10:D12)</f>
        <v>0</v>
      </c>
      <c r="E13" s="481">
        <f t="shared" si="0"/>
        <v>0</v>
      </c>
      <c r="F13" s="187">
        <f>SUM(F10:F12)</f>
        <v>0</v>
      </c>
      <c r="G13" s="187">
        <f>SUM(G10:G12)</f>
        <v>0</v>
      </c>
      <c r="H13" s="187">
        <f>SUM(H10:H12)</f>
        <v>0</v>
      </c>
      <c r="I13" s="480">
        <f t="shared" ref="I13" si="1">SUM(I10:I12)</f>
        <v>0</v>
      </c>
      <c r="J13" s="481">
        <f>SUM(J10:J12)</f>
        <v>0</v>
      </c>
      <c r="K13" s="187">
        <f>SUM(K10:K12)</f>
        <v>0</v>
      </c>
      <c r="L13" s="171"/>
      <c r="M13" s="166">
        <f>SUM(B13:K13)</f>
        <v>0</v>
      </c>
      <c r="N13" s="4"/>
      <c r="O13" s="2"/>
      <c r="P13" s="83">
        <f>M23</f>
        <v>10400</v>
      </c>
      <c r="Q13" s="197">
        <f>-L23</f>
        <v>0</v>
      </c>
      <c r="R13" s="198">
        <f>-M55</f>
        <v>0</v>
      </c>
      <c r="S13" s="2"/>
      <c r="T13" s="58"/>
      <c r="U13" s="58"/>
    </row>
    <row r="14" spans="1:21" ht="13.5" thickBot="1" x14ac:dyDescent="0.35">
      <c r="A14" s="73"/>
      <c r="B14" s="14"/>
      <c r="C14" s="15"/>
      <c r="D14" s="482"/>
      <c r="E14" s="483"/>
      <c r="F14" s="15"/>
      <c r="G14" s="15"/>
      <c r="H14" s="15"/>
      <c r="I14" s="482"/>
      <c r="J14" s="483"/>
      <c r="K14" s="15"/>
      <c r="L14" s="15"/>
      <c r="M14" s="16"/>
      <c r="N14" s="4"/>
      <c r="O14" s="2"/>
      <c r="P14" s="13">
        <f>M25</f>
        <v>10430</v>
      </c>
      <c r="Q14" s="259">
        <f>-L25</f>
        <v>0</v>
      </c>
      <c r="R14" s="199">
        <f>-M59</f>
        <v>0</v>
      </c>
      <c r="S14" s="2"/>
      <c r="T14" s="58"/>
      <c r="U14" s="58"/>
    </row>
    <row r="15" spans="1:21" ht="14.5" customHeight="1" thickBot="1" x14ac:dyDescent="0.35">
      <c r="A15" s="7"/>
      <c r="B15" s="17">
        <f>B13*0.1</f>
        <v>0</v>
      </c>
      <c r="C15" s="17">
        <f>C13*0.1</f>
        <v>0</v>
      </c>
      <c r="D15" s="484">
        <f>D13*0.1</f>
        <v>0</v>
      </c>
      <c r="E15" s="485"/>
      <c r="F15" s="18">
        <f>F13*0.1</f>
        <v>0</v>
      </c>
      <c r="G15" s="18">
        <f>G13*0.1</f>
        <v>0</v>
      </c>
      <c r="H15" s="18">
        <f>H13*0.1</f>
        <v>0</v>
      </c>
      <c r="I15" s="484">
        <f>I13*0.1</f>
        <v>0</v>
      </c>
      <c r="J15" s="485"/>
      <c r="K15" s="18">
        <f>K13*0</f>
        <v>0</v>
      </c>
      <c r="L15" s="18">
        <f>SUM(B15:K15)</f>
        <v>0</v>
      </c>
      <c r="M15" s="266"/>
      <c r="N15" s="19">
        <v>24000</v>
      </c>
      <c r="O15" s="2"/>
      <c r="P15" s="13">
        <f>M26</f>
        <v>10435</v>
      </c>
      <c r="Q15" s="259">
        <f>-L26</f>
        <v>0</v>
      </c>
      <c r="R15" s="199">
        <f>-M62</f>
        <v>0</v>
      </c>
      <c r="S15" s="2"/>
      <c r="T15" s="58"/>
      <c r="U15" s="58"/>
    </row>
    <row r="16" spans="1:21" ht="13.5" thickBot="1" x14ac:dyDescent="0.35">
      <c r="A16" s="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>
        <f>M13+M15</f>
        <v>0</v>
      </c>
      <c r="N16" s="4"/>
      <c r="O16" s="2"/>
      <c r="P16" s="13">
        <f>M30</f>
        <v>22200</v>
      </c>
      <c r="Q16" s="259">
        <f>L30</f>
        <v>0</v>
      </c>
      <c r="R16" s="199">
        <f>-M66</f>
        <v>0</v>
      </c>
      <c r="S16" s="2"/>
      <c r="T16" s="58"/>
      <c r="U16" s="58"/>
    </row>
    <row r="17" spans="1:21" ht="14.5" customHeight="1" x14ac:dyDescent="0.3">
      <c r="A17" s="3" t="s">
        <v>16</v>
      </c>
      <c r="B17" s="22">
        <v>40000</v>
      </c>
      <c r="C17" s="435">
        <v>40200</v>
      </c>
      <c r="D17" s="436"/>
      <c r="E17" s="437"/>
      <c r="F17" s="435">
        <v>40300</v>
      </c>
      <c r="G17" s="437"/>
      <c r="H17" s="22">
        <v>40500</v>
      </c>
      <c r="I17" s="435">
        <v>40600</v>
      </c>
      <c r="J17" s="437"/>
      <c r="K17" s="5">
        <f>K9</f>
        <v>41000</v>
      </c>
      <c r="L17" s="23"/>
      <c r="M17" s="24"/>
      <c r="N17" s="4"/>
      <c r="O17" s="2"/>
      <c r="P17" s="13">
        <f>M31</f>
        <v>73000</v>
      </c>
      <c r="Q17" s="259">
        <f>L31</f>
        <v>0</v>
      </c>
      <c r="R17" s="199">
        <f>-M69</f>
        <v>0</v>
      </c>
      <c r="S17" s="2"/>
      <c r="T17" s="58"/>
      <c r="U17" s="58"/>
    </row>
    <row r="18" spans="1:21" x14ac:dyDescent="0.3">
      <c r="A18" s="2"/>
      <c r="B18" s="2"/>
      <c r="C18" s="2"/>
      <c r="D18" s="2"/>
      <c r="E18" s="2"/>
      <c r="F18" s="2"/>
      <c r="G18" s="2"/>
      <c r="H18" s="2"/>
      <c r="I18" s="2"/>
      <c r="K18" s="2"/>
      <c r="L18" s="2"/>
      <c r="M18" s="25"/>
      <c r="N18" s="4"/>
      <c r="O18" s="2"/>
      <c r="P18" s="13">
        <f>M27</f>
        <v>22200</v>
      </c>
      <c r="Q18" s="259">
        <f>L27</f>
        <v>0</v>
      </c>
      <c r="R18" s="199">
        <f>-M72</f>
        <v>0</v>
      </c>
      <c r="S18" s="2"/>
      <c r="T18" s="58"/>
      <c r="U18" s="58"/>
    </row>
    <row r="19" spans="1:2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0"/>
      <c r="M19" s="4"/>
      <c r="N19" s="4"/>
      <c r="O19" s="2" t="s">
        <v>17</v>
      </c>
      <c r="P19" s="13">
        <f>M28</f>
        <v>22200</v>
      </c>
      <c r="Q19" s="259">
        <f>L28</f>
        <v>0</v>
      </c>
      <c r="R19" s="199">
        <f>-M75</f>
        <v>0</v>
      </c>
      <c r="S19" s="2"/>
      <c r="T19" s="58"/>
      <c r="U19" s="58"/>
    </row>
    <row r="20" spans="1:21" ht="13.5" thickBot="1" x14ac:dyDescent="0.35">
      <c r="A20" s="426" t="s">
        <v>22</v>
      </c>
      <c r="B20" s="427"/>
      <c r="C20" s="428"/>
      <c r="D20" s="26"/>
      <c r="E20" s="426" t="s">
        <v>54</v>
      </c>
      <c r="F20" s="427"/>
      <c r="G20" s="427"/>
      <c r="H20" s="428"/>
      <c r="J20" s="426" t="s">
        <v>52</v>
      </c>
      <c r="K20" s="427"/>
      <c r="L20" s="428"/>
      <c r="M20" s="2"/>
      <c r="N20" s="4"/>
      <c r="O20" s="2"/>
      <c r="R20" s="200">
        <f>+M79</f>
        <v>0</v>
      </c>
      <c r="S20" s="2"/>
      <c r="T20" s="58"/>
      <c r="U20" s="58"/>
    </row>
    <row r="21" spans="1:21" x14ac:dyDescent="0.3">
      <c r="A21" s="27">
        <v>100</v>
      </c>
      <c r="B21" s="281"/>
      <c r="C21" s="92">
        <f t="shared" ref="C21:C27" si="2">A21*B21</f>
        <v>0</v>
      </c>
      <c r="D21" s="28"/>
      <c r="E21" s="429"/>
      <c r="F21" s="430"/>
      <c r="G21" s="431"/>
      <c r="H21" s="55"/>
      <c r="I21" s="26"/>
      <c r="J21" s="29" t="s">
        <v>56</v>
      </c>
      <c r="K21" s="282"/>
      <c r="L21" s="29"/>
      <c r="M21" s="25"/>
      <c r="N21" s="4"/>
      <c r="O21" s="2"/>
      <c r="P21" s="86">
        <v>70800</v>
      </c>
      <c r="Q21" s="91">
        <f>K47</f>
        <v>0</v>
      </c>
      <c r="R21" s="45"/>
      <c r="S21" s="2"/>
      <c r="T21" s="58"/>
      <c r="U21" s="58"/>
    </row>
    <row r="22" spans="1:21" x14ac:dyDescent="0.3">
      <c r="A22" s="27">
        <v>50</v>
      </c>
      <c r="B22" s="280"/>
      <c r="C22" s="92">
        <f t="shared" si="2"/>
        <v>0</v>
      </c>
      <c r="D22" s="28"/>
      <c r="E22" s="429"/>
      <c r="F22" s="430"/>
      <c r="G22" s="431"/>
      <c r="H22" s="55"/>
      <c r="I22" s="30"/>
      <c r="J22" s="29" t="s">
        <v>57</v>
      </c>
      <c r="K22" s="282"/>
      <c r="L22" s="29"/>
      <c r="M22" s="25"/>
      <c r="N22" s="4"/>
      <c r="O22" s="2"/>
      <c r="P22" s="83">
        <v>10420</v>
      </c>
      <c r="Q22" s="90">
        <f>-K35</f>
        <v>0</v>
      </c>
      <c r="R22" s="45"/>
      <c r="S22" s="2"/>
      <c r="T22" s="58"/>
      <c r="U22" s="58"/>
    </row>
    <row r="23" spans="1:21" x14ac:dyDescent="0.3">
      <c r="A23" s="31">
        <v>20</v>
      </c>
      <c r="B23" s="280"/>
      <c r="C23" s="92">
        <f t="shared" si="2"/>
        <v>0</v>
      </c>
      <c r="D23" s="28"/>
      <c r="E23" s="429"/>
      <c r="F23" s="430"/>
      <c r="G23" s="431"/>
      <c r="H23" s="55"/>
      <c r="I23" s="30"/>
      <c r="J23" s="32" t="s">
        <v>58</v>
      </c>
      <c r="K23" s="88">
        <f>SUM(K21:K22)</f>
        <v>0</v>
      </c>
      <c r="L23" s="89">
        <f>K23</f>
        <v>0</v>
      </c>
      <c r="M23" s="19">
        <v>10400</v>
      </c>
      <c r="N23" s="4"/>
      <c r="O23" s="2"/>
      <c r="P23" s="13">
        <v>22150</v>
      </c>
      <c r="Q23" s="91">
        <f t="shared" ref="Q23:Q28" si="3">+K36</f>
        <v>0</v>
      </c>
      <c r="R23" s="6"/>
      <c r="S23" s="2"/>
      <c r="T23" s="58"/>
      <c r="U23" s="58"/>
    </row>
    <row r="24" spans="1:21" x14ac:dyDescent="0.3">
      <c r="A24" s="27">
        <v>10</v>
      </c>
      <c r="B24" s="281"/>
      <c r="C24" s="92">
        <f t="shared" si="2"/>
        <v>0</v>
      </c>
      <c r="D24" s="28"/>
      <c r="E24" s="432"/>
      <c r="F24" s="433"/>
      <c r="G24" s="434"/>
      <c r="H24" s="76"/>
      <c r="I24" s="30"/>
      <c r="J24" s="43" t="s">
        <v>21</v>
      </c>
      <c r="K24" s="283">
        <v>0</v>
      </c>
      <c r="L24" s="33"/>
      <c r="M24" s="4"/>
      <c r="N24" s="4"/>
      <c r="O24" s="2"/>
      <c r="P24" s="13">
        <v>22100</v>
      </c>
      <c r="Q24" s="91">
        <f t="shared" si="3"/>
        <v>0</v>
      </c>
      <c r="R24" s="6"/>
      <c r="S24" s="2"/>
      <c r="T24" s="58"/>
      <c r="U24" s="58"/>
    </row>
    <row r="25" spans="1:21" x14ac:dyDescent="0.3">
      <c r="A25" s="31">
        <v>5</v>
      </c>
      <c r="B25" s="281"/>
      <c r="C25" s="92">
        <f t="shared" si="2"/>
        <v>0</v>
      </c>
      <c r="D25" s="28"/>
      <c r="E25" s="432"/>
      <c r="F25" s="433"/>
      <c r="G25" s="434"/>
      <c r="H25" s="76"/>
      <c r="I25" s="30"/>
      <c r="J25" s="43" t="s">
        <v>24</v>
      </c>
      <c r="K25" s="267"/>
      <c r="L25" s="89">
        <f>K24-L26</f>
        <v>0</v>
      </c>
      <c r="M25" s="19">
        <v>10430</v>
      </c>
      <c r="N25" s="4"/>
      <c r="O25" s="2"/>
      <c r="P25" s="13"/>
      <c r="Q25" s="91">
        <f t="shared" si="3"/>
        <v>0</v>
      </c>
      <c r="R25" s="6"/>
      <c r="S25" s="2"/>
      <c r="T25" s="58"/>
      <c r="U25" s="58"/>
    </row>
    <row r="26" spans="1:21" x14ac:dyDescent="0.3">
      <c r="A26" s="31">
        <v>2</v>
      </c>
      <c r="B26" s="281"/>
      <c r="C26" s="92">
        <f t="shared" si="2"/>
        <v>0</v>
      </c>
      <c r="D26" s="28"/>
      <c r="E26" s="35"/>
      <c r="F26" s="35"/>
      <c r="G26" s="35"/>
      <c r="H26" s="95">
        <f>SUM(H21:H25)</f>
        <v>0</v>
      </c>
      <c r="I26" s="30"/>
      <c r="J26" s="43" t="s">
        <v>28</v>
      </c>
      <c r="K26" s="79"/>
      <c r="L26" s="89">
        <f>K24*0.026</f>
        <v>0</v>
      </c>
      <c r="M26" s="19">
        <v>10435</v>
      </c>
      <c r="N26" s="4"/>
      <c r="O26" s="2"/>
      <c r="P26" s="13">
        <v>23300</v>
      </c>
      <c r="Q26" s="91">
        <f t="shared" si="3"/>
        <v>0</v>
      </c>
      <c r="R26" s="6"/>
      <c r="S26" s="2"/>
      <c r="T26" s="58"/>
      <c r="U26" s="58"/>
    </row>
    <row r="27" spans="1:21" x14ac:dyDescent="0.3">
      <c r="A27" s="36">
        <v>1</v>
      </c>
      <c r="B27" s="281"/>
      <c r="C27" s="92">
        <f t="shared" si="2"/>
        <v>0</v>
      </c>
      <c r="D27" s="28"/>
      <c r="E27" s="35"/>
      <c r="F27" s="35"/>
      <c r="G27" s="35"/>
      <c r="H27" s="37"/>
      <c r="I27" s="30"/>
      <c r="J27" s="29" t="s">
        <v>98</v>
      </c>
      <c r="K27" s="265"/>
      <c r="L27" s="89">
        <f>K27</f>
        <v>0</v>
      </c>
      <c r="M27" s="19">
        <v>22200</v>
      </c>
      <c r="N27" s="4"/>
      <c r="O27" s="2"/>
      <c r="P27" s="13">
        <v>10550</v>
      </c>
      <c r="Q27" s="91">
        <f t="shared" si="3"/>
        <v>0</v>
      </c>
      <c r="R27" s="6"/>
      <c r="S27" s="2"/>
      <c r="T27" s="58"/>
      <c r="U27" s="58"/>
    </row>
    <row r="28" spans="1:21" x14ac:dyDescent="0.3">
      <c r="A28" s="38" t="s">
        <v>36</v>
      </c>
      <c r="B28" s="362"/>
      <c r="C28" s="93">
        <f>B28</f>
        <v>0</v>
      </c>
      <c r="D28" s="39"/>
      <c r="E28" s="426" t="s">
        <v>55</v>
      </c>
      <c r="F28" s="427"/>
      <c r="G28" s="427"/>
      <c r="H28" s="428"/>
      <c r="I28" s="37"/>
      <c r="J28" s="32" t="s">
        <v>99</v>
      </c>
      <c r="K28" s="284"/>
      <c r="L28" s="89">
        <f>K28</f>
        <v>0</v>
      </c>
      <c r="M28" s="19">
        <v>22200</v>
      </c>
      <c r="N28" s="4"/>
      <c r="O28" s="2"/>
      <c r="P28" s="13">
        <v>10200</v>
      </c>
      <c r="Q28" s="91">
        <f t="shared" si="3"/>
        <v>0</v>
      </c>
      <c r="R28" s="6"/>
      <c r="S28" s="2"/>
      <c r="T28" s="58"/>
      <c r="U28" s="58"/>
    </row>
    <row r="29" spans="1:21" x14ac:dyDescent="0.3">
      <c r="A29" s="7"/>
      <c r="B29" s="2"/>
      <c r="C29" s="94">
        <f>SUM(C21:C28)</f>
        <v>0</v>
      </c>
      <c r="D29" s="41"/>
      <c r="E29" s="432"/>
      <c r="F29" s="433"/>
      <c r="G29" s="434"/>
      <c r="H29" s="76"/>
      <c r="I29" s="26"/>
      <c r="J29" s="40" t="s">
        <v>33</v>
      </c>
      <c r="K29" s="279">
        <v>0</v>
      </c>
      <c r="L29" s="81"/>
      <c r="M29" s="4"/>
      <c r="N29" s="4"/>
      <c r="O29" s="2"/>
      <c r="P29" s="13"/>
      <c r="Q29" s="91">
        <f>+L42</f>
        <v>0</v>
      </c>
      <c r="R29" s="6"/>
      <c r="S29" s="2"/>
      <c r="T29" s="58"/>
      <c r="U29" s="58"/>
    </row>
    <row r="30" spans="1:21" x14ac:dyDescent="0.3">
      <c r="D30" s="2"/>
      <c r="E30" s="432"/>
      <c r="F30" s="433"/>
      <c r="G30" s="434"/>
      <c r="H30" s="76"/>
      <c r="I30" s="30"/>
      <c r="J30" s="43" t="s">
        <v>34</v>
      </c>
      <c r="K30" s="78"/>
      <c r="L30" s="33">
        <f>K29-L31</f>
        <v>0</v>
      </c>
      <c r="M30" s="19">
        <v>22200</v>
      </c>
      <c r="N30" s="4"/>
      <c r="O30" s="2"/>
      <c r="P30" s="13"/>
      <c r="Q30" s="91">
        <f>K44</f>
        <v>0</v>
      </c>
      <c r="R30" s="42"/>
      <c r="S30" s="2"/>
      <c r="T30" s="58"/>
      <c r="U30" s="58"/>
    </row>
    <row r="31" spans="1:21" x14ac:dyDescent="0.3">
      <c r="A31" s="438" t="s">
        <v>23</v>
      </c>
      <c r="B31" s="439"/>
      <c r="C31" s="440"/>
      <c r="D31" s="44"/>
      <c r="E31" s="432"/>
      <c r="F31" s="433"/>
      <c r="G31" s="434"/>
      <c r="H31" s="76"/>
      <c r="I31" s="30"/>
      <c r="J31" s="43" t="s">
        <v>35</v>
      </c>
      <c r="K31" s="80"/>
      <c r="L31" s="33">
        <f>K29*0.08</f>
        <v>0</v>
      </c>
      <c r="M31" s="19">
        <v>73000</v>
      </c>
      <c r="N31" s="4"/>
      <c r="O31" s="2"/>
      <c r="P31" s="4"/>
      <c r="Q31" s="82"/>
      <c r="R31" s="91">
        <f>SUM(Q4:Q30)</f>
        <v>0</v>
      </c>
      <c r="S31" s="2"/>
      <c r="T31" s="58"/>
      <c r="U31" s="58"/>
    </row>
    <row r="32" spans="1:21" x14ac:dyDescent="0.3">
      <c r="A32" s="46" t="s">
        <v>25</v>
      </c>
      <c r="B32" s="46" t="s">
        <v>26</v>
      </c>
      <c r="C32" s="47" t="s">
        <v>27</v>
      </c>
      <c r="D32" s="3"/>
      <c r="E32" s="432"/>
      <c r="F32" s="433"/>
      <c r="G32" s="434"/>
      <c r="H32" s="76"/>
      <c r="I32" s="30"/>
      <c r="M32" s="25"/>
      <c r="N32" s="4"/>
      <c r="O32" s="2" t="s">
        <v>31</v>
      </c>
      <c r="P32" s="2"/>
      <c r="Q32" s="4"/>
      <c r="R32" s="4"/>
      <c r="S32" s="2"/>
      <c r="T32" s="58"/>
      <c r="U32" s="58"/>
    </row>
    <row r="33" spans="1:21" x14ac:dyDescent="0.3">
      <c r="A33" s="48" t="s">
        <v>29</v>
      </c>
      <c r="B33" s="265"/>
      <c r="C33" s="96">
        <f>B33*1.98</f>
        <v>0</v>
      </c>
      <c r="D33" s="49"/>
      <c r="E33" s="432"/>
      <c r="F33" s="433"/>
      <c r="G33" s="434"/>
      <c r="H33" s="76"/>
      <c r="I33" s="30"/>
      <c r="J33" s="167" t="s">
        <v>53</v>
      </c>
      <c r="K33" s="168"/>
      <c r="L33" s="169"/>
      <c r="M33" s="25"/>
      <c r="N33" s="449" t="s">
        <v>61</v>
      </c>
      <c r="O33" s="449"/>
      <c r="P33" s="449"/>
      <c r="Q33" s="449"/>
      <c r="R33" s="449"/>
      <c r="S33" s="449"/>
      <c r="T33" s="58"/>
      <c r="U33" s="58"/>
    </row>
    <row r="34" spans="1:21" x14ac:dyDescent="0.3">
      <c r="A34" s="48" t="s">
        <v>30</v>
      </c>
      <c r="B34" s="190"/>
      <c r="C34" s="96">
        <f>B34*2.62</f>
        <v>0</v>
      </c>
      <c r="D34" s="49"/>
      <c r="E34" s="35"/>
      <c r="F34" s="35"/>
      <c r="G34" s="35"/>
      <c r="H34" s="95">
        <f>SUM(H29:H33)</f>
        <v>0</v>
      </c>
      <c r="I34" s="30"/>
      <c r="J34" s="50" t="s">
        <v>38</v>
      </c>
      <c r="K34" s="50" t="s">
        <v>4</v>
      </c>
      <c r="L34" s="34"/>
      <c r="M34" s="25"/>
      <c r="N34" s="448"/>
      <c r="O34" s="448"/>
      <c r="P34" s="448"/>
      <c r="Q34" s="448"/>
      <c r="R34" s="448"/>
      <c r="S34" s="76"/>
      <c r="T34" s="58"/>
      <c r="U34" s="58"/>
    </row>
    <row r="35" spans="1:21" x14ac:dyDescent="0.3">
      <c r="A35" s="48" t="s">
        <v>32</v>
      </c>
      <c r="B35" s="190"/>
      <c r="C35" s="96">
        <f>B35*1.45</f>
        <v>0</v>
      </c>
      <c r="D35" s="49"/>
      <c r="E35" s="2"/>
      <c r="F35" s="3"/>
      <c r="G35" s="53"/>
      <c r="H35" s="54"/>
      <c r="I35" s="30"/>
      <c r="J35" s="51" t="s">
        <v>40</v>
      </c>
      <c r="K35" s="34"/>
      <c r="L35" s="89">
        <f>K35</f>
        <v>0</v>
      </c>
      <c r="M35" s="25"/>
      <c r="N35" s="448"/>
      <c r="O35" s="448"/>
      <c r="P35" s="448"/>
      <c r="Q35" s="448"/>
      <c r="R35" s="448"/>
      <c r="S35" s="76"/>
      <c r="T35" s="58"/>
      <c r="U35" s="58"/>
    </row>
    <row r="36" spans="1:21" x14ac:dyDescent="0.3">
      <c r="A36" s="43"/>
      <c r="B36" s="55"/>
      <c r="C36" s="97"/>
      <c r="D36" s="3"/>
      <c r="E36" s="426" t="s">
        <v>59</v>
      </c>
      <c r="F36" s="427"/>
      <c r="G36" s="427"/>
      <c r="H36" s="428"/>
      <c r="I36" s="54"/>
      <c r="J36" s="43" t="s">
        <v>42</v>
      </c>
      <c r="K36" s="99">
        <f>-H34</f>
        <v>0</v>
      </c>
      <c r="L36" s="89">
        <f t="shared" ref="L36:L44" si="4">K36</f>
        <v>0</v>
      </c>
      <c r="M36" s="25"/>
      <c r="N36" s="448"/>
      <c r="O36" s="448"/>
      <c r="P36" s="448"/>
      <c r="Q36" s="448"/>
      <c r="R36" s="448"/>
      <c r="S36" s="76"/>
      <c r="T36" s="58"/>
      <c r="U36" s="58"/>
    </row>
    <row r="37" spans="1:21" x14ac:dyDescent="0.3">
      <c r="A37" s="2"/>
      <c r="B37" s="2"/>
      <c r="C37" s="2"/>
      <c r="E37" s="429" t="s">
        <v>142</v>
      </c>
      <c r="F37" s="430"/>
      <c r="G37" s="431"/>
      <c r="H37" s="55"/>
      <c r="I37" s="26"/>
      <c r="J37" s="43" t="s">
        <v>44</v>
      </c>
      <c r="K37" s="268">
        <f>-H42</f>
        <v>0</v>
      </c>
      <c r="L37" s="89">
        <f t="shared" si="4"/>
        <v>0</v>
      </c>
      <c r="M37" s="25"/>
      <c r="N37" s="448"/>
      <c r="O37" s="448"/>
      <c r="P37" s="448"/>
      <c r="Q37" s="448"/>
      <c r="R37" s="448"/>
      <c r="S37" s="76"/>
      <c r="T37" s="58"/>
      <c r="U37" s="58"/>
    </row>
    <row r="38" spans="1:21" x14ac:dyDescent="0.3">
      <c r="A38" s="450" t="s">
        <v>39</v>
      </c>
      <c r="B38" s="450"/>
      <c r="C38" s="2"/>
      <c r="D38" s="2"/>
      <c r="E38" s="451"/>
      <c r="F38" s="452"/>
      <c r="G38" s="453"/>
      <c r="H38" s="74"/>
      <c r="I38" s="30"/>
      <c r="J38" s="43" t="s">
        <v>46</v>
      </c>
      <c r="K38" s="52"/>
      <c r="L38" s="89">
        <f t="shared" si="4"/>
        <v>0</v>
      </c>
      <c r="M38" s="56"/>
      <c r="N38" s="448"/>
      <c r="O38" s="448"/>
      <c r="P38" s="448"/>
      <c r="Q38" s="448"/>
      <c r="R38" s="448"/>
      <c r="S38" s="76"/>
      <c r="T38" s="58"/>
      <c r="U38" s="58"/>
    </row>
    <row r="39" spans="1:21" ht="14.5" customHeight="1" x14ac:dyDescent="0.3">
      <c r="A39" s="47" t="s">
        <v>41</v>
      </c>
      <c r="B39" s="95">
        <f>C29+C34+C35+C36</f>
        <v>0</v>
      </c>
      <c r="C39" s="2"/>
      <c r="D39" s="2"/>
      <c r="E39" s="451"/>
      <c r="F39" s="452"/>
      <c r="G39" s="453"/>
      <c r="H39" s="74"/>
      <c r="I39" s="30"/>
      <c r="J39" s="43" t="s">
        <v>47</v>
      </c>
      <c r="K39" s="285"/>
      <c r="L39" s="89">
        <f t="shared" si="4"/>
        <v>0</v>
      </c>
      <c r="M39" s="25"/>
      <c r="N39" s="2"/>
      <c r="O39" s="2"/>
      <c r="P39" s="4"/>
      <c r="R39" s="4"/>
      <c r="S39" s="98">
        <f>SUM(S34:S38)</f>
        <v>0</v>
      </c>
      <c r="T39" s="58"/>
      <c r="U39" s="58"/>
    </row>
    <row r="40" spans="1:21" x14ac:dyDescent="0.3">
      <c r="A40" s="47" t="s">
        <v>43</v>
      </c>
      <c r="B40" s="102">
        <f>S39</f>
        <v>0</v>
      </c>
      <c r="C40" s="2"/>
      <c r="D40" s="2"/>
      <c r="E40" s="451"/>
      <c r="F40" s="452"/>
      <c r="G40" s="453"/>
      <c r="H40" s="74"/>
      <c r="I40" s="30"/>
      <c r="J40" s="43" t="s">
        <v>48</v>
      </c>
      <c r="K40" s="89">
        <f>-H26</f>
        <v>0</v>
      </c>
      <c r="L40" s="89">
        <f t="shared" si="4"/>
        <v>0</v>
      </c>
      <c r="M40" s="25"/>
      <c r="N40" s="25"/>
      <c r="O40" s="2"/>
      <c r="P40" s="2"/>
      <c r="Q40" s="4"/>
      <c r="R40" s="4"/>
      <c r="S40" s="58"/>
      <c r="T40" s="58"/>
      <c r="U40" s="58"/>
    </row>
    <row r="41" spans="1:21" x14ac:dyDescent="0.3">
      <c r="A41" s="47" t="s">
        <v>45</v>
      </c>
      <c r="B41" s="61"/>
      <c r="C41" s="2"/>
      <c r="D41" s="2"/>
      <c r="E41" s="451"/>
      <c r="F41" s="452"/>
      <c r="G41" s="453"/>
      <c r="H41" s="74"/>
      <c r="I41" s="30"/>
      <c r="J41" s="43" t="s">
        <v>49</v>
      </c>
      <c r="K41" s="89">
        <f>-C33</f>
        <v>0</v>
      </c>
      <c r="L41" s="89">
        <f t="shared" si="4"/>
        <v>0</v>
      </c>
      <c r="M41" s="25"/>
      <c r="N41" s="449" t="s">
        <v>62</v>
      </c>
      <c r="O41" s="449"/>
      <c r="P41" s="449"/>
      <c r="Q41" s="449"/>
      <c r="R41" s="449"/>
      <c r="S41" s="449"/>
      <c r="T41" s="58"/>
      <c r="U41" s="58"/>
    </row>
    <row r="42" spans="1:21" x14ac:dyDescent="0.3">
      <c r="A42" s="47"/>
      <c r="B42" s="61"/>
      <c r="C42" s="2"/>
      <c r="D42" s="2"/>
      <c r="E42" s="2"/>
      <c r="F42" s="2"/>
      <c r="G42" s="4"/>
      <c r="H42" s="98">
        <f>SUM(H37:H41)</f>
        <v>0</v>
      </c>
      <c r="I42" s="30"/>
      <c r="J42" s="59" t="s">
        <v>50</v>
      </c>
      <c r="K42" s="52"/>
      <c r="L42" s="89">
        <f t="shared" si="4"/>
        <v>0</v>
      </c>
      <c r="M42" s="25"/>
      <c r="N42" s="448"/>
      <c r="O42" s="448"/>
      <c r="P42" s="448"/>
      <c r="Q42" s="448"/>
      <c r="R42" s="448"/>
      <c r="S42" s="76"/>
      <c r="T42" s="58"/>
      <c r="U42" s="58"/>
    </row>
    <row r="43" spans="1:21" x14ac:dyDescent="0.3">
      <c r="A43" s="47"/>
      <c r="B43" s="61"/>
      <c r="C43" s="2"/>
      <c r="D43" s="2"/>
      <c r="E43" s="2"/>
      <c r="F43" s="2"/>
      <c r="G43" s="2"/>
      <c r="I43" s="23"/>
      <c r="J43" s="60"/>
      <c r="K43" s="46"/>
      <c r="L43" s="89">
        <f t="shared" si="4"/>
        <v>0</v>
      </c>
      <c r="M43" s="25"/>
      <c r="N43" s="448"/>
      <c r="O43" s="448"/>
      <c r="P43" s="448"/>
      <c r="Q43" s="448"/>
      <c r="R43" s="448"/>
      <c r="S43" s="76"/>
      <c r="T43" s="58"/>
      <c r="U43" s="58"/>
    </row>
    <row r="44" spans="1:21" ht="13.5" thickBot="1" x14ac:dyDescent="0.35">
      <c r="A44" s="3"/>
      <c r="B44" s="63"/>
      <c r="C44" s="2"/>
      <c r="D44" s="2"/>
      <c r="E44" s="62" t="s">
        <v>111</v>
      </c>
      <c r="F44" s="369"/>
      <c r="G44" s="2"/>
      <c r="H44" s="2"/>
      <c r="I44" s="2"/>
      <c r="J44" s="155"/>
      <c r="K44" s="46"/>
      <c r="L44" s="89">
        <f t="shared" si="4"/>
        <v>0</v>
      </c>
      <c r="M44" s="25"/>
      <c r="N44" s="448"/>
      <c r="O44" s="448"/>
      <c r="P44" s="448"/>
      <c r="Q44" s="448"/>
      <c r="R44" s="448"/>
      <c r="S44" s="76"/>
      <c r="T44" s="58"/>
      <c r="U44" s="58"/>
    </row>
    <row r="45" spans="1:21" ht="13.5" thickBot="1" x14ac:dyDescent="0.35">
      <c r="A45" s="2"/>
      <c r="B45" s="21">
        <f>SUM(B39:B41)</f>
        <v>0</v>
      </c>
      <c r="C45" s="2"/>
      <c r="D45" s="2"/>
      <c r="E45" s="62" t="s">
        <v>18</v>
      </c>
      <c r="F45" s="369"/>
      <c r="G45" s="2"/>
      <c r="H45" s="2"/>
      <c r="I45" s="2"/>
      <c r="J45" s="2"/>
      <c r="K45" s="3"/>
      <c r="L45" s="89">
        <f>M16-K23-K24+K29-L35+L36+L37+L38+L39+L40+L41+L42+L43+L44+K28+K27</f>
        <v>0</v>
      </c>
      <c r="M45" s="25"/>
      <c r="N45" s="448"/>
      <c r="O45" s="448"/>
      <c r="P45" s="448"/>
      <c r="Q45" s="448"/>
      <c r="R45" s="448"/>
      <c r="S45" s="76"/>
      <c r="T45" s="58"/>
      <c r="U45" s="58"/>
    </row>
    <row r="46" spans="1:21" x14ac:dyDescent="0.3">
      <c r="A46" s="2"/>
      <c r="B46" s="2"/>
      <c r="C46" s="2"/>
      <c r="D46" s="2"/>
      <c r="E46" s="62" t="s">
        <v>19</v>
      </c>
      <c r="F46" s="370"/>
      <c r="G46" s="2"/>
      <c r="H46" s="2"/>
      <c r="I46" s="2"/>
      <c r="J46" s="3"/>
      <c r="K46" s="3"/>
      <c r="M46" s="25"/>
      <c r="N46" s="448"/>
      <c r="O46" s="448"/>
      <c r="P46" s="448"/>
      <c r="Q46" s="448"/>
      <c r="R46" s="448"/>
      <c r="S46" s="76"/>
      <c r="T46" s="58"/>
      <c r="U46" s="58"/>
    </row>
    <row r="47" spans="1:21" x14ac:dyDescent="0.3">
      <c r="A47" s="2"/>
      <c r="B47" s="2"/>
      <c r="C47" s="2"/>
      <c r="D47" s="2"/>
      <c r="E47" s="62" t="s">
        <v>20</v>
      </c>
      <c r="F47" s="101">
        <f>SUM(F44:F46)</f>
        <v>0</v>
      </c>
      <c r="G47" s="2"/>
      <c r="H47" s="2"/>
      <c r="I47" s="2"/>
      <c r="J47" s="64" t="s">
        <v>60</v>
      </c>
      <c r="K47" s="100">
        <f>B45-L45</f>
        <v>0</v>
      </c>
      <c r="L47" s="2"/>
      <c r="M47" s="25"/>
      <c r="N47" s="2"/>
      <c r="O47" s="2"/>
      <c r="P47" s="4"/>
      <c r="R47" s="4"/>
      <c r="S47" s="98">
        <f>SUM(S42:S46)</f>
        <v>0</v>
      </c>
      <c r="T47" s="58"/>
      <c r="U47" s="58"/>
    </row>
    <row r="48" spans="1:21" ht="13.5" thickBot="1" x14ac:dyDescent="0.35">
      <c r="A48" s="2"/>
      <c r="B48" s="2"/>
      <c r="C48" s="2"/>
      <c r="D48" s="2"/>
      <c r="E48" s="65"/>
      <c r="F48" s="66">
        <f>F47</f>
        <v>0</v>
      </c>
      <c r="G48" s="2"/>
      <c r="H48" s="2"/>
      <c r="I48" s="2"/>
      <c r="J48" s="303"/>
      <c r="K48" s="303"/>
      <c r="L48" s="303"/>
      <c r="M48" s="25" t="s">
        <v>16</v>
      </c>
      <c r="N48" s="25"/>
      <c r="O48" s="2"/>
      <c r="P48" s="2"/>
      <c r="Q48" s="4"/>
      <c r="R48" s="4"/>
      <c r="S48" s="58"/>
      <c r="T48" s="58"/>
      <c r="U48" s="58"/>
    </row>
    <row r="49" spans="1:21" ht="15" customHeight="1" thickTop="1" x14ac:dyDescent="0.3">
      <c r="A49" s="2"/>
      <c r="B49" s="2"/>
      <c r="C49" s="2"/>
      <c r="D49" s="2"/>
      <c r="E49" s="2"/>
      <c r="F49" s="2"/>
      <c r="G49" s="2"/>
      <c r="H49" s="2"/>
      <c r="I49" s="2"/>
      <c r="J49" s="303"/>
      <c r="K49" s="303"/>
      <c r="L49" s="303"/>
      <c r="M49" s="25"/>
      <c r="N49" s="25"/>
      <c r="O49" s="2"/>
      <c r="P49" s="2"/>
      <c r="Q49" s="4"/>
      <c r="R49" s="4"/>
      <c r="S49" s="58"/>
      <c r="T49" s="58"/>
      <c r="U49" s="58"/>
    </row>
    <row r="50" spans="1:21" ht="1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5"/>
      <c r="N50" s="25"/>
      <c r="O50" s="2"/>
      <c r="P50" s="2"/>
      <c r="Q50" s="4"/>
      <c r="R50" s="4"/>
      <c r="S50" s="58"/>
      <c r="T50" s="58"/>
      <c r="U50" s="58"/>
    </row>
    <row r="51" spans="1:21" x14ac:dyDescent="0.3">
      <c r="A51" s="7" t="s">
        <v>16</v>
      </c>
      <c r="B51" s="68"/>
      <c r="E51" s="479">
        <f>+J51</f>
        <v>0</v>
      </c>
      <c r="F51" s="479"/>
      <c r="G51" s="479"/>
      <c r="H51" s="479"/>
      <c r="J51" s="479">
        <f>+J3</f>
        <v>0</v>
      </c>
      <c r="K51" s="479"/>
      <c r="L51" s="479"/>
      <c r="M51" s="479"/>
      <c r="S51" s="69"/>
      <c r="T51" s="58"/>
      <c r="U51" s="58"/>
    </row>
    <row r="52" spans="1:21" ht="13.5" thickBot="1" x14ac:dyDescent="0.35">
      <c r="A52" s="7"/>
      <c r="E52" s="286"/>
      <c r="F52" s="286"/>
      <c r="G52" s="286"/>
      <c r="H52" s="287"/>
      <c r="J52" s="288" t="s">
        <v>107</v>
      </c>
      <c r="K52" s="286"/>
      <c r="L52" s="286"/>
      <c r="M52" s="287"/>
      <c r="N52" s="290"/>
      <c r="S52" s="69"/>
      <c r="T52" s="58"/>
      <c r="U52" s="58"/>
    </row>
    <row r="53" spans="1:21" x14ac:dyDescent="0.3">
      <c r="A53" s="70"/>
      <c r="E53" s="286"/>
      <c r="F53" s="286"/>
      <c r="G53" s="191"/>
      <c r="H53" s="191"/>
      <c r="J53" s="291" t="s">
        <v>161</v>
      </c>
      <c r="K53" s="292" t="s">
        <v>102</v>
      </c>
      <c r="L53" s="252"/>
      <c r="M53" s="252"/>
      <c r="N53" s="293"/>
      <c r="S53" s="69"/>
      <c r="T53" s="58"/>
      <c r="U53" s="58"/>
    </row>
    <row r="54" spans="1:21" x14ac:dyDescent="0.3">
      <c r="A54" s="70"/>
      <c r="E54" s="286"/>
      <c r="F54" s="286"/>
      <c r="G54" s="191"/>
      <c r="H54" s="191"/>
      <c r="J54" s="296" t="s">
        <v>161</v>
      </c>
      <c r="K54" s="286" t="s">
        <v>119</v>
      </c>
      <c r="L54" s="256"/>
      <c r="M54" s="256"/>
      <c r="N54" s="301"/>
      <c r="S54" s="69"/>
      <c r="T54" s="58"/>
      <c r="U54" s="58"/>
    </row>
    <row r="55" spans="1:21" ht="13.5" thickBot="1" x14ac:dyDescent="0.35">
      <c r="A55" s="70"/>
      <c r="E55" s="286"/>
      <c r="F55" s="286"/>
      <c r="G55" s="191"/>
      <c r="H55" s="192"/>
      <c r="J55" s="294" t="s">
        <v>161</v>
      </c>
      <c r="K55" s="295" t="s">
        <v>103</v>
      </c>
      <c r="L55" s="253"/>
      <c r="M55" s="254">
        <f>SUM(L53:L55)</f>
        <v>0</v>
      </c>
      <c r="N55" s="255">
        <f>+M55*0.0185</f>
        <v>0</v>
      </c>
      <c r="S55" s="69"/>
    </row>
    <row r="56" spans="1:21" x14ac:dyDescent="0.3">
      <c r="E56" s="286"/>
      <c r="F56" s="286"/>
      <c r="G56" s="191"/>
      <c r="H56" s="192"/>
      <c r="J56" s="291" t="s">
        <v>148</v>
      </c>
      <c r="K56" s="292" t="s">
        <v>102</v>
      </c>
      <c r="L56" s="252"/>
      <c r="M56" s="252"/>
      <c r="N56" s="293"/>
      <c r="S56" s="69"/>
    </row>
    <row r="57" spans="1:21" x14ac:dyDescent="0.3">
      <c r="E57" s="286"/>
      <c r="F57" s="286"/>
      <c r="G57" s="191"/>
      <c r="H57" s="192"/>
      <c r="I57" s="7"/>
      <c r="J57" s="296" t="s">
        <v>148</v>
      </c>
      <c r="K57" s="286" t="s">
        <v>119</v>
      </c>
      <c r="L57" s="256"/>
      <c r="M57" s="257"/>
      <c r="N57" s="258"/>
      <c r="S57" s="69"/>
    </row>
    <row r="58" spans="1:21" ht="13.5" thickBot="1" x14ac:dyDescent="0.35">
      <c r="A58" s="7"/>
      <c r="E58" s="420"/>
      <c r="F58" s="420"/>
      <c r="G58" s="421"/>
      <c r="H58" s="421"/>
      <c r="I58" s="7"/>
      <c r="J58" s="294" t="s">
        <v>148</v>
      </c>
      <c r="K58" s="295" t="s">
        <v>103</v>
      </c>
      <c r="L58" s="253"/>
      <c r="M58" s="254">
        <f>SUM(L56:L58)</f>
        <v>0</v>
      </c>
      <c r="N58" s="255">
        <f>+M58*0.0185</f>
        <v>0</v>
      </c>
      <c r="S58" s="69"/>
    </row>
    <row r="59" spans="1:21" s="303" customFormat="1" x14ac:dyDescent="0.3">
      <c r="E59" s="286"/>
      <c r="F59" s="191"/>
      <c r="G59" s="191"/>
      <c r="H59" s="192"/>
      <c r="I59" s="1"/>
      <c r="J59" s="291" t="s">
        <v>151</v>
      </c>
      <c r="K59" s="292" t="s">
        <v>102</v>
      </c>
      <c r="L59" s="252"/>
      <c r="M59" s="252"/>
      <c r="N59" s="293"/>
      <c r="Q59" s="315"/>
      <c r="R59" s="315"/>
      <c r="S59" s="316"/>
      <c r="T59" s="1"/>
      <c r="U59" s="1"/>
    </row>
    <row r="60" spans="1:21" x14ac:dyDescent="0.3">
      <c r="E60" s="286"/>
      <c r="F60" s="191"/>
      <c r="G60" s="191"/>
      <c r="H60" s="192"/>
      <c r="J60" s="296" t="s">
        <v>151</v>
      </c>
      <c r="K60" s="286" t="s">
        <v>119</v>
      </c>
      <c r="L60" s="256"/>
      <c r="M60" s="256"/>
      <c r="N60" s="301"/>
    </row>
    <row r="61" spans="1:21" ht="13.5" thickBot="1" x14ac:dyDescent="0.35">
      <c r="E61" s="286"/>
      <c r="F61" s="191"/>
      <c r="G61" s="191"/>
      <c r="H61" s="192"/>
      <c r="J61" s="294" t="s">
        <v>151</v>
      </c>
      <c r="K61" s="295" t="s">
        <v>103</v>
      </c>
      <c r="L61" s="253"/>
      <c r="M61" s="254">
        <f>SUM(L59:L61)</f>
        <v>0</v>
      </c>
      <c r="N61" s="255">
        <f>+M61*0.0185</f>
        <v>0</v>
      </c>
    </row>
    <row r="62" spans="1:21" x14ac:dyDescent="0.3">
      <c r="E62" s="286"/>
      <c r="F62" s="191"/>
      <c r="G62" s="191"/>
      <c r="H62" s="192"/>
      <c r="J62" s="291" t="s">
        <v>153</v>
      </c>
      <c r="K62" s="292" t="s">
        <v>102</v>
      </c>
      <c r="L62" s="252"/>
      <c r="M62" s="252"/>
      <c r="N62" s="293"/>
      <c r="Q62" s="57" t="s">
        <v>143</v>
      </c>
      <c r="R62" s="57" t="s">
        <v>29</v>
      </c>
      <c r="S62" s="57" t="s">
        <v>37</v>
      </c>
    </row>
    <row r="63" spans="1:21" x14ac:dyDescent="0.3">
      <c r="E63" s="286"/>
      <c r="F63" s="191"/>
      <c r="G63" s="191"/>
      <c r="H63" s="192"/>
      <c r="J63" s="296" t="s">
        <v>153</v>
      </c>
      <c r="K63" s="286" t="s">
        <v>119</v>
      </c>
      <c r="L63" s="256"/>
      <c r="M63" s="256"/>
      <c r="N63" s="301"/>
      <c r="Q63" s="363"/>
      <c r="R63" s="363"/>
    </row>
    <row r="64" spans="1:21" ht="13.5" thickBot="1" x14ac:dyDescent="0.35">
      <c r="E64" s="286"/>
      <c r="F64" s="191"/>
      <c r="G64" s="191"/>
      <c r="H64" s="192"/>
      <c r="J64" s="294" t="s">
        <v>153</v>
      </c>
      <c r="K64" s="295" t="s">
        <v>103</v>
      </c>
      <c r="L64" s="253"/>
      <c r="M64" s="254">
        <f>SUM(L62:L64)</f>
        <v>0</v>
      </c>
      <c r="N64" s="255">
        <f>+M64*0.0185</f>
        <v>0</v>
      </c>
      <c r="Q64" s="363"/>
      <c r="R64" s="363"/>
    </row>
    <row r="65" spans="2:18" x14ac:dyDescent="0.3">
      <c r="E65" s="286"/>
      <c r="F65" s="191"/>
      <c r="G65" s="191"/>
      <c r="H65" s="192"/>
      <c r="J65" s="291" t="s">
        <v>154</v>
      </c>
      <c r="K65" s="292" t="s">
        <v>102</v>
      </c>
      <c r="L65" s="252"/>
      <c r="M65" s="252"/>
      <c r="N65" s="293"/>
      <c r="Q65" s="363"/>
      <c r="R65" s="363"/>
    </row>
    <row r="66" spans="2:18" x14ac:dyDescent="0.3">
      <c r="E66" s="286"/>
      <c r="F66" s="191"/>
      <c r="G66" s="191"/>
      <c r="H66" s="192"/>
      <c r="J66" s="296" t="s">
        <v>154</v>
      </c>
      <c r="K66" s="286" t="s">
        <v>119</v>
      </c>
      <c r="L66" s="256"/>
      <c r="M66" s="256"/>
      <c r="N66" s="301"/>
      <c r="Q66" s="363"/>
      <c r="R66" s="363"/>
    </row>
    <row r="67" spans="2:18" ht="13.5" thickBot="1" x14ac:dyDescent="0.35">
      <c r="B67" s="71"/>
      <c r="E67" s="286"/>
      <c r="F67" s="191"/>
      <c r="G67" s="191"/>
      <c r="H67" s="192"/>
      <c r="J67" s="294" t="s">
        <v>154</v>
      </c>
      <c r="K67" s="295" t="s">
        <v>103</v>
      </c>
      <c r="L67" s="253"/>
      <c r="M67" s="254">
        <f>SUM(L65:L67)</f>
        <v>0</v>
      </c>
      <c r="N67" s="255">
        <f>+M67*0.0185</f>
        <v>0</v>
      </c>
      <c r="Q67" s="363"/>
      <c r="R67" s="363"/>
    </row>
    <row r="68" spans="2:18" x14ac:dyDescent="0.3">
      <c r="B68" s="71"/>
      <c r="E68" s="286"/>
      <c r="F68" s="191"/>
      <c r="G68" s="191"/>
      <c r="H68" s="192"/>
      <c r="J68" s="291" t="s">
        <v>157</v>
      </c>
      <c r="K68" s="292" t="s">
        <v>102</v>
      </c>
      <c r="L68" s="252"/>
      <c r="M68" s="252"/>
      <c r="N68" s="293"/>
      <c r="Q68" s="363"/>
      <c r="R68" s="363"/>
    </row>
    <row r="69" spans="2:18" x14ac:dyDescent="0.3">
      <c r="B69" s="71"/>
      <c r="E69" s="286"/>
      <c r="F69" s="191"/>
      <c r="G69" s="191"/>
      <c r="H69" s="192"/>
      <c r="J69" s="296" t="s">
        <v>157</v>
      </c>
      <c r="K69" s="286" t="s">
        <v>119</v>
      </c>
      <c r="L69" s="256"/>
      <c r="M69" s="256"/>
      <c r="N69" s="301"/>
      <c r="Q69" s="363"/>
      <c r="R69" s="363"/>
    </row>
    <row r="70" spans="2:18" ht="13.5" thickBot="1" x14ac:dyDescent="0.35">
      <c r="E70" s="286"/>
      <c r="F70" s="191"/>
      <c r="G70" s="191"/>
      <c r="H70" s="192"/>
      <c r="J70" s="294" t="s">
        <v>157</v>
      </c>
      <c r="K70" s="295" t="s">
        <v>103</v>
      </c>
      <c r="L70" s="264"/>
      <c r="M70" s="254">
        <f>SUM(L68:L70)</f>
        <v>0</v>
      </c>
      <c r="N70" s="255">
        <f>+M70*0.0185</f>
        <v>0</v>
      </c>
      <c r="Q70" s="363"/>
      <c r="R70" s="363"/>
    </row>
    <row r="71" spans="2:18" x14ac:dyDescent="0.3">
      <c r="E71" s="286"/>
      <c r="F71" s="191"/>
      <c r="G71" s="191"/>
      <c r="H71" s="192"/>
      <c r="J71" s="297" t="s">
        <v>133</v>
      </c>
      <c r="K71" s="298" t="s">
        <v>102</v>
      </c>
      <c r="L71" s="302"/>
      <c r="M71" s="252"/>
      <c r="N71" s="293"/>
      <c r="Q71" s="363"/>
      <c r="R71" s="363"/>
    </row>
    <row r="72" spans="2:18" x14ac:dyDescent="0.3">
      <c r="E72" s="286"/>
      <c r="F72" s="191"/>
      <c r="G72" s="191"/>
      <c r="H72" s="192"/>
      <c r="J72" s="296" t="s">
        <v>133</v>
      </c>
      <c r="K72" s="286" t="s">
        <v>119</v>
      </c>
      <c r="L72" s="262"/>
      <c r="M72" s="256"/>
      <c r="N72" s="301"/>
      <c r="Q72" s="363"/>
      <c r="R72" s="363"/>
    </row>
    <row r="73" spans="2:18" ht="13.5" thickBot="1" x14ac:dyDescent="0.35">
      <c r="E73" s="286"/>
      <c r="F73" s="191"/>
      <c r="G73" s="191"/>
      <c r="H73" s="192"/>
      <c r="J73" s="299" t="s">
        <v>133</v>
      </c>
      <c r="K73" s="300" t="s">
        <v>103</v>
      </c>
      <c r="L73" s="264"/>
      <c r="M73" s="254">
        <f>SUM(L71:L73)</f>
        <v>0</v>
      </c>
      <c r="N73" s="255">
        <f>+M73*0.0185</f>
        <v>0</v>
      </c>
      <c r="Q73" s="363"/>
      <c r="R73" s="363"/>
    </row>
    <row r="74" spans="2:18" x14ac:dyDescent="0.3">
      <c r="E74" s="286"/>
      <c r="F74" s="191"/>
      <c r="G74" s="191"/>
      <c r="H74" s="192"/>
      <c r="J74" s="291" t="s">
        <v>133</v>
      </c>
      <c r="K74" s="298" t="s">
        <v>102</v>
      </c>
      <c r="L74" s="302"/>
      <c r="M74" s="252"/>
      <c r="N74" s="293"/>
      <c r="Q74" s="363"/>
      <c r="R74" s="363"/>
    </row>
    <row r="75" spans="2:18" x14ac:dyDescent="0.3">
      <c r="E75" s="286"/>
      <c r="F75" s="191"/>
      <c r="G75" s="191"/>
      <c r="H75" s="192"/>
      <c r="J75" s="296" t="s">
        <v>133</v>
      </c>
      <c r="K75" s="286" t="s">
        <v>119</v>
      </c>
      <c r="L75" s="262"/>
      <c r="M75" s="256"/>
      <c r="N75" s="301"/>
      <c r="Q75" s="359">
        <f>SUM(Q63:Q74)</f>
        <v>0</v>
      </c>
      <c r="R75" s="359">
        <f>SUM(R63:R74)*1.98</f>
        <v>0</v>
      </c>
    </row>
    <row r="76" spans="2:18" ht="13.5" thickBot="1" x14ac:dyDescent="0.35">
      <c r="E76" s="286"/>
      <c r="F76" s="191"/>
      <c r="G76" s="191"/>
      <c r="H76" s="192"/>
      <c r="J76" s="294" t="s">
        <v>133</v>
      </c>
      <c r="K76" s="300" t="s">
        <v>103</v>
      </c>
      <c r="L76" s="253"/>
      <c r="M76" s="254">
        <f>SUM(L74:L76)</f>
        <v>0</v>
      </c>
      <c r="N76" s="255">
        <f>+M76*0.0185</f>
        <v>0</v>
      </c>
      <c r="R76" s="359">
        <f>SUM(Q75:R75)</f>
        <v>0</v>
      </c>
    </row>
    <row r="77" spans="2:18" ht="13.5" thickBot="1" x14ac:dyDescent="0.35">
      <c r="E77" s="286"/>
      <c r="F77" s="191"/>
      <c r="G77" s="191"/>
      <c r="H77" s="192"/>
      <c r="J77" s="403"/>
      <c r="K77" s="404"/>
      <c r="L77" s="405"/>
      <c r="M77" s="406">
        <f>SUM(M76,M73,M70,M67,M64,M61,M58,M55)</f>
        <v>0</v>
      </c>
      <c r="N77" s="407">
        <f>+SUM(N76,N73,N70,N67,N64,N61,N58,N55)</f>
        <v>0</v>
      </c>
    </row>
    <row r="78" spans="2:18" x14ac:dyDescent="0.3">
      <c r="E78" s="286"/>
      <c r="F78" s="192">
        <f>SUM(F59:F77)</f>
        <v>0</v>
      </c>
      <c r="G78" s="192">
        <f t="shared" ref="G78:H78" si="5">SUM(G59:G77)</f>
        <v>0</v>
      </c>
      <c r="H78" s="192">
        <f t="shared" si="5"/>
        <v>0</v>
      </c>
      <c r="J78" s="291" t="s">
        <v>161</v>
      </c>
      <c r="K78" s="292" t="s">
        <v>104</v>
      </c>
      <c r="L78" s="252"/>
      <c r="M78" s="276">
        <f>SUM(L78)</f>
        <v>0</v>
      </c>
      <c r="N78" s="293"/>
    </row>
    <row r="79" spans="2:18" x14ac:dyDescent="0.3">
      <c r="E79" s="286"/>
      <c r="F79" s="191"/>
      <c r="G79" s="191"/>
      <c r="H79" s="192"/>
      <c r="J79" s="296" t="s">
        <v>149</v>
      </c>
      <c r="K79" s="286" t="s">
        <v>104</v>
      </c>
      <c r="L79" s="256"/>
      <c r="M79" s="257">
        <f t="shared" ref="M79:M83" si="6">SUM(L79)</f>
        <v>0</v>
      </c>
      <c r="N79" s="301"/>
    </row>
    <row r="80" spans="2:18" x14ac:dyDescent="0.3">
      <c r="E80" s="286"/>
      <c r="F80" s="191"/>
      <c r="G80" s="191"/>
      <c r="H80" s="192">
        <f>SUM(F78:H78)</f>
        <v>0</v>
      </c>
      <c r="J80" s="296" t="s">
        <v>154</v>
      </c>
      <c r="K80" s="286" t="s">
        <v>104</v>
      </c>
      <c r="L80" s="256"/>
      <c r="M80" s="257">
        <f t="shared" si="6"/>
        <v>0</v>
      </c>
      <c r="N80" s="301"/>
    </row>
    <row r="81" spans="5:18" x14ac:dyDescent="0.3">
      <c r="E81" s="286"/>
      <c r="F81" s="286"/>
      <c r="G81" s="191"/>
      <c r="H81" s="192"/>
      <c r="J81" s="296" t="s">
        <v>138</v>
      </c>
      <c r="K81" s="286" t="s">
        <v>104</v>
      </c>
      <c r="L81" s="256"/>
      <c r="M81" s="257">
        <f t="shared" si="6"/>
        <v>0</v>
      </c>
      <c r="N81" s="301"/>
    </row>
    <row r="82" spans="5:18" x14ac:dyDescent="0.3">
      <c r="E82" s="286"/>
      <c r="F82" s="286"/>
      <c r="G82" s="191"/>
      <c r="H82" s="192"/>
      <c r="J82" s="296" t="s">
        <v>151</v>
      </c>
      <c r="K82" s="286" t="s">
        <v>104</v>
      </c>
      <c r="L82" s="256"/>
      <c r="M82" s="257">
        <f t="shared" si="6"/>
        <v>0</v>
      </c>
      <c r="N82" s="301"/>
    </row>
    <row r="83" spans="5:18" x14ac:dyDescent="0.3">
      <c r="E83" s="286"/>
      <c r="F83" s="286"/>
      <c r="G83" s="191"/>
      <c r="H83" s="192"/>
      <c r="J83" s="296" t="s">
        <v>159</v>
      </c>
      <c r="K83" s="286" t="s">
        <v>104</v>
      </c>
      <c r="L83" s="256"/>
      <c r="M83" s="257">
        <f t="shared" si="6"/>
        <v>0</v>
      </c>
      <c r="N83" s="301"/>
    </row>
    <row r="84" spans="5:18" x14ac:dyDescent="0.3">
      <c r="E84" s="286"/>
      <c r="F84" s="286"/>
      <c r="G84" s="191"/>
      <c r="H84" s="192"/>
      <c r="J84" s="296" t="s">
        <v>139</v>
      </c>
      <c r="K84" s="286" t="s">
        <v>104</v>
      </c>
      <c r="L84" s="256"/>
      <c r="M84" s="257">
        <f>SUM(L84)</f>
        <v>0</v>
      </c>
      <c r="N84" s="301"/>
    </row>
    <row r="85" spans="5:18" ht="13.5" thickBot="1" x14ac:dyDescent="0.35">
      <c r="E85" s="286"/>
      <c r="F85" s="286"/>
      <c r="G85" s="286"/>
      <c r="H85" s="192"/>
      <c r="J85" s="294" t="s">
        <v>137</v>
      </c>
      <c r="K85" s="295" t="s">
        <v>104</v>
      </c>
      <c r="L85" s="277"/>
      <c r="M85" s="254">
        <f>SUM(L85)</f>
        <v>0</v>
      </c>
      <c r="N85" s="255"/>
    </row>
    <row r="86" spans="5:18" ht="13.5" thickBot="1" x14ac:dyDescent="0.35">
      <c r="E86" s="286"/>
      <c r="F86" s="286"/>
      <c r="G86" s="286"/>
      <c r="H86" s="192"/>
      <c r="J86" s="408"/>
      <c r="K86" s="409"/>
      <c r="L86" s="410"/>
      <c r="M86" s="411">
        <f>SUM(M78:M85)</f>
        <v>0</v>
      </c>
      <c r="N86" s="412">
        <f>SUM(N78:N85)</f>
        <v>0</v>
      </c>
    </row>
    <row r="87" spans="5:18" x14ac:dyDescent="0.3">
      <c r="E87" s="286"/>
      <c r="F87" s="286"/>
      <c r="G87" s="286"/>
      <c r="H87" s="192"/>
      <c r="J87" s="286"/>
      <c r="K87" s="286"/>
      <c r="L87" s="286"/>
      <c r="M87" s="287"/>
    </row>
    <row r="88" spans="5:18" ht="13.5" thickBot="1" x14ac:dyDescent="0.35">
      <c r="E88" s="286"/>
      <c r="F88" s="286"/>
      <c r="G88" s="286"/>
      <c r="H88" s="192"/>
      <c r="J88" s="286"/>
      <c r="K88" s="286"/>
      <c r="L88" s="286"/>
      <c r="M88" s="193">
        <f>+M77+M86</f>
        <v>0</v>
      </c>
    </row>
    <row r="89" spans="5:18" ht="13.5" thickTop="1" x14ac:dyDescent="0.3">
      <c r="E89" s="286"/>
      <c r="F89" s="286"/>
      <c r="G89" s="286"/>
      <c r="H89" s="192"/>
      <c r="J89" s="286"/>
      <c r="K89" s="286"/>
      <c r="L89" s="286"/>
      <c r="M89" s="287"/>
    </row>
    <row r="90" spans="5:18" x14ac:dyDescent="0.3">
      <c r="E90" s="286"/>
      <c r="F90" s="286"/>
      <c r="G90" s="286"/>
      <c r="H90" s="192"/>
      <c r="J90" s="286" t="s">
        <v>102</v>
      </c>
      <c r="K90" s="286"/>
      <c r="L90" s="286"/>
      <c r="M90" s="195">
        <f>+K21</f>
        <v>0</v>
      </c>
      <c r="Q90" s="359"/>
      <c r="R90" s="359"/>
    </row>
    <row r="91" spans="5:18" x14ac:dyDescent="0.3">
      <c r="E91" s="286"/>
      <c r="F91" s="286"/>
      <c r="G91" s="286"/>
      <c r="H91" s="192"/>
      <c r="J91" s="286" t="s">
        <v>119</v>
      </c>
      <c r="K91" s="286"/>
      <c r="L91" s="286"/>
      <c r="M91" s="195">
        <f>+K35</f>
        <v>0</v>
      </c>
      <c r="R91" s="359"/>
    </row>
    <row r="92" spans="5:18" x14ac:dyDescent="0.3">
      <c r="E92" s="286"/>
      <c r="F92" s="286"/>
      <c r="G92" s="286"/>
      <c r="H92" s="192"/>
      <c r="J92" s="286" t="s">
        <v>105</v>
      </c>
      <c r="K92" s="286"/>
      <c r="L92" s="286"/>
      <c r="M92" s="195">
        <f>+K22</f>
        <v>0</v>
      </c>
      <c r="Q92" s="359"/>
      <c r="R92" s="359"/>
    </row>
    <row r="93" spans="5:18" x14ac:dyDescent="0.3">
      <c r="E93" s="286"/>
      <c r="F93" s="286"/>
      <c r="G93" s="286"/>
      <c r="H93" s="192"/>
      <c r="J93" s="286" t="s">
        <v>104</v>
      </c>
      <c r="K93" s="286"/>
      <c r="L93" s="286"/>
      <c r="M93" s="195">
        <f>+K24</f>
        <v>0</v>
      </c>
      <c r="Q93" s="359"/>
      <c r="R93" s="359"/>
    </row>
    <row r="94" spans="5:18" x14ac:dyDescent="0.3">
      <c r="E94" s="286"/>
      <c r="F94" s="286"/>
      <c r="G94" s="286"/>
      <c r="H94" s="192"/>
      <c r="J94" s="286"/>
      <c r="K94" s="286"/>
      <c r="L94" s="286"/>
      <c r="M94" s="289"/>
    </row>
    <row r="95" spans="5:18" ht="13.5" thickBot="1" x14ac:dyDescent="0.35">
      <c r="E95" s="286"/>
      <c r="F95" s="286"/>
      <c r="G95" s="286"/>
      <c r="H95" s="192"/>
      <c r="J95" s="286"/>
      <c r="K95" s="286"/>
      <c r="L95" s="286"/>
      <c r="M95" s="196">
        <f>SUM(M90:M94)</f>
        <v>0</v>
      </c>
      <c r="R95" s="359"/>
    </row>
    <row r="96" spans="5:18" ht="13.5" thickTop="1" x14ac:dyDescent="0.3">
      <c r="E96" s="286"/>
      <c r="F96" s="286"/>
      <c r="G96" s="286"/>
      <c r="H96" s="192"/>
      <c r="J96" s="286"/>
      <c r="K96" s="286"/>
      <c r="L96" s="286"/>
      <c r="M96" s="287"/>
    </row>
    <row r="97" spans="5:13" x14ac:dyDescent="0.3">
      <c r="E97" s="286"/>
      <c r="F97" s="286"/>
      <c r="G97" s="286"/>
      <c r="H97" s="194"/>
      <c r="J97" s="286" t="s">
        <v>106</v>
      </c>
      <c r="K97" s="286"/>
      <c r="L97" s="286"/>
      <c r="M97" s="194">
        <f>+M88-M95</f>
        <v>0</v>
      </c>
    </row>
  </sheetData>
  <mergeCells count="68">
    <mergeCell ref="E51:H51"/>
    <mergeCell ref="J51:M51"/>
    <mergeCell ref="A38:B38"/>
    <mergeCell ref="E38:G38"/>
    <mergeCell ref="N38:R38"/>
    <mergeCell ref="N45:R45"/>
    <mergeCell ref="N46:R46"/>
    <mergeCell ref="E40:G40"/>
    <mergeCell ref="E41:G41"/>
    <mergeCell ref="N41:S41"/>
    <mergeCell ref="N42:R42"/>
    <mergeCell ref="N43:R43"/>
    <mergeCell ref="N44:R44"/>
    <mergeCell ref="E32:G32"/>
    <mergeCell ref="E39:G39"/>
    <mergeCell ref="E33:G33"/>
    <mergeCell ref="N33:S33"/>
    <mergeCell ref="N34:R34"/>
    <mergeCell ref="N35:R35"/>
    <mergeCell ref="E36:H36"/>
    <mergeCell ref="N36:R36"/>
    <mergeCell ref="E37:G37"/>
    <mergeCell ref="N37:R37"/>
    <mergeCell ref="E28:H28"/>
    <mergeCell ref="E29:G29"/>
    <mergeCell ref="E30:G30"/>
    <mergeCell ref="A31:C31"/>
    <mergeCell ref="E31:G31"/>
    <mergeCell ref="E21:G21"/>
    <mergeCell ref="E22:G22"/>
    <mergeCell ref="E23:G23"/>
    <mergeCell ref="E24:G24"/>
    <mergeCell ref="E25:G25"/>
    <mergeCell ref="C17:E17"/>
    <mergeCell ref="F17:G17"/>
    <mergeCell ref="I17:J17"/>
    <mergeCell ref="A20:C20"/>
    <mergeCell ref="E20:H20"/>
    <mergeCell ref="J20:L20"/>
    <mergeCell ref="D13:E13"/>
    <mergeCell ref="I13:J13"/>
    <mergeCell ref="D14:E14"/>
    <mergeCell ref="I14:J14"/>
    <mergeCell ref="D15:E15"/>
    <mergeCell ref="I15:J15"/>
    <mergeCell ref="D10:E10"/>
    <mergeCell ref="I10:J10"/>
    <mergeCell ref="D11:E11"/>
    <mergeCell ref="I11:J11"/>
    <mergeCell ref="D12:E12"/>
    <mergeCell ref="I12:J12"/>
    <mergeCell ref="D8:E8"/>
    <mergeCell ref="I8:J8"/>
    <mergeCell ref="L8:L9"/>
    <mergeCell ref="M8:M9"/>
    <mergeCell ref="C9:E9"/>
    <mergeCell ref="F9:G9"/>
    <mergeCell ref="I9:J9"/>
    <mergeCell ref="A1:S1"/>
    <mergeCell ref="A2:O2"/>
    <mergeCell ref="P2:R2"/>
    <mergeCell ref="H3:H4"/>
    <mergeCell ref="J3:M4"/>
    <mergeCell ref="T2:U2"/>
    <mergeCell ref="C7:E7"/>
    <mergeCell ref="F7:G7"/>
    <mergeCell ref="I7:J7"/>
    <mergeCell ref="L7:M7"/>
  </mergeCells>
  <pageMargins left="0.25" right="0.25" top="0.75" bottom="0.75" header="0.3" footer="0.3"/>
  <pageSetup paperSize="9" scale="70" fitToHeight="0" orientation="landscape" verticalDpi="598" r:id="rId1"/>
  <headerFooter>
    <oddFooter>&amp;R&amp;"Times New Roman,Italic"&amp;8&amp;Z&amp;F</oddFooter>
  </headerFooter>
  <rowBreaks count="1" manualBreakCount="1">
    <brk id="5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97"/>
  <sheetViews>
    <sheetView zoomScaleNormal="100" workbookViewId="0">
      <selection activeCell="J3" sqref="J3:M4"/>
    </sheetView>
  </sheetViews>
  <sheetFormatPr defaultColWidth="9.1796875" defaultRowHeight="13" x14ac:dyDescent="0.3"/>
  <cols>
    <col min="1" max="1" width="8.7265625" style="1" customWidth="1"/>
    <col min="2" max="2" width="11.7265625" style="1" bestFit="1" customWidth="1"/>
    <col min="3" max="3" width="10" style="1" customWidth="1"/>
    <col min="4" max="4" width="1.26953125" style="1" customWidth="1"/>
    <col min="5" max="5" width="10.7265625" style="1" bestFit="1" customWidth="1"/>
    <col min="6" max="6" width="9.26953125" style="1" customWidth="1"/>
    <col min="7" max="7" width="10" style="1" bestFit="1" customWidth="1"/>
    <col min="8" max="8" width="12.453125" style="1" bestFit="1" customWidth="1"/>
    <col min="9" max="9" width="0.81640625" style="1" customWidth="1"/>
    <col min="10" max="10" width="16.54296875" style="1" bestFit="1" customWidth="1"/>
    <col min="11" max="11" width="10.453125" style="1" bestFit="1" customWidth="1"/>
    <col min="12" max="12" width="10.1796875" style="1" customWidth="1"/>
    <col min="13" max="13" width="10.81640625" style="67" customWidth="1"/>
    <col min="14" max="14" width="9.1796875" style="67" customWidth="1"/>
    <col min="15" max="15" width="1.26953125" style="1" customWidth="1"/>
    <col min="16" max="16" width="8.1796875" style="1" bestFit="1" customWidth="1"/>
    <col min="17" max="17" width="10.81640625" style="57" customWidth="1"/>
    <col min="18" max="19" width="10.26953125" style="57" bestFit="1" customWidth="1"/>
    <col min="20" max="20" width="11" style="1" customWidth="1"/>
    <col min="21" max="21" width="12.26953125" style="1" customWidth="1"/>
    <col min="22" max="16384" width="9.1796875" style="1"/>
  </cols>
  <sheetData>
    <row r="1" spans="1:21" ht="15.65" customHeight="1" x14ac:dyDescent="0.3">
      <c r="A1" s="466"/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  <c r="O1" s="466"/>
      <c r="P1" s="466"/>
      <c r="Q1" s="466"/>
      <c r="R1" s="466"/>
      <c r="S1" s="466"/>
      <c r="T1" s="58"/>
      <c r="U1" s="58"/>
    </row>
    <row r="2" spans="1:21" x14ac:dyDescent="0.3">
      <c r="A2" s="467" t="s">
        <v>0</v>
      </c>
      <c r="B2" s="467"/>
      <c r="C2" s="467"/>
      <c r="D2" s="467"/>
      <c r="E2" s="467"/>
      <c r="F2" s="467"/>
      <c r="G2" s="467"/>
      <c r="H2" s="467"/>
      <c r="I2" s="467"/>
      <c r="J2" s="467"/>
      <c r="K2" s="467"/>
      <c r="L2" s="467"/>
      <c r="M2" s="467"/>
      <c r="N2" s="467"/>
      <c r="O2" s="468"/>
      <c r="P2" s="469" t="s">
        <v>1</v>
      </c>
      <c r="Q2" s="470"/>
      <c r="R2" s="471"/>
      <c r="S2" s="2"/>
      <c r="T2" s="424" t="s">
        <v>150</v>
      </c>
      <c r="U2" s="425"/>
    </row>
    <row r="3" spans="1:21" ht="12.75" customHeight="1" x14ac:dyDescent="0.3">
      <c r="A3" s="3"/>
      <c r="B3" s="3"/>
      <c r="C3" s="3"/>
      <c r="D3" s="3"/>
      <c r="E3" s="3"/>
      <c r="F3" s="3"/>
      <c r="G3" s="3"/>
      <c r="H3" s="472" t="s">
        <v>2</v>
      </c>
      <c r="I3" s="103"/>
      <c r="J3" s="473"/>
      <c r="K3" s="473"/>
      <c r="L3" s="473"/>
      <c r="M3" s="473"/>
      <c r="N3" s="4"/>
      <c r="O3" s="2"/>
      <c r="P3" s="201" t="s">
        <v>3</v>
      </c>
      <c r="Q3" s="201" t="s">
        <v>4</v>
      </c>
      <c r="R3" s="201" t="s">
        <v>5</v>
      </c>
      <c r="S3" s="201" t="s">
        <v>5</v>
      </c>
      <c r="T3" s="201" t="s">
        <v>3</v>
      </c>
      <c r="U3" s="201" t="s">
        <v>4</v>
      </c>
    </row>
    <row r="4" spans="1:21" ht="12.75" customHeight="1" x14ac:dyDescent="0.3">
      <c r="A4" s="3"/>
      <c r="B4" s="3"/>
      <c r="C4" s="3"/>
      <c r="D4" s="3"/>
      <c r="E4" s="3"/>
      <c r="F4" s="3"/>
      <c r="G4" s="3"/>
      <c r="H4" s="472"/>
      <c r="I4" s="103"/>
      <c r="J4" s="474"/>
      <c r="K4" s="474"/>
      <c r="L4" s="474"/>
      <c r="M4" s="474"/>
      <c r="N4" s="4"/>
      <c r="O4" s="2"/>
      <c r="P4" s="5">
        <f>B9</f>
        <v>40000</v>
      </c>
      <c r="Q4" s="91">
        <f>B13</f>
        <v>0</v>
      </c>
      <c r="R4" s="6"/>
      <c r="S4" s="202">
        <f>L11+M15+K29+K39+K28</f>
        <v>0</v>
      </c>
      <c r="T4" s="5">
        <v>23130</v>
      </c>
      <c r="U4" s="397">
        <f>+R11+SUM(Q13:Q19)+SUM(Q21:Q27)</f>
        <v>0</v>
      </c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2"/>
      <c r="P5" s="5">
        <f>C9</f>
        <v>40100</v>
      </c>
      <c r="Q5" s="91">
        <f>C13+D13+F13</f>
        <v>0</v>
      </c>
      <c r="R5" s="6"/>
      <c r="S5" s="2"/>
      <c r="T5" s="5">
        <v>10200</v>
      </c>
      <c r="U5" s="397">
        <f>+Q28</f>
        <v>0</v>
      </c>
    </row>
    <row r="6" spans="1:21" ht="13.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2"/>
      <c r="P6" s="5">
        <f>F9</f>
        <v>40200</v>
      </c>
      <c r="Q6" s="91">
        <f>G13</f>
        <v>0</v>
      </c>
      <c r="R6" s="6"/>
      <c r="S6" s="2"/>
      <c r="T6" s="5"/>
      <c r="U6" s="397"/>
    </row>
    <row r="7" spans="1:21" ht="15" customHeight="1" thickBot="1" x14ac:dyDescent="0.35">
      <c r="A7" s="7"/>
      <c r="B7" s="164" t="s">
        <v>6</v>
      </c>
      <c r="C7" s="454" t="s">
        <v>7</v>
      </c>
      <c r="D7" s="457"/>
      <c r="E7" s="455"/>
      <c r="F7" s="454" t="s">
        <v>8</v>
      </c>
      <c r="G7" s="455"/>
      <c r="H7" s="165" t="s">
        <v>9</v>
      </c>
      <c r="I7" s="454" t="s">
        <v>94</v>
      </c>
      <c r="J7" s="455"/>
      <c r="K7" s="165" t="s">
        <v>45</v>
      </c>
      <c r="L7" s="454" t="s">
        <v>10</v>
      </c>
      <c r="M7" s="456"/>
      <c r="N7" s="4"/>
      <c r="O7" s="2"/>
      <c r="P7" s="5">
        <f>H9</f>
        <v>40300</v>
      </c>
      <c r="Q7" s="91">
        <f>H13</f>
        <v>0</v>
      </c>
      <c r="R7" s="6"/>
      <c r="S7" s="2"/>
      <c r="T7" s="5"/>
      <c r="U7" s="397"/>
    </row>
    <row r="8" spans="1:21" ht="16.149999999999999" customHeight="1" x14ac:dyDescent="0.3">
      <c r="A8" s="11"/>
      <c r="B8" s="8"/>
      <c r="C8" s="156" t="s">
        <v>11</v>
      </c>
      <c r="D8" s="460" t="s">
        <v>12</v>
      </c>
      <c r="E8" s="461"/>
      <c r="F8" s="156" t="s">
        <v>13</v>
      </c>
      <c r="G8" s="156" t="s">
        <v>8</v>
      </c>
      <c r="H8" s="157" t="s">
        <v>14</v>
      </c>
      <c r="I8" s="486"/>
      <c r="J8" s="487"/>
      <c r="K8" s="158" t="s">
        <v>95</v>
      </c>
      <c r="L8" s="462" t="s">
        <v>96</v>
      </c>
      <c r="M8" s="464" t="s">
        <v>97</v>
      </c>
      <c r="N8" s="4"/>
      <c r="O8" s="2"/>
      <c r="P8" s="5">
        <f>I9</f>
        <v>40900</v>
      </c>
      <c r="Q8" s="91">
        <f>I13</f>
        <v>0</v>
      </c>
      <c r="R8" s="6"/>
      <c r="S8" s="2"/>
      <c r="T8" s="5"/>
      <c r="U8" s="397"/>
    </row>
    <row r="9" spans="1:21" ht="13.9" customHeight="1" thickBot="1" x14ac:dyDescent="0.35">
      <c r="A9" s="73" t="s">
        <v>15</v>
      </c>
      <c r="B9" s="9">
        <v>40000</v>
      </c>
      <c r="C9" s="441">
        <v>40100</v>
      </c>
      <c r="D9" s="443"/>
      <c r="E9" s="442"/>
      <c r="F9" s="441">
        <v>40200</v>
      </c>
      <c r="G9" s="442"/>
      <c r="H9" s="104">
        <v>40300</v>
      </c>
      <c r="I9" s="441">
        <v>40900</v>
      </c>
      <c r="J9" s="442"/>
      <c r="K9" s="10">
        <v>41000</v>
      </c>
      <c r="L9" s="463"/>
      <c r="M9" s="465"/>
      <c r="N9" s="4"/>
      <c r="O9" s="2"/>
      <c r="P9" s="5">
        <f>K9</f>
        <v>41000</v>
      </c>
      <c r="Q9" s="91">
        <f>K13</f>
        <v>0</v>
      </c>
      <c r="R9" s="6"/>
      <c r="S9" s="2"/>
      <c r="T9" s="5"/>
      <c r="U9" s="397"/>
    </row>
    <row r="10" spans="1:21" ht="14.5" customHeight="1" x14ac:dyDescent="0.3">
      <c r="A10" s="11" t="s">
        <v>110</v>
      </c>
      <c r="B10" s="247"/>
      <c r="C10" s="248"/>
      <c r="D10" s="444"/>
      <c r="E10" s="445"/>
      <c r="F10" s="248"/>
      <c r="G10" s="248"/>
      <c r="H10" s="248"/>
      <c r="I10" s="444"/>
      <c r="J10" s="445"/>
      <c r="K10" s="249"/>
      <c r="L10" s="12">
        <f>SUM(B10:K10)</f>
        <v>0</v>
      </c>
      <c r="M10" s="12">
        <f>SUM(B10:K10)</f>
        <v>0</v>
      </c>
      <c r="N10" s="4"/>
      <c r="O10" s="2"/>
      <c r="P10" s="84"/>
      <c r="Q10" s="85"/>
      <c r="R10" s="42"/>
      <c r="S10" s="2"/>
      <c r="T10" s="58"/>
      <c r="U10" s="58"/>
    </row>
    <row r="11" spans="1:21" ht="14.5" customHeight="1" x14ac:dyDescent="0.3">
      <c r="A11" s="72" t="s">
        <v>63</v>
      </c>
      <c r="B11" s="188"/>
      <c r="C11" s="189"/>
      <c r="D11" s="488"/>
      <c r="E11" s="489"/>
      <c r="F11" s="189"/>
      <c r="G11" s="189"/>
      <c r="H11" s="75"/>
      <c r="I11" s="446"/>
      <c r="J11" s="447"/>
      <c r="K11" s="75"/>
      <c r="L11" s="12">
        <f>SUM(B11:K11)</f>
        <v>0</v>
      </c>
      <c r="M11" s="12">
        <f>SUM(B11:K11)</f>
        <v>0</v>
      </c>
      <c r="N11" s="4"/>
      <c r="O11" s="2"/>
      <c r="P11" s="13">
        <f>N15</f>
        <v>24000</v>
      </c>
      <c r="Q11" s="91">
        <f>M15</f>
        <v>0</v>
      </c>
      <c r="R11" s="202">
        <f>M16</f>
        <v>0</v>
      </c>
      <c r="S11" s="2"/>
      <c r="T11" s="58"/>
      <c r="U11" s="58"/>
    </row>
    <row r="12" spans="1:21" ht="13.5" thickBot="1" x14ac:dyDescent="0.35">
      <c r="A12" s="72" t="s">
        <v>64</v>
      </c>
      <c r="B12" s="367"/>
      <c r="C12" s="368"/>
      <c r="D12" s="477"/>
      <c r="E12" s="478"/>
      <c r="F12" s="368"/>
      <c r="G12" s="368"/>
      <c r="H12" s="279"/>
      <c r="I12" s="475"/>
      <c r="J12" s="476"/>
      <c r="K12" s="278"/>
      <c r="L12" s="12">
        <f>SUM(B12:K12)</f>
        <v>0</v>
      </c>
      <c r="M12" s="12">
        <f>SUM(B12:K12)</f>
        <v>0</v>
      </c>
      <c r="N12" s="4"/>
      <c r="O12" s="2"/>
      <c r="P12" s="87"/>
      <c r="Q12" s="85"/>
      <c r="R12" s="260"/>
      <c r="S12" s="2"/>
      <c r="T12" s="58"/>
      <c r="U12" s="58"/>
    </row>
    <row r="13" spans="1:21" ht="14.5" customHeight="1" x14ac:dyDescent="0.3">
      <c r="A13" s="72" t="s">
        <v>10</v>
      </c>
      <c r="B13" s="186">
        <f>SUM(B10:B12)</f>
        <v>0</v>
      </c>
      <c r="C13" s="187">
        <f>SUM(C10:C12)</f>
        <v>0</v>
      </c>
      <c r="D13" s="480">
        <f t="shared" ref="D13:E13" si="0">SUM(D10:D12)</f>
        <v>0</v>
      </c>
      <c r="E13" s="481">
        <f t="shared" si="0"/>
        <v>0</v>
      </c>
      <c r="F13" s="187">
        <f>SUM(F10:F12)</f>
        <v>0</v>
      </c>
      <c r="G13" s="187">
        <f>SUM(G10:G12)</f>
        <v>0</v>
      </c>
      <c r="H13" s="187">
        <f>SUM(H10:H12)</f>
        <v>0</v>
      </c>
      <c r="I13" s="480">
        <f t="shared" ref="I13" si="1">SUM(I10:I12)</f>
        <v>0</v>
      </c>
      <c r="J13" s="481">
        <f>SUM(J10:J12)</f>
        <v>0</v>
      </c>
      <c r="K13" s="187">
        <f>SUM(K10:K12)</f>
        <v>0</v>
      </c>
      <c r="L13" s="171"/>
      <c r="M13" s="166">
        <f>SUM(B13:K13)</f>
        <v>0</v>
      </c>
      <c r="N13" s="4"/>
      <c r="O13" s="2"/>
      <c r="P13" s="83">
        <f>M23</f>
        <v>10400</v>
      </c>
      <c r="Q13" s="197">
        <f>-L23</f>
        <v>0</v>
      </c>
      <c r="R13" s="198">
        <f>-M55</f>
        <v>0</v>
      </c>
      <c r="S13" s="2"/>
      <c r="T13" s="58"/>
      <c r="U13" s="58"/>
    </row>
    <row r="14" spans="1:21" ht="13.5" thickBot="1" x14ac:dyDescent="0.35">
      <c r="A14" s="73"/>
      <c r="B14" s="14"/>
      <c r="C14" s="15"/>
      <c r="D14" s="482"/>
      <c r="E14" s="483"/>
      <c r="F14" s="15"/>
      <c r="G14" s="15"/>
      <c r="H14" s="15"/>
      <c r="I14" s="482"/>
      <c r="J14" s="483"/>
      <c r="K14" s="15"/>
      <c r="L14" s="15"/>
      <c r="M14" s="16"/>
      <c r="N14" s="4"/>
      <c r="O14" s="2"/>
      <c r="P14" s="13">
        <f>M25</f>
        <v>10430</v>
      </c>
      <c r="Q14" s="259">
        <f>-L25</f>
        <v>0</v>
      </c>
      <c r="R14" s="199">
        <f>-M58</f>
        <v>0</v>
      </c>
      <c r="S14" s="2"/>
      <c r="T14" s="58"/>
      <c r="U14" s="58"/>
    </row>
    <row r="15" spans="1:21" ht="14.5" customHeight="1" thickBot="1" x14ac:dyDescent="0.35">
      <c r="A15" s="7"/>
      <c r="B15" s="17">
        <f>B13*0.1</f>
        <v>0</v>
      </c>
      <c r="C15" s="17">
        <f>C13*0.1</f>
        <v>0</v>
      </c>
      <c r="D15" s="484">
        <f>D13*0.1</f>
        <v>0</v>
      </c>
      <c r="E15" s="485"/>
      <c r="F15" s="18">
        <f>F13*0.1</f>
        <v>0</v>
      </c>
      <c r="G15" s="18">
        <f>G13*0.1</f>
        <v>0</v>
      </c>
      <c r="H15" s="18">
        <f>H13*0.1</f>
        <v>0</v>
      </c>
      <c r="I15" s="484">
        <f>I13*0.1</f>
        <v>0</v>
      </c>
      <c r="J15" s="485"/>
      <c r="K15" s="18">
        <f>K13*0</f>
        <v>0</v>
      </c>
      <c r="L15" s="18">
        <f>SUM(B15:K15)</f>
        <v>0</v>
      </c>
      <c r="M15" s="266"/>
      <c r="N15" s="19">
        <v>24000</v>
      </c>
      <c r="O15" s="2"/>
      <c r="P15" s="13">
        <f>M26</f>
        <v>10435</v>
      </c>
      <c r="Q15" s="259">
        <f>-L26</f>
        <v>0</v>
      </c>
      <c r="R15" s="199">
        <f>-M61</f>
        <v>0</v>
      </c>
      <c r="S15" s="2"/>
      <c r="T15" s="58"/>
      <c r="U15" s="58"/>
    </row>
    <row r="16" spans="1:21" ht="13.5" thickBot="1" x14ac:dyDescent="0.35">
      <c r="A16" s="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>
        <f>M13+M15</f>
        <v>0</v>
      </c>
      <c r="N16" s="4"/>
      <c r="O16" s="2"/>
      <c r="P16" s="13">
        <f>M30</f>
        <v>22200</v>
      </c>
      <c r="Q16" s="259">
        <f>L30</f>
        <v>0</v>
      </c>
      <c r="R16" s="199">
        <f>-M64</f>
        <v>0</v>
      </c>
      <c r="S16" s="2"/>
      <c r="T16" s="58"/>
      <c r="U16" s="58"/>
    </row>
    <row r="17" spans="1:22" ht="14.5" customHeight="1" x14ac:dyDescent="0.3">
      <c r="A17" s="3" t="s">
        <v>16</v>
      </c>
      <c r="B17" s="22">
        <v>40000</v>
      </c>
      <c r="C17" s="435">
        <v>40200</v>
      </c>
      <c r="D17" s="436"/>
      <c r="E17" s="437"/>
      <c r="F17" s="435">
        <v>40300</v>
      </c>
      <c r="G17" s="437"/>
      <c r="H17" s="22">
        <v>40500</v>
      </c>
      <c r="I17" s="435">
        <v>40600</v>
      </c>
      <c r="J17" s="437"/>
      <c r="K17" s="5">
        <f>K9</f>
        <v>41000</v>
      </c>
      <c r="L17" s="23"/>
      <c r="M17" s="24"/>
      <c r="N17" s="4"/>
      <c r="O17" s="2"/>
      <c r="P17" s="13">
        <f>M31</f>
        <v>73000</v>
      </c>
      <c r="Q17" s="259">
        <f>L31</f>
        <v>0</v>
      </c>
      <c r="R17" s="199">
        <f>-M67</f>
        <v>0</v>
      </c>
      <c r="S17" s="2"/>
      <c r="T17" s="58"/>
      <c r="U17" s="58"/>
    </row>
    <row r="18" spans="1:22" x14ac:dyDescent="0.3">
      <c r="A18" s="2"/>
      <c r="B18" s="2"/>
      <c r="C18" s="2"/>
      <c r="D18" s="2"/>
      <c r="E18" s="2"/>
      <c r="F18" s="2"/>
      <c r="G18" s="2"/>
      <c r="H18" s="2"/>
      <c r="I18" s="2"/>
      <c r="K18" s="2"/>
      <c r="L18" s="2"/>
      <c r="M18" s="25"/>
      <c r="N18" s="4"/>
      <c r="O18" s="2"/>
      <c r="P18" s="13">
        <f>M27</f>
        <v>22200</v>
      </c>
      <c r="Q18" s="259">
        <f>L27</f>
        <v>0</v>
      </c>
      <c r="R18" s="199">
        <f>-M70</f>
        <v>0</v>
      </c>
      <c r="S18" s="2"/>
      <c r="T18" s="58"/>
      <c r="U18" s="58"/>
    </row>
    <row r="19" spans="1:2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0"/>
      <c r="M19" s="4"/>
      <c r="N19" s="4"/>
      <c r="O19" s="2" t="s">
        <v>17</v>
      </c>
      <c r="P19" s="13">
        <f>M28</f>
        <v>22200</v>
      </c>
      <c r="Q19" s="259">
        <f>L28</f>
        <v>0</v>
      </c>
      <c r="R19" s="199">
        <f>-M73</f>
        <v>0</v>
      </c>
      <c r="S19" s="2"/>
      <c r="T19" s="58"/>
      <c r="U19" s="58"/>
    </row>
    <row r="20" spans="1:22" ht="13.5" thickBot="1" x14ac:dyDescent="0.35">
      <c r="A20" s="426" t="s">
        <v>22</v>
      </c>
      <c r="B20" s="427"/>
      <c r="C20" s="428"/>
      <c r="D20" s="26"/>
      <c r="E20" s="426" t="s">
        <v>54</v>
      </c>
      <c r="F20" s="427"/>
      <c r="G20" s="427"/>
      <c r="H20" s="428"/>
      <c r="J20" s="426" t="s">
        <v>52</v>
      </c>
      <c r="K20" s="427"/>
      <c r="L20" s="428"/>
      <c r="M20" s="2"/>
      <c r="N20" s="4"/>
      <c r="O20" s="2"/>
      <c r="R20" s="200">
        <f>-M76</f>
        <v>0</v>
      </c>
      <c r="S20" s="2"/>
      <c r="T20" s="58"/>
      <c r="U20" s="58"/>
    </row>
    <row r="21" spans="1:22" x14ac:dyDescent="0.3">
      <c r="A21" s="27">
        <v>100</v>
      </c>
      <c r="B21" s="281"/>
      <c r="C21" s="92">
        <f t="shared" ref="C21:C27" si="2">A21*B21</f>
        <v>0</v>
      </c>
      <c r="D21" s="28"/>
      <c r="E21" s="429"/>
      <c r="F21" s="430"/>
      <c r="G21" s="431"/>
      <c r="H21" s="55"/>
      <c r="I21" s="26"/>
      <c r="J21" s="29" t="s">
        <v>56</v>
      </c>
      <c r="K21" s="282"/>
      <c r="L21" s="29"/>
      <c r="M21" s="25"/>
      <c r="N21" s="4"/>
      <c r="O21" s="2"/>
      <c r="P21" s="86">
        <v>70800</v>
      </c>
      <c r="Q21" s="91">
        <f>K47</f>
        <v>0</v>
      </c>
      <c r="R21" s="45"/>
      <c r="S21" s="2"/>
      <c r="T21" s="58"/>
      <c r="U21" s="58"/>
    </row>
    <row r="22" spans="1:22" x14ac:dyDescent="0.3">
      <c r="A22" s="27">
        <v>50</v>
      </c>
      <c r="B22" s="280"/>
      <c r="C22" s="92">
        <f t="shared" si="2"/>
        <v>0</v>
      </c>
      <c r="D22" s="28"/>
      <c r="E22" s="429"/>
      <c r="F22" s="430"/>
      <c r="G22" s="431"/>
      <c r="H22" s="55"/>
      <c r="I22" s="30"/>
      <c r="J22" s="29" t="s">
        <v>57</v>
      </c>
      <c r="K22" s="282"/>
      <c r="L22" s="29"/>
      <c r="M22" s="25"/>
      <c r="N22" s="4"/>
      <c r="O22" s="2"/>
      <c r="P22" s="83">
        <v>10420</v>
      </c>
      <c r="Q22" s="90">
        <f>-K35</f>
        <v>0</v>
      </c>
      <c r="R22" s="45"/>
      <c r="S22" s="2"/>
      <c r="T22" s="58"/>
      <c r="U22" s="58"/>
    </row>
    <row r="23" spans="1:22" x14ac:dyDescent="0.3">
      <c r="A23" s="31">
        <v>20</v>
      </c>
      <c r="B23" s="280"/>
      <c r="C23" s="92">
        <f t="shared" si="2"/>
        <v>0</v>
      </c>
      <c r="D23" s="28"/>
      <c r="E23" s="429"/>
      <c r="F23" s="430"/>
      <c r="G23" s="431"/>
      <c r="H23" s="55"/>
      <c r="I23" s="30"/>
      <c r="J23" s="32" t="s">
        <v>58</v>
      </c>
      <c r="K23" s="88">
        <f>SUM(K21:K22)</f>
        <v>0</v>
      </c>
      <c r="L23" s="89">
        <f>K23</f>
        <v>0</v>
      </c>
      <c r="M23" s="19">
        <v>10400</v>
      </c>
      <c r="N23" s="4"/>
      <c r="O23" s="2"/>
      <c r="P23" s="13">
        <v>22150</v>
      </c>
      <c r="Q23" s="91">
        <f t="shared" ref="Q23:Q28" si="3">+K36</f>
        <v>0</v>
      </c>
      <c r="R23" s="6"/>
      <c r="S23" s="2"/>
      <c r="T23" s="58"/>
      <c r="U23" s="58"/>
    </row>
    <row r="24" spans="1:22" x14ac:dyDescent="0.3">
      <c r="A24" s="27">
        <v>10</v>
      </c>
      <c r="B24" s="281"/>
      <c r="C24" s="92">
        <f t="shared" si="2"/>
        <v>0</v>
      </c>
      <c r="D24" s="28"/>
      <c r="E24" s="432"/>
      <c r="F24" s="433"/>
      <c r="G24" s="434"/>
      <c r="H24" s="76"/>
      <c r="I24" s="30"/>
      <c r="J24" s="43" t="s">
        <v>21</v>
      </c>
      <c r="K24" s="283"/>
      <c r="L24" s="33"/>
      <c r="M24" s="4"/>
      <c r="N24" s="4"/>
      <c r="O24" s="2"/>
      <c r="P24" s="13">
        <v>22100</v>
      </c>
      <c r="Q24" s="91">
        <f t="shared" si="3"/>
        <v>0</v>
      </c>
      <c r="R24" s="6"/>
      <c r="S24" s="2"/>
      <c r="T24" s="58"/>
      <c r="U24" s="58"/>
    </row>
    <row r="25" spans="1:22" x14ac:dyDescent="0.3">
      <c r="A25" s="31">
        <v>5</v>
      </c>
      <c r="B25" s="281"/>
      <c r="C25" s="92">
        <f t="shared" si="2"/>
        <v>0</v>
      </c>
      <c r="D25" s="28"/>
      <c r="E25" s="432"/>
      <c r="F25" s="433"/>
      <c r="G25" s="434"/>
      <c r="H25" s="76"/>
      <c r="I25" s="30"/>
      <c r="J25" s="43" t="s">
        <v>24</v>
      </c>
      <c r="K25" s="267"/>
      <c r="L25" s="89">
        <f>K24-L26</f>
        <v>0</v>
      </c>
      <c r="M25" s="19">
        <v>10430</v>
      </c>
      <c r="N25" s="4"/>
      <c r="O25" s="2"/>
      <c r="P25" s="13"/>
      <c r="Q25" s="91">
        <f t="shared" si="3"/>
        <v>0</v>
      </c>
      <c r="R25" s="6"/>
      <c r="S25" s="2"/>
      <c r="T25" s="58"/>
      <c r="U25" s="58"/>
    </row>
    <row r="26" spans="1:22" x14ac:dyDescent="0.3">
      <c r="A26" s="31">
        <v>2</v>
      </c>
      <c r="B26" s="281"/>
      <c r="C26" s="92">
        <f t="shared" si="2"/>
        <v>0</v>
      </c>
      <c r="D26" s="28"/>
      <c r="E26" s="35"/>
      <c r="F26" s="35"/>
      <c r="G26" s="35"/>
      <c r="H26" s="95">
        <f>SUM(H21:H25)</f>
        <v>0</v>
      </c>
      <c r="I26" s="30"/>
      <c r="J26" s="43" t="s">
        <v>28</v>
      </c>
      <c r="K26" s="79"/>
      <c r="L26" s="89">
        <f>K24*0.026</f>
        <v>0</v>
      </c>
      <c r="M26" s="19">
        <v>10435</v>
      </c>
      <c r="N26" s="4"/>
      <c r="O26" s="2"/>
      <c r="P26" s="13">
        <v>23300</v>
      </c>
      <c r="Q26" s="91">
        <f t="shared" si="3"/>
        <v>0</v>
      </c>
      <c r="R26" s="6"/>
      <c r="S26" s="2"/>
      <c r="T26" s="58"/>
      <c r="U26" s="58"/>
      <c r="V26" s="172"/>
    </row>
    <row r="27" spans="1:22" x14ac:dyDescent="0.3">
      <c r="A27" s="36">
        <v>1</v>
      </c>
      <c r="B27" s="281"/>
      <c r="C27" s="92">
        <f t="shared" si="2"/>
        <v>0</v>
      </c>
      <c r="D27" s="28"/>
      <c r="E27" s="35"/>
      <c r="F27" s="35"/>
      <c r="G27" s="35"/>
      <c r="H27" s="37"/>
      <c r="I27" s="30"/>
      <c r="J27" s="29" t="s">
        <v>98</v>
      </c>
      <c r="K27" s="265"/>
      <c r="L27" s="89">
        <f>K27</f>
        <v>0</v>
      </c>
      <c r="M27" s="19">
        <v>22200</v>
      </c>
      <c r="N27" s="4"/>
      <c r="O27" s="2"/>
      <c r="P27" s="13">
        <v>10550</v>
      </c>
      <c r="Q27" s="91">
        <f t="shared" si="3"/>
        <v>0</v>
      </c>
      <c r="R27" s="6"/>
      <c r="S27" s="2"/>
      <c r="T27" s="58"/>
      <c r="U27" s="58"/>
    </row>
    <row r="28" spans="1:22" x14ac:dyDescent="0.3">
      <c r="A28" s="38" t="s">
        <v>36</v>
      </c>
      <c r="B28" s="362"/>
      <c r="C28" s="93">
        <f>B28</f>
        <v>0</v>
      </c>
      <c r="D28" s="39"/>
      <c r="E28" s="426" t="s">
        <v>55</v>
      </c>
      <c r="F28" s="427"/>
      <c r="G28" s="427"/>
      <c r="H28" s="428"/>
      <c r="I28" s="37"/>
      <c r="J28" s="32" t="s">
        <v>99</v>
      </c>
      <c r="K28" s="284"/>
      <c r="L28" s="89">
        <f>K28</f>
        <v>0</v>
      </c>
      <c r="M28" s="19">
        <v>22200</v>
      </c>
      <c r="N28" s="4"/>
      <c r="O28" s="2"/>
      <c r="P28" s="13">
        <v>10200</v>
      </c>
      <c r="Q28" s="91">
        <f t="shared" si="3"/>
        <v>0</v>
      </c>
      <c r="R28" s="6"/>
      <c r="S28" s="2"/>
      <c r="T28" s="58"/>
      <c r="U28" s="58"/>
    </row>
    <row r="29" spans="1:22" x14ac:dyDescent="0.3">
      <c r="A29" s="7"/>
      <c r="B29" s="2"/>
      <c r="C29" s="94">
        <f>SUM(C21:C28)</f>
        <v>0</v>
      </c>
      <c r="D29" s="41"/>
      <c r="E29" s="432"/>
      <c r="F29" s="433"/>
      <c r="G29" s="434"/>
      <c r="H29" s="76"/>
      <c r="I29" s="26"/>
      <c r="J29" s="40" t="s">
        <v>33</v>
      </c>
      <c r="K29" s="279">
        <v>0</v>
      </c>
      <c r="L29" s="81"/>
      <c r="M29" s="4"/>
      <c r="N29" s="4"/>
      <c r="O29" s="2"/>
      <c r="P29" s="13"/>
      <c r="Q29" s="91">
        <f>+L42</f>
        <v>0</v>
      </c>
      <c r="R29" s="6"/>
      <c r="S29" s="2"/>
      <c r="T29" s="58"/>
      <c r="U29" s="58"/>
    </row>
    <row r="30" spans="1:22" x14ac:dyDescent="0.3">
      <c r="D30" s="2"/>
      <c r="E30" s="432"/>
      <c r="F30" s="433"/>
      <c r="G30" s="434"/>
      <c r="H30" s="76"/>
      <c r="I30" s="30"/>
      <c r="J30" s="43" t="s">
        <v>34</v>
      </c>
      <c r="K30" s="78"/>
      <c r="L30" s="33">
        <f>K29-L31</f>
        <v>0</v>
      </c>
      <c r="M30" s="19">
        <v>22200</v>
      </c>
      <c r="N30" s="4"/>
      <c r="O30" s="2"/>
      <c r="P30" s="13"/>
      <c r="Q30" s="91">
        <f>K44</f>
        <v>0</v>
      </c>
      <c r="R30" s="42"/>
      <c r="S30" s="2"/>
      <c r="T30" s="58"/>
      <c r="U30" s="58"/>
    </row>
    <row r="31" spans="1:22" x14ac:dyDescent="0.3">
      <c r="A31" s="438" t="s">
        <v>23</v>
      </c>
      <c r="B31" s="439"/>
      <c r="C31" s="440"/>
      <c r="D31" s="44"/>
      <c r="E31" s="432"/>
      <c r="F31" s="433"/>
      <c r="G31" s="434"/>
      <c r="H31" s="76"/>
      <c r="I31" s="30"/>
      <c r="J31" s="43" t="s">
        <v>35</v>
      </c>
      <c r="K31" s="80"/>
      <c r="L31" s="33">
        <f>K29*0.08</f>
        <v>0</v>
      </c>
      <c r="M31" s="19">
        <v>73000</v>
      </c>
      <c r="N31" s="4"/>
      <c r="O31" s="2"/>
      <c r="P31" s="4"/>
      <c r="Q31" s="82"/>
      <c r="R31" s="91">
        <f>SUM(Q4:Q30)</f>
        <v>0</v>
      </c>
      <c r="S31" s="2"/>
      <c r="T31" s="58"/>
      <c r="U31" s="58"/>
    </row>
    <row r="32" spans="1:22" x14ac:dyDescent="0.3">
      <c r="A32" s="46" t="s">
        <v>25</v>
      </c>
      <c r="B32" s="46" t="s">
        <v>26</v>
      </c>
      <c r="C32" s="47" t="s">
        <v>27</v>
      </c>
      <c r="D32" s="3"/>
      <c r="E32" s="432"/>
      <c r="F32" s="433"/>
      <c r="G32" s="434"/>
      <c r="H32" s="76"/>
      <c r="I32" s="30"/>
      <c r="M32" s="25"/>
      <c r="N32" s="4"/>
      <c r="O32" s="2" t="s">
        <v>31</v>
      </c>
      <c r="P32" s="2"/>
      <c r="Q32" s="4"/>
      <c r="R32" s="4"/>
      <c r="S32" s="2"/>
      <c r="T32" s="58"/>
      <c r="U32" s="58"/>
    </row>
    <row r="33" spans="1:21" x14ac:dyDescent="0.3">
      <c r="A33" s="48" t="s">
        <v>29</v>
      </c>
      <c r="B33" s="265"/>
      <c r="C33" s="96">
        <f>B33*1.98</f>
        <v>0</v>
      </c>
      <c r="D33" s="49"/>
      <c r="E33" s="432"/>
      <c r="F33" s="433"/>
      <c r="G33" s="434"/>
      <c r="H33" s="76"/>
      <c r="I33" s="30"/>
      <c r="J33" s="167" t="s">
        <v>53</v>
      </c>
      <c r="K33" s="168"/>
      <c r="L33" s="169"/>
      <c r="M33" s="25"/>
      <c r="N33" s="449" t="s">
        <v>61</v>
      </c>
      <c r="O33" s="449"/>
      <c r="P33" s="449"/>
      <c r="Q33" s="449"/>
      <c r="R33" s="449"/>
      <c r="S33" s="449"/>
      <c r="T33" s="58"/>
      <c r="U33" s="58"/>
    </row>
    <row r="34" spans="1:21" x14ac:dyDescent="0.3">
      <c r="A34" s="48" t="s">
        <v>30</v>
      </c>
      <c r="B34" s="190"/>
      <c r="C34" s="96">
        <f>B34*2.62</f>
        <v>0</v>
      </c>
      <c r="D34" s="49"/>
      <c r="E34" s="35"/>
      <c r="F34" s="35"/>
      <c r="G34" s="35"/>
      <c r="H34" s="95">
        <f>SUM(H29:H33)</f>
        <v>0</v>
      </c>
      <c r="I34" s="30"/>
      <c r="J34" s="50" t="s">
        <v>38</v>
      </c>
      <c r="K34" s="50" t="s">
        <v>4</v>
      </c>
      <c r="L34" s="34"/>
      <c r="M34" s="25"/>
      <c r="N34" s="448"/>
      <c r="O34" s="448"/>
      <c r="P34" s="448"/>
      <c r="Q34" s="448"/>
      <c r="R34" s="448"/>
      <c r="S34" s="76"/>
      <c r="T34" s="58"/>
      <c r="U34" s="58"/>
    </row>
    <row r="35" spans="1:21" x14ac:dyDescent="0.3">
      <c r="A35" s="48" t="s">
        <v>32</v>
      </c>
      <c r="B35" s="190"/>
      <c r="C35" s="96">
        <f>B35*1.45</f>
        <v>0</v>
      </c>
      <c r="D35" s="49"/>
      <c r="E35" s="2"/>
      <c r="F35" s="3"/>
      <c r="G35" s="53"/>
      <c r="H35" s="54"/>
      <c r="I35" s="30"/>
      <c r="J35" s="51" t="s">
        <v>40</v>
      </c>
      <c r="K35" s="34"/>
      <c r="L35" s="89">
        <f>K35</f>
        <v>0</v>
      </c>
      <c r="M35" s="25"/>
      <c r="N35" s="448"/>
      <c r="O35" s="448"/>
      <c r="P35" s="448"/>
      <c r="Q35" s="448"/>
      <c r="R35" s="448"/>
      <c r="S35" s="76"/>
      <c r="T35" s="58"/>
      <c r="U35" s="58"/>
    </row>
    <row r="36" spans="1:21" x14ac:dyDescent="0.3">
      <c r="A36" s="43"/>
      <c r="B36" s="55"/>
      <c r="C36" s="97"/>
      <c r="D36" s="3"/>
      <c r="E36" s="426" t="s">
        <v>59</v>
      </c>
      <c r="F36" s="427"/>
      <c r="G36" s="427"/>
      <c r="H36" s="428"/>
      <c r="I36" s="54"/>
      <c r="J36" s="43" t="s">
        <v>42</v>
      </c>
      <c r="K36" s="99">
        <f>-H34</f>
        <v>0</v>
      </c>
      <c r="L36" s="89">
        <f t="shared" ref="L36:L44" si="4">K36</f>
        <v>0</v>
      </c>
      <c r="M36" s="25"/>
      <c r="N36" s="448"/>
      <c r="O36" s="448"/>
      <c r="P36" s="448"/>
      <c r="Q36" s="448"/>
      <c r="R36" s="448"/>
      <c r="S36" s="76"/>
      <c r="T36" s="58"/>
      <c r="U36" s="58"/>
    </row>
    <row r="37" spans="1:21" x14ac:dyDescent="0.3">
      <c r="A37" s="2"/>
      <c r="B37" s="2"/>
      <c r="C37" s="2"/>
      <c r="E37" s="429" t="s">
        <v>142</v>
      </c>
      <c r="F37" s="430"/>
      <c r="G37" s="431"/>
      <c r="H37" s="55"/>
      <c r="I37" s="26"/>
      <c r="J37" s="43" t="s">
        <v>44</v>
      </c>
      <c r="K37" s="268">
        <f>-H42</f>
        <v>0</v>
      </c>
      <c r="L37" s="89">
        <f t="shared" si="4"/>
        <v>0</v>
      </c>
      <c r="M37" s="25"/>
      <c r="N37" s="448"/>
      <c r="O37" s="448"/>
      <c r="P37" s="448"/>
      <c r="Q37" s="448"/>
      <c r="R37" s="448"/>
      <c r="S37" s="76"/>
      <c r="T37" s="58"/>
      <c r="U37" s="58"/>
    </row>
    <row r="38" spans="1:21" x14ac:dyDescent="0.3">
      <c r="A38" s="450" t="s">
        <v>39</v>
      </c>
      <c r="B38" s="450"/>
      <c r="C38" s="2"/>
      <c r="D38" s="2"/>
      <c r="E38" s="451"/>
      <c r="F38" s="452"/>
      <c r="G38" s="453"/>
      <c r="H38" s="74"/>
      <c r="I38" s="30"/>
      <c r="J38" s="43" t="s">
        <v>46</v>
      </c>
      <c r="K38" s="52"/>
      <c r="L38" s="89">
        <f t="shared" si="4"/>
        <v>0</v>
      </c>
      <c r="M38" s="56"/>
      <c r="N38" s="448"/>
      <c r="O38" s="448"/>
      <c r="P38" s="448"/>
      <c r="Q38" s="448"/>
      <c r="R38" s="448"/>
      <c r="S38" s="76"/>
      <c r="T38" s="58"/>
      <c r="U38" s="58"/>
    </row>
    <row r="39" spans="1:21" ht="14.5" customHeight="1" x14ac:dyDescent="0.3">
      <c r="A39" s="47" t="s">
        <v>41</v>
      </c>
      <c r="B39" s="95">
        <f>C29+C34+C35+C36</f>
        <v>0</v>
      </c>
      <c r="C39" s="2"/>
      <c r="D39" s="2"/>
      <c r="E39" s="451"/>
      <c r="F39" s="452"/>
      <c r="G39" s="453"/>
      <c r="H39" s="74"/>
      <c r="I39" s="30"/>
      <c r="J39" s="43" t="s">
        <v>47</v>
      </c>
      <c r="K39" s="285"/>
      <c r="L39" s="89">
        <f t="shared" si="4"/>
        <v>0</v>
      </c>
      <c r="M39" s="25"/>
      <c r="N39" s="2"/>
      <c r="O39" s="2"/>
      <c r="P39" s="4"/>
      <c r="R39" s="4"/>
      <c r="S39" s="98">
        <f>SUM(S34:S38)</f>
        <v>0</v>
      </c>
      <c r="T39" s="58"/>
      <c r="U39" s="58"/>
    </row>
    <row r="40" spans="1:21" x14ac:dyDescent="0.3">
      <c r="A40" s="47" t="s">
        <v>43</v>
      </c>
      <c r="B40" s="102">
        <f>S39</f>
        <v>0</v>
      </c>
      <c r="C40" s="2"/>
      <c r="D40" s="2"/>
      <c r="E40" s="451"/>
      <c r="F40" s="452"/>
      <c r="G40" s="453"/>
      <c r="H40" s="74"/>
      <c r="I40" s="30"/>
      <c r="J40" s="43" t="s">
        <v>48</v>
      </c>
      <c r="K40" s="89">
        <f>-H26</f>
        <v>0</v>
      </c>
      <c r="L40" s="89">
        <f t="shared" si="4"/>
        <v>0</v>
      </c>
      <c r="M40" s="25"/>
      <c r="N40" s="25"/>
      <c r="O40" s="2"/>
      <c r="P40" s="2"/>
      <c r="Q40" s="4"/>
      <c r="R40" s="4"/>
      <c r="S40" s="58"/>
      <c r="T40" s="58"/>
      <c r="U40" s="58"/>
    </row>
    <row r="41" spans="1:21" x14ac:dyDescent="0.3">
      <c r="A41" s="47" t="s">
        <v>45</v>
      </c>
      <c r="B41" s="61"/>
      <c r="C41" s="2"/>
      <c r="D41" s="2"/>
      <c r="E41" s="451"/>
      <c r="F41" s="452"/>
      <c r="G41" s="453"/>
      <c r="H41" s="74"/>
      <c r="I41" s="30"/>
      <c r="J41" s="43" t="s">
        <v>49</v>
      </c>
      <c r="K41" s="89">
        <f>-C33</f>
        <v>0</v>
      </c>
      <c r="L41" s="89">
        <f t="shared" si="4"/>
        <v>0</v>
      </c>
      <c r="M41" s="25"/>
      <c r="N41" s="449" t="s">
        <v>62</v>
      </c>
      <c r="O41" s="449"/>
      <c r="P41" s="449"/>
      <c r="Q41" s="449"/>
      <c r="R41" s="449"/>
      <c r="S41" s="449"/>
      <c r="T41" s="58"/>
      <c r="U41" s="58"/>
    </row>
    <row r="42" spans="1:21" x14ac:dyDescent="0.3">
      <c r="A42" s="47"/>
      <c r="B42" s="61"/>
      <c r="C42" s="2"/>
      <c r="D42" s="2"/>
      <c r="E42" s="2"/>
      <c r="F42" s="2"/>
      <c r="G42" s="4"/>
      <c r="H42" s="98">
        <f>SUM(H37:H41)</f>
        <v>0</v>
      </c>
      <c r="I42" s="30"/>
      <c r="J42" s="59" t="s">
        <v>50</v>
      </c>
      <c r="K42" s="52"/>
      <c r="L42" s="89">
        <f t="shared" si="4"/>
        <v>0</v>
      </c>
      <c r="M42" s="25"/>
      <c r="N42" s="448"/>
      <c r="O42" s="448"/>
      <c r="P42" s="448"/>
      <c r="Q42" s="448"/>
      <c r="R42" s="448"/>
      <c r="S42" s="76"/>
      <c r="T42" s="58"/>
      <c r="U42" s="58"/>
    </row>
    <row r="43" spans="1:21" x14ac:dyDescent="0.3">
      <c r="A43" s="47"/>
      <c r="B43" s="61"/>
      <c r="C43" s="2"/>
      <c r="D43" s="2"/>
      <c r="E43" s="2"/>
      <c r="F43" s="2"/>
      <c r="G43" s="2"/>
      <c r="I43" s="23"/>
      <c r="J43" s="60"/>
      <c r="K43" s="46"/>
      <c r="L43" s="89">
        <f t="shared" si="4"/>
        <v>0</v>
      </c>
      <c r="M43" s="25"/>
      <c r="N43" s="448"/>
      <c r="O43" s="448"/>
      <c r="P43" s="448"/>
      <c r="Q43" s="448"/>
      <c r="R43" s="448"/>
      <c r="S43" s="76"/>
      <c r="T43" s="58"/>
      <c r="U43" s="58"/>
    </row>
    <row r="44" spans="1:21" ht="13.5" thickBot="1" x14ac:dyDescent="0.35">
      <c r="A44" s="3"/>
      <c r="B44" s="63"/>
      <c r="C44" s="2"/>
      <c r="D44" s="2"/>
      <c r="E44" s="62" t="s">
        <v>111</v>
      </c>
      <c r="F44" s="369"/>
      <c r="G44" s="2"/>
      <c r="H44" s="2"/>
      <c r="I44" s="2"/>
      <c r="J44" s="155"/>
      <c r="K44" s="46"/>
      <c r="L44" s="89">
        <f t="shared" si="4"/>
        <v>0</v>
      </c>
      <c r="M44" s="25"/>
      <c r="N44" s="448"/>
      <c r="O44" s="448"/>
      <c r="P44" s="448"/>
      <c r="Q44" s="448"/>
      <c r="R44" s="448"/>
      <c r="S44" s="76"/>
      <c r="T44" s="58"/>
      <c r="U44" s="58"/>
    </row>
    <row r="45" spans="1:21" ht="13.5" thickBot="1" x14ac:dyDescent="0.35">
      <c r="A45" s="2"/>
      <c r="B45" s="21">
        <f>SUM(B39:B41)</f>
        <v>0</v>
      </c>
      <c r="C45" s="2"/>
      <c r="D45" s="2"/>
      <c r="E45" s="62" t="s">
        <v>18</v>
      </c>
      <c r="F45" s="369"/>
      <c r="G45" s="2"/>
      <c r="H45" s="2"/>
      <c r="I45" s="2"/>
      <c r="J45" s="2"/>
      <c r="K45" s="3"/>
      <c r="L45" s="89">
        <f>M16-K23-K24+K29-L35+L36+L37+L38+L39+L40+L41+L42+L43+L44+K28+K27</f>
        <v>0</v>
      </c>
      <c r="M45" s="25"/>
      <c r="N45" s="448"/>
      <c r="O45" s="448"/>
      <c r="P45" s="448"/>
      <c r="Q45" s="448"/>
      <c r="R45" s="448"/>
      <c r="S45" s="76"/>
      <c r="T45" s="58"/>
      <c r="U45" s="58"/>
    </row>
    <row r="46" spans="1:21" x14ac:dyDescent="0.3">
      <c r="A46" s="2"/>
      <c r="B46" s="2"/>
      <c r="C46" s="2"/>
      <c r="D46" s="2"/>
      <c r="E46" s="62" t="s">
        <v>19</v>
      </c>
      <c r="F46" s="370"/>
      <c r="G46" s="2"/>
      <c r="H46" s="2"/>
      <c r="I46" s="2"/>
      <c r="J46" s="3"/>
      <c r="K46" s="3"/>
      <c r="M46" s="25"/>
      <c r="N46" s="448"/>
      <c r="O46" s="448"/>
      <c r="P46" s="448"/>
      <c r="Q46" s="448"/>
      <c r="R46" s="448"/>
      <c r="S46" s="76"/>
      <c r="T46" s="58"/>
      <c r="U46" s="58"/>
    </row>
    <row r="47" spans="1:21" x14ac:dyDescent="0.3">
      <c r="A47" s="2"/>
      <c r="B47" s="2"/>
      <c r="C47" s="2"/>
      <c r="D47" s="2"/>
      <c r="E47" s="62" t="s">
        <v>20</v>
      </c>
      <c r="F47" s="101">
        <f>SUM(F44:F46)</f>
        <v>0</v>
      </c>
      <c r="G47" s="2"/>
      <c r="H47" s="2"/>
      <c r="I47" s="2"/>
      <c r="J47" s="64" t="s">
        <v>60</v>
      </c>
      <c r="K47" s="100">
        <f>B45-L45</f>
        <v>0</v>
      </c>
      <c r="L47" s="2"/>
      <c r="M47" s="25"/>
      <c r="N47" s="2"/>
      <c r="O47" s="2"/>
      <c r="P47" s="4"/>
      <c r="R47" s="4"/>
      <c r="S47" s="98">
        <f>SUM(S42:S46)</f>
        <v>0</v>
      </c>
      <c r="T47" s="58"/>
      <c r="U47" s="58"/>
    </row>
    <row r="48" spans="1:21" ht="13.5" thickBot="1" x14ac:dyDescent="0.35">
      <c r="A48" s="2"/>
      <c r="B48" s="2"/>
      <c r="C48" s="2"/>
      <c r="D48" s="2"/>
      <c r="E48" s="65"/>
      <c r="F48" s="66">
        <f>F47</f>
        <v>0</v>
      </c>
      <c r="G48" s="2"/>
      <c r="H48" s="2"/>
      <c r="I48" s="2"/>
      <c r="J48" s="2"/>
      <c r="K48" s="2"/>
      <c r="L48" s="2"/>
      <c r="M48" s="25" t="s">
        <v>16</v>
      </c>
      <c r="N48" s="25"/>
      <c r="O48" s="2"/>
      <c r="P48" s="2"/>
      <c r="Q48" s="4"/>
      <c r="R48" s="4"/>
      <c r="S48" s="58"/>
      <c r="T48" s="58"/>
      <c r="U48" s="58"/>
    </row>
    <row r="49" spans="1:21" ht="15" customHeight="1" thickTop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5"/>
      <c r="N49" s="25"/>
      <c r="O49" s="2"/>
      <c r="P49" s="2"/>
      <c r="Q49" s="4"/>
      <c r="R49" s="4"/>
      <c r="S49" s="58"/>
      <c r="T49" s="58"/>
      <c r="U49" s="58"/>
    </row>
    <row r="50" spans="1:21" ht="1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5"/>
      <c r="N50" s="25"/>
      <c r="O50" s="2"/>
      <c r="P50" s="2"/>
      <c r="Q50" s="4"/>
      <c r="R50" s="4"/>
      <c r="S50" s="58"/>
      <c r="T50" s="58"/>
      <c r="U50" s="58"/>
    </row>
    <row r="51" spans="1:21" x14ac:dyDescent="0.3">
      <c r="A51" s="7" t="s">
        <v>16</v>
      </c>
      <c r="B51" s="68"/>
      <c r="E51" s="479">
        <f>+J51</f>
        <v>0</v>
      </c>
      <c r="F51" s="479"/>
      <c r="G51" s="479"/>
      <c r="H51" s="479"/>
      <c r="J51" s="479">
        <f>+J3</f>
        <v>0</v>
      </c>
      <c r="K51" s="479"/>
      <c r="L51" s="479"/>
      <c r="M51" s="479"/>
      <c r="S51" s="69"/>
      <c r="T51" s="58"/>
      <c r="U51" s="58"/>
    </row>
    <row r="52" spans="1:21" ht="13.5" thickBot="1" x14ac:dyDescent="0.35">
      <c r="A52" s="7"/>
      <c r="E52" s="286"/>
      <c r="F52" s="286"/>
      <c r="G52" s="286"/>
      <c r="H52" s="287"/>
      <c r="J52" s="288" t="s">
        <v>107</v>
      </c>
      <c r="K52" s="286"/>
      <c r="L52" s="286"/>
      <c r="M52" s="287"/>
      <c r="N52" s="290"/>
      <c r="S52" s="69"/>
      <c r="T52" s="58"/>
      <c r="U52" s="58"/>
    </row>
    <row r="53" spans="1:21" x14ac:dyDescent="0.3">
      <c r="A53" s="70"/>
      <c r="E53" s="286"/>
      <c r="F53" s="286"/>
      <c r="G53" s="191"/>
      <c r="H53" s="191"/>
      <c r="J53" s="291" t="s">
        <v>144</v>
      </c>
      <c r="K53" s="292" t="s">
        <v>102</v>
      </c>
      <c r="L53" s="252"/>
      <c r="M53" s="252"/>
      <c r="N53" s="293"/>
      <c r="S53" s="69"/>
      <c r="T53" s="58"/>
      <c r="U53" s="58"/>
    </row>
    <row r="54" spans="1:21" x14ac:dyDescent="0.3">
      <c r="A54" s="70"/>
      <c r="E54" s="286"/>
      <c r="F54" s="286"/>
      <c r="G54" s="191"/>
      <c r="H54" s="191"/>
      <c r="J54" s="296" t="s">
        <v>144</v>
      </c>
      <c r="K54" s="286" t="s">
        <v>119</v>
      </c>
      <c r="L54" s="256"/>
      <c r="M54" s="256"/>
      <c r="N54" s="301"/>
      <c r="S54" s="69"/>
      <c r="T54" s="58"/>
      <c r="U54" s="58"/>
    </row>
    <row r="55" spans="1:21" ht="13.5" thickBot="1" x14ac:dyDescent="0.35">
      <c r="A55" s="70"/>
      <c r="E55" s="286"/>
      <c r="F55" s="286"/>
      <c r="G55" s="191"/>
      <c r="H55" s="192"/>
      <c r="J55" s="294" t="s">
        <v>144</v>
      </c>
      <c r="K55" s="295" t="s">
        <v>103</v>
      </c>
      <c r="L55" s="253"/>
      <c r="M55" s="254">
        <f>SUM(L53:L55)</f>
        <v>0</v>
      </c>
      <c r="N55" s="255">
        <f>+M55*0.0185</f>
        <v>0</v>
      </c>
      <c r="S55" s="69"/>
    </row>
    <row r="56" spans="1:21" x14ac:dyDescent="0.3">
      <c r="E56" s="286"/>
      <c r="F56" s="286"/>
      <c r="G56" s="191"/>
      <c r="H56" s="192"/>
      <c r="J56" s="291" t="s">
        <v>163</v>
      </c>
      <c r="K56" s="292" t="s">
        <v>102</v>
      </c>
      <c r="L56" s="252"/>
      <c r="M56" s="252"/>
      <c r="N56" s="293"/>
      <c r="S56" s="69"/>
    </row>
    <row r="57" spans="1:21" x14ac:dyDescent="0.3">
      <c r="A57" s="7"/>
      <c r="E57" s="286"/>
      <c r="F57" s="286"/>
      <c r="G57" s="191"/>
      <c r="H57" s="192"/>
      <c r="I57" s="7"/>
      <c r="J57" s="296" t="s">
        <v>163</v>
      </c>
      <c r="K57" s="286" t="s">
        <v>119</v>
      </c>
      <c r="L57" s="256"/>
      <c r="M57" s="257"/>
      <c r="N57" s="258"/>
      <c r="S57" s="69"/>
    </row>
    <row r="58" spans="1:21" ht="13.5" thickBot="1" x14ac:dyDescent="0.35">
      <c r="E58" s="286"/>
      <c r="F58" s="286"/>
      <c r="G58" s="191"/>
      <c r="H58" s="192"/>
      <c r="I58" s="7"/>
      <c r="J58" s="294" t="s">
        <v>163</v>
      </c>
      <c r="K58" s="295" t="s">
        <v>103</v>
      </c>
      <c r="L58" s="253"/>
      <c r="M58" s="364">
        <f>SUM(L56:L58)</f>
        <v>0</v>
      </c>
      <c r="N58" s="255">
        <f>+M58*0.0185</f>
        <v>0</v>
      </c>
      <c r="S58" s="69"/>
    </row>
    <row r="59" spans="1:21" x14ac:dyDescent="0.3">
      <c r="E59" s="286"/>
      <c r="F59" s="286"/>
      <c r="G59" s="191"/>
      <c r="H59" s="192"/>
      <c r="J59" s="291" t="s">
        <v>151</v>
      </c>
      <c r="K59" s="292" t="s">
        <v>102</v>
      </c>
      <c r="L59" s="252"/>
      <c r="M59" s="302"/>
      <c r="N59" s="293"/>
    </row>
    <row r="60" spans="1:21" x14ac:dyDescent="0.3">
      <c r="E60" s="286"/>
      <c r="F60" s="286"/>
      <c r="G60" s="191"/>
      <c r="H60" s="192"/>
      <c r="J60" s="296" t="s">
        <v>151</v>
      </c>
      <c r="K60" s="286" t="s">
        <v>119</v>
      </c>
      <c r="L60" s="256"/>
      <c r="M60" s="317"/>
      <c r="N60" s="301"/>
    </row>
    <row r="61" spans="1:21" ht="13.5" thickBot="1" x14ac:dyDescent="0.35">
      <c r="E61" s="286"/>
      <c r="F61" s="286"/>
      <c r="G61" s="191"/>
      <c r="H61" s="192"/>
      <c r="J61" s="294" t="s">
        <v>151</v>
      </c>
      <c r="K61" s="295" t="s">
        <v>103</v>
      </c>
      <c r="L61" s="253"/>
      <c r="M61" s="364">
        <f>SUM(L59:L61)</f>
        <v>0</v>
      </c>
      <c r="N61" s="255">
        <f>+M61*0.0185</f>
        <v>0</v>
      </c>
      <c r="S61" s="57" t="s">
        <v>37</v>
      </c>
    </row>
    <row r="62" spans="1:21" x14ac:dyDescent="0.3">
      <c r="E62" s="286"/>
      <c r="F62" s="286"/>
      <c r="G62" s="191"/>
      <c r="H62" s="192"/>
      <c r="J62" s="291" t="s">
        <v>153</v>
      </c>
      <c r="K62" s="292" t="s">
        <v>102</v>
      </c>
      <c r="L62" s="252"/>
      <c r="M62" s="302"/>
      <c r="N62" s="293"/>
    </row>
    <row r="63" spans="1:21" x14ac:dyDescent="0.3">
      <c r="E63" s="286"/>
      <c r="F63" s="286"/>
      <c r="G63" s="191"/>
      <c r="H63" s="192"/>
      <c r="J63" s="296" t="s">
        <v>153</v>
      </c>
      <c r="K63" s="286" t="s">
        <v>119</v>
      </c>
      <c r="L63" s="256"/>
      <c r="M63" s="317"/>
      <c r="N63" s="301"/>
    </row>
    <row r="64" spans="1:21" ht="13.5" thickBot="1" x14ac:dyDescent="0.35">
      <c r="E64" s="286"/>
      <c r="F64" s="286"/>
      <c r="G64" s="191"/>
      <c r="H64" s="192"/>
      <c r="J64" s="294" t="s">
        <v>153</v>
      </c>
      <c r="K64" s="295" t="s">
        <v>103</v>
      </c>
      <c r="L64" s="253"/>
      <c r="M64" s="364">
        <f>SUM(L62:L64)</f>
        <v>0</v>
      </c>
      <c r="N64" s="255">
        <f>+M64*0.0185</f>
        <v>0</v>
      </c>
    </row>
    <row r="65" spans="2:18" x14ac:dyDescent="0.3">
      <c r="B65" s="71"/>
      <c r="E65" s="286"/>
      <c r="F65" s="286"/>
      <c r="G65" s="191"/>
      <c r="H65" s="192"/>
      <c r="J65" s="291" t="s">
        <v>158</v>
      </c>
      <c r="K65" s="292" t="s">
        <v>102</v>
      </c>
      <c r="L65" s="252"/>
      <c r="M65" s="302"/>
      <c r="N65" s="293"/>
    </row>
    <row r="66" spans="2:18" x14ac:dyDescent="0.3">
      <c r="B66" s="71"/>
      <c r="E66" s="286"/>
      <c r="F66" s="286"/>
      <c r="G66" s="191"/>
      <c r="H66" s="192"/>
      <c r="J66" s="296" t="s">
        <v>158</v>
      </c>
      <c r="K66" s="286" t="s">
        <v>119</v>
      </c>
      <c r="L66" s="256"/>
      <c r="M66" s="317"/>
      <c r="N66" s="301"/>
    </row>
    <row r="67" spans="2:18" ht="13.5" thickBot="1" x14ac:dyDescent="0.35">
      <c r="B67" s="71"/>
      <c r="E67" s="286"/>
      <c r="F67" s="286"/>
      <c r="G67" s="191"/>
      <c r="H67" s="192"/>
      <c r="J67" s="294" t="s">
        <v>158</v>
      </c>
      <c r="K67" s="295" t="s">
        <v>103</v>
      </c>
      <c r="L67" s="253"/>
      <c r="M67" s="364">
        <f>SUM(L65:L67)</f>
        <v>0</v>
      </c>
      <c r="N67" s="255">
        <f>+M67*0.0185</f>
        <v>0</v>
      </c>
    </row>
    <row r="68" spans="2:18" x14ac:dyDescent="0.3">
      <c r="E68" s="286"/>
      <c r="F68" s="286"/>
      <c r="G68" s="191"/>
      <c r="H68" s="192"/>
      <c r="J68" s="291" t="s">
        <v>132</v>
      </c>
      <c r="K68" s="292" t="s">
        <v>102</v>
      </c>
      <c r="L68" s="252"/>
      <c r="M68" s="302"/>
      <c r="N68" s="293"/>
    </row>
    <row r="69" spans="2:18" x14ac:dyDescent="0.3">
      <c r="E69" s="286"/>
      <c r="F69" s="286"/>
      <c r="G69" s="191"/>
      <c r="H69" s="192"/>
      <c r="J69" s="296" t="s">
        <v>132</v>
      </c>
      <c r="K69" s="286" t="s">
        <v>119</v>
      </c>
      <c r="L69" s="256"/>
      <c r="M69" s="317"/>
      <c r="N69" s="301"/>
    </row>
    <row r="70" spans="2:18" ht="13.5" thickBot="1" x14ac:dyDescent="0.35">
      <c r="E70" s="286"/>
      <c r="F70" s="286"/>
      <c r="G70" s="191"/>
      <c r="H70" s="192"/>
      <c r="J70" s="294" t="s">
        <v>132</v>
      </c>
      <c r="K70" s="295" t="s">
        <v>103</v>
      </c>
      <c r="L70" s="264"/>
      <c r="M70" s="364">
        <f>SUM(L68:L70)</f>
        <v>0</v>
      </c>
      <c r="N70" s="255">
        <f>+M70*0.0185</f>
        <v>0</v>
      </c>
    </row>
    <row r="71" spans="2:18" x14ac:dyDescent="0.3">
      <c r="E71" s="286"/>
      <c r="F71" s="286"/>
      <c r="G71" s="191"/>
      <c r="H71" s="192"/>
      <c r="J71" s="297" t="s">
        <v>133</v>
      </c>
      <c r="K71" s="298" t="s">
        <v>102</v>
      </c>
      <c r="L71" s="302"/>
      <c r="M71" s="302"/>
      <c r="N71" s="293"/>
      <c r="Q71" s="57" t="s">
        <v>143</v>
      </c>
      <c r="R71" s="57" t="s">
        <v>29</v>
      </c>
    </row>
    <row r="72" spans="2:18" x14ac:dyDescent="0.3">
      <c r="E72" s="286"/>
      <c r="F72" s="286"/>
      <c r="G72" s="191"/>
      <c r="H72" s="192"/>
      <c r="J72" s="296" t="s">
        <v>133</v>
      </c>
      <c r="K72" s="286" t="s">
        <v>119</v>
      </c>
      <c r="L72" s="262"/>
      <c r="M72" s="317"/>
      <c r="N72" s="301"/>
      <c r="Q72" s="363"/>
      <c r="R72" s="363"/>
    </row>
    <row r="73" spans="2:18" ht="13.5" thickBot="1" x14ac:dyDescent="0.35">
      <c r="E73" s="286"/>
      <c r="F73" s="286"/>
      <c r="G73" s="191"/>
      <c r="H73" s="192"/>
      <c r="J73" s="299" t="s">
        <v>133</v>
      </c>
      <c r="K73" s="300" t="s">
        <v>103</v>
      </c>
      <c r="L73" s="264"/>
      <c r="M73" s="364">
        <f>SUM(L71:L73)</f>
        <v>0</v>
      </c>
      <c r="N73" s="255">
        <f>+M73*0.0185</f>
        <v>0</v>
      </c>
      <c r="Q73" s="363"/>
      <c r="R73" s="363"/>
    </row>
    <row r="74" spans="2:18" x14ac:dyDescent="0.3">
      <c r="E74" s="286"/>
      <c r="F74" s="286"/>
      <c r="G74" s="191"/>
      <c r="H74" s="192"/>
      <c r="J74" s="291" t="s">
        <v>133</v>
      </c>
      <c r="K74" s="298" t="s">
        <v>102</v>
      </c>
      <c r="L74" s="302"/>
      <c r="M74" s="302"/>
      <c r="N74" s="293"/>
      <c r="Q74" s="363"/>
      <c r="R74" s="363"/>
    </row>
    <row r="75" spans="2:18" x14ac:dyDescent="0.3">
      <c r="E75" s="286"/>
      <c r="F75" s="286"/>
      <c r="G75" s="191"/>
      <c r="H75" s="192"/>
      <c r="J75" s="296" t="s">
        <v>133</v>
      </c>
      <c r="K75" s="286" t="s">
        <v>119</v>
      </c>
      <c r="L75" s="317"/>
      <c r="M75" s="317"/>
      <c r="N75" s="301"/>
      <c r="Q75" s="363"/>
      <c r="R75" s="363"/>
    </row>
    <row r="76" spans="2:18" ht="13.5" thickBot="1" x14ac:dyDescent="0.35">
      <c r="E76" s="286"/>
      <c r="F76" s="286"/>
      <c r="G76" s="191"/>
      <c r="H76" s="192"/>
      <c r="J76" s="294" t="s">
        <v>133</v>
      </c>
      <c r="K76" s="300" t="s">
        <v>103</v>
      </c>
      <c r="L76" s="253"/>
      <c r="M76" s="364">
        <f>SUM(L74:L76)</f>
        <v>0</v>
      </c>
      <c r="N76" s="255">
        <f>+M76*0.0185</f>
        <v>0</v>
      </c>
      <c r="Q76" s="363"/>
      <c r="R76" s="363"/>
    </row>
    <row r="77" spans="2:18" ht="13.5" thickBot="1" x14ac:dyDescent="0.35">
      <c r="E77" s="286"/>
      <c r="F77" s="286"/>
      <c r="G77" s="191"/>
      <c r="H77" s="192"/>
      <c r="J77" s="403"/>
      <c r="K77" s="404"/>
      <c r="L77" s="405"/>
      <c r="M77" s="406">
        <f>SUM(M76,M73,M70,M67,M64,M61,M58,M55)</f>
        <v>0</v>
      </c>
      <c r="N77" s="407">
        <f>+SUM(N76,N73,N70,N67,N64,N61,N58,N55)</f>
        <v>0</v>
      </c>
      <c r="Q77" s="363"/>
      <c r="R77" s="363"/>
    </row>
    <row r="78" spans="2:18" x14ac:dyDescent="0.3">
      <c r="E78" s="286"/>
      <c r="F78" s="286"/>
      <c r="G78" s="191"/>
      <c r="H78" s="192"/>
      <c r="J78" s="291" t="s">
        <v>144</v>
      </c>
      <c r="K78" s="292" t="s">
        <v>104</v>
      </c>
      <c r="L78" s="252"/>
      <c r="M78" s="365">
        <f>SUM(L78)</f>
        <v>0</v>
      </c>
      <c r="N78" s="293"/>
      <c r="Q78" s="363"/>
      <c r="R78" s="363"/>
    </row>
    <row r="79" spans="2:18" x14ac:dyDescent="0.3">
      <c r="E79" s="286"/>
      <c r="F79" s="286"/>
      <c r="G79" s="191"/>
      <c r="H79" s="192"/>
      <c r="J79" s="296" t="s">
        <v>162</v>
      </c>
      <c r="K79" s="286" t="s">
        <v>104</v>
      </c>
      <c r="L79" s="256"/>
      <c r="M79" s="366">
        <f t="shared" ref="M79:M83" si="5">SUM(L79)</f>
        <v>0</v>
      </c>
      <c r="N79" s="301"/>
      <c r="Q79" s="363"/>
      <c r="R79" s="363"/>
    </row>
    <row r="80" spans="2:18" x14ac:dyDescent="0.3">
      <c r="E80" s="286"/>
      <c r="F80" s="286"/>
      <c r="G80" s="191"/>
      <c r="H80" s="192"/>
      <c r="J80" s="296" t="s">
        <v>151</v>
      </c>
      <c r="K80" s="286" t="s">
        <v>104</v>
      </c>
      <c r="L80" s="256"/>
      <c r="M80" s="366">
        <f t="shared" si="5"/>
        <v>0</v>
      </c>
      <c r="N80" s="301"/>
      <c r="Q80" s="363"/>
      <c r="R80" s="363"/>
    </row>
    <row r="81" spans="5:18" x14ac:dyDescent="0.3">
      <c r="E81" s="286"/>
      <c r="F81" s="286"/>
      <c r="G81" s="191"/>
      <c r="H81" s="192"/>
      <c r="J81" s="296" t="s">
        <v>159</v>
      </c>
      <c r="K81" s="286" t="s">
        <v>104</v>
      </c>
      <c r="L81" s="256"/>
      <c r="M81" s="366">
        <f t="shared" si="5"/>
        <v>0</v>
      </c>
      <c r="N81" s="301"/>
      <c r="Q81" s="363"/>
      <c r="R81" s="363"/>
    </row>
    <row r="82" spans="5:18" x14ac:dyDescent="0.3">
      <c r="E82" s="286"/>
      <c r="F82" s="286"/>
      <c r="G82" s="191"/>
      <c r="H82" s="192"/>
      <c r="J82" s="296" t="s">
        <v>154</v>
      </c>
      <c r="K82" s="286" t="s">
        <v>104</v>
      </c>
      <c r="L82" s="256"/>
      <c r="M82" s="366">
        <f t="shared" si="5"/>
        <v>0</v>
      </c>
      <c r="N82" s="301"/>
      <c r="Q82" s="363"/>
      <c r="R82" s="363"/>
    </row>
    <row r="83" spans="5:18" x14ac:dyDescent="0.3">
      <c r="E83" s="286"/>
      <c r="F83" s="286"/>
      <c r="G83" s="191"/>
      <c r="H83" s="192"/>
      <c r="J83" s="296" t="s">
        <v>136</v>
      </c>
      <c r="K83" s="286" t="s">
        <v>104</v>
      </c>
      <c r="L83" s="256"/>
      <c r="M83" s="366">
        <f t="shared" si="5"/>
        <v>0</v>
      </c>
      <c r="N83" s="301"/>
      <c r="Q83" s="363"/>
      <c r="R83" s="363"/>
    </row>
    <row r="84" spans="5:18" x14ac:dyDescent="0.3">
      <c r="E84" s="286"/>
      <c r="F84" s="286"/>
      <c r="G84" s="191"/>
      <c r="H84" s="192"/>
      <c r="J84" s="296" t="s">
        <v>139</v>
      </c>
      <c r="K84" s="286" t="s">
        <v>104</v>
      </c>
      <c r="L84" s="256"/>
      <c r="M84" s="257">
        <f>SUM(L84)</f>
        <v>0</v>
      </c>
      <c r="N84" s="301"/>
      <c r="Q84" s="359">
        <f>SUM(Q72:Q83)</f>
        <v>0</v>
      </c>
      <c r="R84" s="359">
        <f>SUM(R72:R83)*1.98</f>
        <v>0</v>
      </c>
    </row>
    <row r="85" spans="5:18" ht="13.5" thickBot="1" x14ac:dyDescent="0.35">
      <c r="E85" s="286"/>
      <c r="F85" s="286"/>
      <c r="G85" s="286"/>
      <c r="H85" s="192"/>
      <c r="J85" s="294" t="s">
        <v>137</v>
      </c>
      <c r="K85" s="295" t="s">
        <v>104</v>
      </c>
      <c r="L85" s="277"/>
      <c r="M85" s="254">
        <f>SUM(L85)</f>
        <v>0</v>
      </c>
      <c r="N85" s="255"/>
      <c r="R85" s="359">
        <f>SUM(Q84:R84)</f>
        <v>0</v>
      </c>
    </row>
    <row r="86" spans="5:18" ht="13.5" thickBot="1" x14ac:dyDescent="0.35">
      <c r="E86" s="286"/>
      <c r="F86" s="286"/>
      <c r="G86" s="286"/>
      <c r="H86" s="192"/>
      <c r="J86" s="408"/>
      <c r="K86" s="409"/>
      <c r="L86" s="410"/>
      <c r="M86" s="411">
        <f>SUM(M78:M85)</f>
        <v>0</v>
      </c>
      <c r="N86" s="412">
        <f>SUM(N78:N85)</f>
        <v>0</v>
      </c>
    </row>
    <row r="87" spans="5:18" x14ac:dyDescent="0.3">
      <c r="E87" s="286"/>
      <c r="F87" s="286"/>
      <c r="G87" s="286"/>
      <c r="H87" s="192"/>
      <c r="J87" s="286"/>
      <c r="K87" s="286"/>
      <c r="L87" s="286"/>
      <c r="M87" s="287"/>
    </row>
    <row r="88" spans="5:18" ht="13.5" thickBot="1" x14ac:dyDescent="0.35">
      <c r="E88" s="286"/>
      <c r="F88" s="286"/>
      <c r="G88" s="286"/>
      <c r="H88" s="192"/>
      <c r="J88" s="286"/>
      <c r="K88" s="286"/>
      <c r="L88" s="286"/>
      <c r="M88" s="193">
        <f>+M77+M86</f>
        <v>0</v>
      </c>
    </row>
    <row r="89" spans="5:18" ht="13.5" thickTop="1" x14ac:dyDescent="0.3">
      <c r="E89" s="286"/>
      <c r="F89" s="286"/>
      <c r="G89" s="286"/>
      <c r="H89" s="192"/>
      <c r="J89" s="286"/>
      <c r="K89" s="286"/>
      <c r="L89" s="286"/>
      <c r="M89" s="287"/>
    </row>
    <row r="90" spans="5:18" x14ac:dyDescent="0.3">
      <c r="E90" s="286"/>
      <c r="F90" s="286"/>
      <c r="G90" s="286"/>
      <c r="H90" s="192"/>
      <c r="J90" s="286" t="s">
        <v>102</v>
      </c>
      <c r="K90" s="286"/>
      <c r="L90" s="286"/>
      <c r="M90" s="195">
        <f>+K21</f>
        <v>0</v>
      </c>
    </row>
    <row r="91" spans="5:18" x14ac:dyDescent="0.3">
      <c r="E91" s="286"/>
      <c r="F91" s="286"/>
      <c r="G91" s="286"/>
      <c r="H91" s="192"/>
      <c r="J91" s="286" t="s">
        <v>119</v>
      </c>
      <c r="K91" s="286"/>
      <c r="L91" s="286"/>
      <c r="M91" s="195">
        <f>+K35</f>
        <v>0</v>
      </c>
    </row>
    <row r="92" spans="5:18" x14ac:dyDescent="0.3">
      <c r="E92" s="286"/>
      <c r="F92" s="286"/>
      <c r="G92" s="286"/>
      <c r="H92" s="192"/>
      <c r="J92" s="286" t="s">
        <v>105</v>
      </c>
      <c r="K92" s="286"/>
      <c r="L92" s="286"/>
      <c r="M92" s="195">
        <f>+K22</f>
        <v>0</v>
      </c>
    </row>
    <row r="93" spans="5:18" x14ac:dyDescent="0.3">
      <c r="E93" s="286"/>
      <c r="F93" s="286"/>
      <c r="G93" s="286"/>
      <c r="H93" s="192"/>
      <c r="J93" s="286" t="s">
        <v>104</v>
      </c>
      <c r="K93" s="286"/>
      <c r="L93" s="286"/>
      <c r="M93" s="195">
        <f>+K24</f>
        <v>0</v>
      </c>
    </row>
    <row r="94" spans="5:18" x14ac:dyDescent="0.3">
      <c r="E94" s="286"/>
      <c r="F94" s="286"/>
      <c r="G94" s="286"/>
      <c r="H94" s="192"/>
      <c r="J94" s="286"/>
      <c r="K94" s="286"/>
      <c r="L94" s="286"/>
      <c r="M94" s="289"/>
    </row>
    <row r="95" spans="5:18" ht="13.5" thickBot="1" x14ac:dyDescent="0.35">
      <c r="E95" s="286"/>
      <c r="F95" s="286"/>
      <c r="G95" s="286"/>
      <c r="H95" s="192"/>
      <c r="J95" s="286"/>
      <c r="K95" s="286"/>
      <c r="L95" s="286"/>
      <c r="M95" s="196">
        <f>SUM(M90:M94)</f>
        <v>0</v>
      </c>
    </row>
    <row r="96" spans="5:18" ht="13.5" thickTop="1" x14ac:dyDescent="0.3">
      <c r="E96" s="286"/>
      <c r="F96" s="286"/>
      <c r="G96" s="286"/>
      <c r="H96" s="192"/>
      <c r="J96" s="286"/>
      <c r="K96" s="286"/>
      <c r="L96" s="286"/>
      <c r="M96" s="287"/>
    </row>
    <row r="97" spans="5:13" x14ac:dyDescent="0.3">
      <c r="E97" s="286"/>
      <c r="F97" s="286"/>
      <c r="G97" s="286"/>
      <c r="H97" s="194"/>
      <c r="J97" s="286" t="s">
        <v>106</v>
      </c>
      <c r="K97" s="286"/>
      <c r="L97" s="286"/>
      <c r="M97" s="194">
        <f>+M88-M95</f>
        <v>0</v>
      </c>
    </row>
  </sheetData>
  <mergeCells count="68">
    <mergeCell ref="N46:R46"/>
    <mergeCell ref="E40:G40"/>
    <mergeCell ref="E41:G41"/>
    <mergeCell ref="N41:S41"/>
    <mergeCell ref="N42:R42"/>
    <mergeCell ref="N43:R43"/>
    <mergeCell ref="N44:R44"/>
    <mergeCell ref="N37:R37"/>
    <mergeCell ref="A38:B38"/>
    <mergeCell ref="E38:G38"/>
    <mergeCell ref="N38:R38"/>
    <mergeCell ref="N45:R45"/>
    <mergeCell ref="N33:S33"/>
    <mergeCell ref="N34:R34"/>
    <mergeCell ref="N35:R35"/>
    <mergeCell ref="E36:H36"/>
    <mergeCell ref="N36:R36"/>
    <mergeCell ref="E30:G30"/>
    <mergeCell ref="A31:C31"/>
    <mergeCell ref="E31:G31"/>
    <mergeCell ref="E32:G32"/>
    <mergeCell ref="E39:G39"/>
    <mergeCell ref="E33:G33"/>
    <mergeCell ref="E37:G37"/>
    <mergeCell ref="E23:G23"/>
    <mergeCell ref="E24:G24"/>
    <mergeCell ref="E25:G25"/>
    <mergeCell ref="E28:H28"/>
    <mergeCell ref="E29:G29"/>
    <mergeCell ref="A20:C20"/>
    <mergeCell ref="E20:H20"/>
    <mergeCell ref="J20:L20"/>
    <mergeCell ref="E21:G21"/>
    <mergeCell ref="E22:G22"/>
    <mergeCell ref="D15:E15"/>
    <mergeCell ref="I15:J15"/>
    <mergeCell ref="C17:E17"/>
    <mergeCell ref="F17:G17"/>
    <mergeCell ref="I17:J17"/>
    <mergeCell ref="D12:E12"/>
    <mergeCell ref="I12:J12"/>
    <mergeCell ref="D13:E13"/>
    <mergeCell ref="I13:J13"/>
    <mergeCell ref="D14:E14"/>
    <mergeCell ref="I14:J14"/>
    <mergeCell ref="D11:E11"/>
    <mergeCell ref="A1:S1"/>
    <mergeCell ref="A2:O2"/>
    <mergeCell ref="P2:R2"/>
    <mergeCell ref="H3:H4"/>
    <mergeCell ref="J3:M4"/>
    <mergeCell ref="I11:J11"/>
    <mergeCell ref="T2:U2"/>
    <mergeCell ref="E51:H51"/>
    <mergeCell ref="J51:M51"/>
    <mergeCell ref="C7:E7"/>
    <mergeCell ref="F7:G7"/>
    <mergeCell ref="I7:J7"/>
    <mergeCell ref="L7:M7"/>
    <mergeCell ref="D8:E8"/>
    <mergeCell ref="I8:J8"/>
    <mergeCell ref="L8:L9"/>
    <mergeCell ref="M8:M9"/>
    <mergeCell ref="C9:E9"/>
    <mergeCell ref="F9:G9"/>
    <mergeCell ref="I9:J9"/>
    <mergeCell ref="D10:E10"/>
    <mergeCell ref="I10:J10"/>
  </mergeCells>
  <pageMargins left="0.25" right="0.25" top="0.75" bottom="0.75" header="0.3" footer="0.3"/>
  <pageSetup paperSize="9" scale="70" fitToHeight="0" orientation="landscape" verticalDpi="598" r:id="rId1"/>
  <headerFooter>
    <oddFooter>&amp;R&amp;"Times New Roman,Italic"&amp;8&amp;Z&amp;F</oddFooter>
  </headerFooter>
  <rowBreaks count="1" manualBreakCount="1">
    <brk id="5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101"/>
  <sheetViews>
    <sheetView zoomScaleNormal="100" workbookViewId="0">
      <selection activeCell="J3" sqref="J3:M4"/>
    </sheetView>
  </sheetViews>
  <sheetFormatPr defaultColWidth="9.1796875" defaultRowHeight="13" x14ac:dyDescent="0.3"/>
  <cols>
    <col min="1" max="1" width="8.7265625" style="1" customWidth="1"/>
    <col min="2" max="2" width="11.7265625" style="1" bestFit="1" customWidth="1"/>
    <col min="3" max="3" width="11" style="1" customWidth="1"/>
    <col min="4" max="4" width="1.26953125" style="1" customWidth="1"/>
    <col min="5" max="5" width="10.7265625" style="1" bestFit="1" customWidth="1"/>
    <col min="6" max="7" width="10.26953125" style="1" bestFit="1" customWidth="1"/>
    <col min="8" max="8" width="12.453125" style="1" bestFit="1" customWidth="1"/>
    <col min="9" max="9" width="0.81640625" style="1" customWidth="1"/>
    <col min="10" max="10" width="16.54296875" style="1" bestFit="1" customWidth="1"/>
    <col min="11" max="11" width="11.1796875" style="1" customWidth="1"/>
    <col min="12" max="12" width="11.7265625" style="1" customWidth="1"/>
    <col min="13" max="13" width="11.54296875" style="67" customWidth="1"/>
    <col min="14" max="14" width="7.54296875" style="67" customWidth="1"/>
    <col min="15" max="15" width="1.26953125" style="1" customWidth="1"/>
    <col min="16" max="16" width="9" style="1" bestFit="1" customWidth="1"/>
    <col min="17" max="17" width="12.54296875" style="57" customWidth="1"/>
    <col min="18" max="18" width="11" style="57" customWidth="1"/>
    <col min="19" max="19" width="9" style="57" bestFit="1" customWidth="1"/>
    <col min="20" max="20" width="11" style="1" customWidth="1"/>
    <col min="21" max="21" width="12.26953125" style="1" customWidth="1"/>
    <col min="22" max="16384" width="9.1796875" style="1"/>
  </cols>
  <sheetData>
    <row r="1" spans="1:21" ht="15.65" customHeight="1" x14ac:dyDescent="0.3">
      <c r="A1" s="466"/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  <c r="O1" s="466"/>
      <c r="P1" s="466"/>
      <c r="Q1" s="466"/>
      <c r="R1" s="466"/>
      <c r="S1" s="466"/>
      <c r="T1" s="58"/>
      <c r="U1" s="58"/>
    </row>
    <row r="2" spans="1:21" x14ac:dyDescent="0.3">
      <c r="A2" s="467" t="s">
        <v>0</v>
      </c>
      <c r="B2" s="467"/>
      <c r="C2" s="467"/>
      <c r="D2" s="467"/>
      <c r="E2" s="467"/>
      <c r="F2" s="467"/>
      <c r="G2" s="467"/>
      <c r="H2" s="467"/>
      <c r="I2" s="467"/>
      <c r="J2" s="467"/>
      <c r="K2" s="467"/>
      <c r="L2" s="467"/>
      <c r="M2" s="467"/>
      <c r="N2" s="467"/>
      <c r="O2" s="468"/>
      <c r="P2" s="469" t="s">
        <v>1</v>
      </c>
      <c r="Q2" s="470"/>
      <c r="R2" s="471"/>
      <c r="S2" s="2"/>
      <c r="T2" s="424" t="s">
        <v>150</v>
      </c>
      <c r="U2" s="425"/>
    </row>
    <row r="3" spans="1:21" ht="12.75" customHeight="1" x14ac:dyDescent="0.3">
      <c r="A3" s="3"/>
      <c r="B3" s="3"/>
      <c r="C3" s="3"/>
      <c r="D3" s="3"/>
      <c r="E3" s="3"/>
      <c r="F3" s="3"/>
      <c r="G3" s="3"/>
      <c r="H3" s="472" t="s">
        <v>2</v>
      </c>
      <c r="I3" s="103"/>
      <c r="J3" s="473"/>
      <c r="K3" s="473"/>
      <c r="L3" s="473"/>
      <c r="M3" s="473"/>
      <c r="N3" s="4"/>
      <c r="O3" s="2"/>
      <c r="P3" s="201" t="s">
        <v>3</v>
      </c>
      <c r="Q3" s="201" t="s">
        <v>4</v>
      </c>
      <c r="R3" s="201" t="s">
        <v>5</v>
      </c>
      <c r="S3" s="201" t="s">
        <v>5</v>
      </c>
      <c r="T3" s="201" t="s">
        <v>3</v>
      </c>
      <c r="U3" s="201" t="s">
        <v>4</v>
      </c>
    </row>
    <row r="4" spans="1:21" ht="12.75" customHeight="1" x14ac:dyDescent="0.3">
      <c r="A4" s="3"/>
      <c r="B4" s="3"/>
      <c r="C4" s="3"/>
      <c r="D4" s="3"/>
      <c r="E4" s="3"/>
      <c r="F4" s="3"/>
      <c r="G4" s="3"/>
      <c r="H4" s="472"/>
      <c r="I4" s="103"/>
      <c r="J4" s="474"/>
      <c r="K4" s="474"/>
      <c r="L4" s="474"/>
      <c r="M4" s="474"/>
      <c r="N4" s="4"/>
      <c r="O4" s="2"/>
      <c r="P4" s="5">
        <f>B9</f>
        <v>40000</v>
      </c>
      <c r="Q4" s="91">
        <f>B13</f>
        <v>0</v>
      </c>
      <c r="R4" s="6"/>
      <c r="S4" s="202">
        <f>L11+M15+K29+K39+K28</f>
        <v>0</v>
      </c>
      <c r="T4" s="5">
        <v>23130</v>
      </c>
      <c r="U4" s="397">
        <f>+R11+SUM(Q13:Q19)+SUM(Q21:Q27)</f>
        <v>0</v>
      </c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2"/>
      <c r="P5" s="5">
        <f>C9</f>
        <v>40100</v>
      </c>
      <c r="Q5" s="91">
        <f>C13+D13+F13</f>
        <v>0</v>
      </c>
      <c r="R5" s="6"/>
      <c r="S5" s="2"/>
      <c r="T5" s="5">
        <v>10200</v>
      </c>
      <c r="U5" s="397">
        <f>+Q28</f>
        <v>0</v>
      </c>
    </row>
    <row r="6" spans="1:21" ht="13.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2"/>
      <c r="P6" s="5">
        <f>F9</f>
        <v>40200</v>
      </c>
      <c r="Q6" s="91">
        <f>G13</f>
        <v>0</v>
      </c>
      <c r="R6" s="6"/>
      <c r="S6" s="2"/>
      <c r="T6" s="5"/>
      <c r="U6" s="397"/>
    </row>
    <row r="7" spans="1:21" ht="15" customHeight="1" thickBot="1" x14ac:dyDescent="0.35">
      <c r="A7" s="7"/>
      <c r="B7" s="164" t="s">
        <v>6</v>
      </c>
      <c r="C7" s="454" t="s">
        <v>7</v>
      </c>
      <c r="D7" s="457"/>
      <c r="E7" s="455"/>
      <c r="F7" s="454" t="s">
        <v>8</v>
      </c>
      <c r="G7" s="455"/>
      <c r="H7" s="165" t="s">
        <v>9</v>
      </c>
      <c r="I7" s="454" t="s">
        <v>94</v>
      </c>
      <c r="J7" s="455"/>
      <c r="K7" s="165" t="s">
        <v>45</v>
      </c>
      <c r="L7" s="454" t="s">
        <v>10</v>
      </c>
      <c r="M7" s="456"/>
      <c r="N7" s="4"/>
      <c r="O7" s="2"/>
      <c r="P7" s="5">
        <f>H9</f>
        <v>40300</v>
      </c>
      <c r="Q7" s="91">
        <f>H13</f>
        <v>0</v>
      </c>
      <c r="R7" s="6"/>
      <c r="S7" s="2"/>
      <c r="T7" s="5"/>
      <c r="U7" s="397"/>
    </row>
    <row r="8" spans="1:21" ht="16.149999999999999" customHeight="1" x14ac:dyDescent="0.3">
      <c r="A8" s="11"/>
      <c r="B8" s="8"/>
      <c r="C8" s="156" t="s">
        <v>11</v>
      </c>
      <c r="D8" s="460" t="s">
        <v>12</v>
      </c>
      <c r="E8" s="461"/>
      <c r="F8" s="156" t="s">
        <v>13</v>
      </c>
      <c r="G8" s="156" t="s">
        <v>8</v>
      </c>
      <c r="H8" s="157" t="s">
        <v>14</v>
      </c>
      <c r="I8" s="486"/>
      <c r="J8" s="487"/>
      <c r="K8" s="158" t="s">
        <v>95</v>
      </c>
      <c r="L8" s="462" t="s">
        <v>96</v>
      </c>
      <c r="M8" s="464" t="s">
        <v>97</v>
      </c>
      <c r="N8" s="4"/>
      <c r="O8" s="2"/>
      <c r="P8" s="5">
        <f>I9</f>
        <v>40900</v>
      </c>
      <c r="Q8" s="91">
        <f>I13</f>
        <v>0</v>
      </c>
      <c r="R8" s="6"/>
      <c r="S8" s="2"/>
      <c r="T8" s="5"/>
      <c r="U8" s="397"/>
    </row>
    <row r="9" spans="1:21" ht="13.9" customHeight="1" thickBot="1" x14ac:dyDescent="0.35">
      <c r="A9" s="73" t="s">
        <v>15</v>
      </c>
      <c r="B9" s="9">
        <v>40000</v>
      </c>
      <c r="C9" s="441">
        <v>40100</v>
      </c>
      <c r="D9" s="443"/>
      <c r="E9" s="442"/>
      <c r="F9" s="441">
        <v>40200</v>
      </c>
      <c r="G9" s="442"/>
      <c r="H9" s="104">
        <v>40300</v>
      </c>
      <c r="I9" s="441">
        <v>40900</v>
      </c>
      <c r="J9" s="442"/>
      <c r="K9" s="10">
        <v>41000</v>
      </c>
      <c r="L9" s="463"/>
      <c r="M9" s="465"/>
      <c r="N9" s="4"/>
      <c r="O9" s="2"/>
      <c r="P9" s="5">
        <f>K9</f>
        <v>41000</v>
      </c>
      <c r="Q9" s="91">
        <f>K13</f>
        <v>0</v>
      </c>
      <c r="R9" s="6"/>
      <c r="S9" s="2"/>
      <c r="T9" s="5"/>
      <c r="U9" s="397"/>
    </row>
    <row r="10" spans="1:21" ht="14.5" customHeight="1" x14ac:dyDescent="0.3">
      <c r="A10" s="11" t="s">
        <v>110</v>
      </c>
      <c r="B10" s="247"/>
      <c r="C10" s="248"/>
      <c r="D10" s="444"/>
      <c r="E10" s="445"/>
      <c r="F10" s="248"/>
      <c r="G10" s="248"/>
      <c r="H10" s="248"/>
      <c r="I10" s="444"/>
      <c r="J10" s="445"/>
      <c r="K10" s="249"/>
      <c r="L10" s="12">
        <f>SUM(B10:K10)</f>
        <v>0</v>
      </c>
      <c r="M10" s="12">
        <f>SUM(B10:K10)</f>
        <v>0</v>
      </c>
      <c r="N10" s="4"/>
      <c r="O10" s="2"/>
      <c r="P10" s="84"/>
      <c r="Q10" s="85"/>
      <c r="R10" s="42"/>
      <c r="S10" s="2"/>
      <c r="T10" s="58"/>
      <c r="U10" s="58"/>
    </row>
    <row r="11" spans="1:21" ht="14.5" customHeight="1" x14ac:dyDescent="0.3">
      <c r="A11" s="72" t="s">
        <v>63</v>
      </c>
      <c r="B11" s="188"/>
      <c r="C11" s="189"/>
      <c r="D11" s="488"/>
      <c r="E11" s="489"/>
      <c r="F11" s="189"/>
      <c r="G11" s="189"/>
      <c r="H11" s="75"/>
      <c r="I11" s="446"/>
      <c r="J11" s="447"/>
      <c r="K11" s="75"/>
      <c r="L11" s="12">
        <f>SUM(B11:K11)</f>
        <v>0</v>
      </c>
      <c r="M11" s="12">
        <f>SUM(B11:K11)</f>
        <v>0</v>
      </c>
      <c r="N11" s="4"/>
      <c r="O11" s="2"/>
      <c r="P11" s="13">
        <f>N15</f>
        <v>24000</v>
      </c>
      <c r="Q11" s="91">
        <f>M15</f>
        <v>0</v>
      </c>
      <c r="R11" s="202">
        <f>M16</f>
        <v>0</v>
      </c>
      <c r="S11" s="2"/>
      <c r="T11" s="58"/>
      <c r="U11" s="58"/>
    </row>
    <row r="12" spans="1:21" ht="13.5" thickBot="1" x14ac:dyDescent="0.35">
      <c r="A12" s="72" t="s">
        <v>64</v>
      </c>
      <c r="B12" s="367"/>
      <c r="C12" s="368"/>
      <c r="D12" s="477"/>
      <c r="E12" s="478"/>
      <c r="F12" s="368"/>
      <c r="G12" s="368"/>
      <c r="H12" s="279"/>
      <c r="I12" s="475"/>
      <c r="J12" s="476"/>
      <c r="K12" s="278"/>
      <c r="L12" s="12">
        <f>SUM(B12:K12)</f>
        <v>0</v>
      </c>
      <c r="M12" s="12">
        <f>SUM(B12:K12)</f>
        <v>0</v>
      </c>
      <c r="N12" s="4"/>
      <c r="O12" s="2"/>
      <c r="P12" s="87"/>
      <c r="Q12" s="85"/>
      <c r="R12" s="260"/>
      <c r="S12" s="2"/>
      <c r="T12" s="58"/>
      <c r="U12" s="58"/>
    </row>
    <row r="13" spans="1:21" ht="14.5" customHeight="1" x14ac:dyDescent="0.3">
      <c r="A13" s="72" t="s">
        <v>10</v>
      </c>
      <c r="B13" s="186">
        <f>SUM(B10:B12)</f>
        <v>0</v>
      </c>
      <c r="C13" s="187">
        <f>SUM(C10:C12)</f>
        <v>0</v>
      </c>
      <c r="D13" s="480">
        <f t="shared" ref="D13:E13" si="0">SUM(D10:D12)</f>
        <v>0</v>
      </c>
      <c r="E13" s="481">
        <f t="shared" si="0"/>
        <v>0</v>
      </c>
      <c r="F13" s="187">
        <f>SUM(F10:F12)</f>
        <v>0</v>
      </c>
      <c r="G13" s="187">
        <f>SUM(G10:G12)</f>
        <v>0</v>
      </c>
      <c r="H13" s="187">
        <f>SUM(H10:H12)</f>
        <v>0</v>
      </c>
      <c r="I13" s="480">
        <f t="shared" ref="I13" si="1">SUM(I10:I12)</f>
        <v>0</v>
      </c>
      <c r="J13" s="481">
        <f>SUM(J10:J12)</f>
        <v>0</v>
      </c>
      <c r="K13" s="187">
        <f>SUM(K10:K12)</f>
        <v>0</v>
      </c>
      <c r="L13" s="171"/>
      <c r="M13" s="166">
        <f>SUM(B13:K13)</f>
        <v>0</v>
      </c>
      <c r="N13" s="4"/>
      <c r="O13" s="2"/>
      <c r="P13" s="83">
        <f>M23</f>
        <v>10410</v>
      </c>
      <c r="Q13" s="197">
        <f>-L23</f>
        <v>0</v>
      </c>
      <c r="R13" s="198">
        <f>-M55</f>
        <v>0</v>
      </c>
      <c r="S13" s="2"/>
      <c r="T13" s="58"/>
      <c r="U13" s="58"/>
    </row>
    <row r="14" spans="1:21" ht="13.5" thickBot="1" x14ac:dyDescent="0.35">
      <c r="A14" s="73"/>
      <c r="B14" s="14"/>
      <c r="C14" s="15"/>
      <c r="D14" s="482"/>
      <c r="E14" s="483"/>
      <c r="F14" s="15"/>
      <c r="G14" s="15"/>
      <c r="H14" s="15"/>
      <c r="I14" s="482"/>
      <c r="J14" s="483"/>
      <c r="K14" s="15"/>
      <c r="L14" s="15"/>
      <c r="M14" s="16"/>
      <c r="N14" s="4"/>
      <c r="O14" s="2"/>
      <c r="P14" s="13">
        <f>M25</f>
        <v>10430</v>
      </c>
      <c r="Q14" s="259">
        <f>-L25</f>
        <v>0</v>
      </c>
      <c r="R14" s="199">
        <f>-M58</f>
        <v>0</v>
      </c>
      <c r="S14" s="2"/>
      <c r="T14" s="58"/>
      <c r="U14" s="58"/>
    </row>
    <row r="15" spans="1:21" ht="14.5" customHeight="1" thickBot="1" x14ac:dyDescent="0.35">
      <c r="A15" s="7"/>
      <c r="B15" s="17">
        <f>B13*0.1</f>
        <v>0</v>
      </c>
      <c r="C15" s="17">
        <f>C13*0.1</f>
        <v>0</v>
      </c>
      <c r="D15" s="484">
        <f>D13*0.1</f>
        <v>0</v>
      </c>
      <c r="E15" s="485"/>
      <c r="F15" s="18">
        <f>F13*0.1</f>
        <v>0</v>
      </c>
      <c r="G15" s="18">
        <f>G13*0.1</f>
        <v>0</v>
      </c>
      <c r="H15" s="18">
        <f>H13*0.1</f>
        <v>0</v>
      </c>
      <c r="I15" s="484">
        <f>I13*0.1</f>
        <v>0</v>
      </c>
      <c r="J15" s="485"/>
      <c r="K15" s="18">
        <f>K13*0</f>
        <v>0</v>
      </c>
      <c r="L15" s="18">
        <f>SUM(B15:K15)</f>
        <v>0</v>
      </c>
      <c r="M15" s="266"/>
      <c r="N15" s="19">
        <v>24000</v>
      </c>
      <c r="O15" s="2"/>
      <c r="P15" s="13">
        <f>M26</f>
        <v>10435</v>
      </c>
      <c r="Q15" s="259">
        <f>-L26</f>
        <v>0</v>
      </c>
      <c r="R15" s="199">
        <f>-M61</f>
        <v>0</v>
      </c>
      <c r="S15" s="2"/>
      <c r="T15" s="58"/>
      <c r="U15" s="58"/>
    </row>
    <row r="16" spans="1:21" ht="13.5" thickBot="1" x14ac:dyDescent="0.35">
      <c r="A16" s="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>
        <f>M13+M15</f>
        <v>0</v>
      </c>
      <c r="N16" s="4"/>
      <c r="O16" s="2"/>
      <c r="P16" s="13">
        <f>M30</f>
        <v>22200</v>
      </c>
      <c r="Q16" s="259">
        <f>L30</f>
        <v>0</v>
      </c>
      <c r="R16" s="199">
        <f>-M64</f>
        <v>0</v>
      </c>
      <c r="S16" s="2"/>
      <c r="T16" s="58"/>
      <c r="U16" s="58"/>
    </row>
    <row r="17" spans="1:21" ht="14.5" customHeight="1" x14ac:dyDescent="0.3">
      <c r="A17" s="3" t="s">
        <v>16</v>
      </c>
      <c r="B17" s="22">
        <v>40000</v>
      </c>
      <c r="C17" s="435">
        <v>40200</v>
      </c>
      <c r="D17" s="436"/>
      <c r="E17" s="437"/>
      <c r="F17" s="435">
        <v>40300</v>
      </c>
      <c r="G17" s="437"/>
      <c r="H17" s="22">
        <v>40500</v>
      </c>
      <c r="I17" s="435">
        <v>40600</v>
      </c>
      <c r="J17" s="437"/>
      <c r="K17" s="5">
        <f>K9</f>
        <v>41000</v>
      </c>
      <c r="L17" s="23"/>
      <c r="M17" s="24"/>
      <c r="N17" s="4"/>
      <c r="O17" s="2"/>
      <c r="P17" s="13">
        <f>M31</f>
        <v>73000</v>
      </c>
      <c r="Q17" s="259">
        <f>L31</f>
        <v>0</v>
      </c>
      <c r="R17" s="199">
        <f>-M67</f>
        <v>0</v>
      </c>
      <c r="S17" s="2"/>
      <c r="T17" s="58"/>
      <c r="U17" s="58"/>
    </row>
    <row r="18" spans="1:21" x14ac:dyDescent="0.3">
      <c r="A18" s="2"/>
      <c r="B18" s="2"/>
      <c r="C18" s="2"/>
      <c r="D18" s="2"/>
      <c r="E18" s="2"/>
      <c r="F18" s="2"/>
      <c r="G18" s="2"/>
      <c r="H18" s="2"/>
      <c r="I18" s="2"/>
      <c r="K18" s="2"/>
      <c r="L18" s="2"/>
      <c r="M18" s="25"/>
      <c r="N18" s="4"/>
      <c r="O18" s="2"/>
      <c r="P18" s="13">
        <f>M27</f>
        <v>22200</v>
      </c>
      <c r="Q18" s="259">
        <f>L27</f>
        <v>0</v>
      </c>
      <c r="R18" s="199">
        <f>-M70</f>
        <v>0</v>
      </c>
      <c r="S18" s="2"/>
      <c r="T18" s="58"/>
      <c r="U18" s="58"/>
    </row>
    <row r="19" spans="1:2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0"/>
      <c r="M19" s="4"/>
      <c r="N19" s="4"/>
      <c r="O19" s="2" t="s">
        <v>17</v>
      </c>
      <c r="P19" s="13">
        <f>M28</f>
        <v>22200</v>
      </c>
      <c r="Q19" s="259">
        <f>L28</f>
        <v>0</v>
      </c>
      <c r="R19" s="199">
        <f>-M73</f>
        <v>0</v>
      </c>
      <c r="S19" s="2"/>
      <c r="T19" s="58"/>
      <c r="U19" s="58"/>
    </row>
    <row r="20" spans="1:21" ht="13.5" thickBot="1" x14ac:dyDescent="0.35">
      <c r="A20" s="426" t="s">
        <v>22</v>
      </c>
      <c r="B20" s="427"/>
      <c r="C20" s="428"/>
      <c r="D20" s="26"/>
      <c r="E20" s="426" t="s">
        <v>54</v>
      </c>
      <c r="F20" s="427"/>
      <c r="G20" s="427"/>
      <c r="H20" s="428"/>
      <c r="J20" s="426" t="s">
        <v>52</v>
      </c>
      <c r="K20" s="427"/>
      <c r="L20" s="428"/>
      <c r="M20" s="2"/>
      <c r="N20" s="4"/>
      <c r="O20" s="2"/>
      <c r="R20" s="200">
        <f>-M76</f>
        <v>0</v>
      </c>
      <c r="S20" s="2"/>
      <c r="T20" s="58"/>
      <c r="U20" s="58"/>
    </row>
    <row r="21" spans="1:21" x14ac:dyDescent="0.3">
      <c r="A21" s="27">
        <v>100</v>
      </c>
      <c r="B21" s="281"/>
      <c r="C21" s="92">
        <f t="shared" ref="C21:C27" si="2">A21*B21</f>
        <v>0</v>
      </c>
      <c r="D21" s="28"/>
      <c r="E21" s="429"/>
      <c r="F21" s="430"/>
      <c r="G21" s="431"/>
      <c r="H21" s="55"/>
      <c r="I21" s="26"/>
      <c r="J21" s="29" t="s">
        <v>56</v>
      </c>
      <c r="K21" s="282"/>
      <c r="L21" s="29"/>
      <c r="M21" s="25"/>
      <c r="N21" s="4"/>
      <c r="O21" s="2"/>
      <c r="P21" s="86">
        <v>70800</v>
      </c>
      <c r="Q21" s="91">
        <f>K47</f>
        <v>0</v>
      </c>
      <c r="R21" s="45"/>
      <c r="S21" s="2"/>
      <c r="T21" s="58"/>
      <c r="U21" s="58"/>
    </row>
    <row r="22" spans="1:21" x14ac:dyDescent="0.3">
      <c r="A22" s="27">
        <v>50</v>
      </c>
      <c r="B22" s="280"/>
      <c r="C22" s="92">
        <f t="shared" si="2"/>
        <v>0</v>
      </c>
      <c r="D22" s="28"/>
      <c r="E22" s="429"/>
      <c r="F22" s="430"/>
      <c r="G22" s="431"/>
      <c r="H22" s="55"/>
      <c r="I22" s="30"/>
      <c r="J22" s="29" t="s">
        <v>57</v>
      </c>
      <c r="K22" s="282"/>
      <c r="L22" s="29"/>
      <c r="M22" s="25"/>
      <c r="N22" s="4"/>
      <c r="O22" s="2"/>
      <c r="P22" s="83">
        <v>10420</v>
      </c>
      <c r="Q22" s="90">
        <f>-K35</f>
        <v>0</v>
      </c>
      <c r="R22" s="45"/>
      <c r="S22" s="2"/>
      <c r="T22" s="58"/>
      <c r="U22" s="58"/>
    </row>
    <row r="23" spans="1:21" x14ac:dyDescent="0.3">
      <c r="A23" s="31">
        <v>20</v>
      </c>
      <c r="B23" s="280"/>
      <c r="C23" s="92">
        <f t="shared" si="2"/>
        <v>0</v>
      </c>
      <c r="D23" s="28"/>
      <c r="E23" s="429"/>
      <c r="F23" s="430"/>
      <c r="G23" s="431"/>
      <c r="H23" s="55"/>
      <c r="I23" s="30"/>
      <c r="J23" s="32" t="s">
        <v>58</v>
      </c>
      <c r="K23" s="88">
        <f>SUM(K21:K22)</f>
        <v>0</v>
      </c>
      <c r="L23" s="89">
        <f>K23</f>
        <v>0</v>
      </c>
      <c r="M23" s="19">
        <v>10410</v>
      </c>
      <c r="N23" s="4"/>
      <c r="O23" s="2"/>
      <c r="P23" s="13">
        <v>22150</v>
      </c>
      <c r="Q23" s="91">
        <f t="shared" ref="Q23:Q28" si="3">+K36</f>
        <v>0</v>
      </c>
      <c r="R23" s="6"/>
      <c r="S23" s="2"/>
      <c r="T23" s="58"/>
      <c r="U23" s="58"/>
    </row>
    <row r="24" spans="1:21" x14ac:dyDescent="0.3">
      <c r="A24" s="27">
        <v>10</v>
      </c>
      <c r="B24" s="281"/>
      <c r="C24" s="92">
        <f t="shared" si="2"/>
        <v>0</v>
      </c>
      <c r="D24" s="28"/>
      <c r="E24" s="432"/>
      <c r="F24" s="433"/>
      <c r="G24" s="434"/>
      <c r="H24" s="76"/>
      <c r="I24" s="30"/>
      <c r="J24" s="43" t="s">
        <v>21</v>
      </c>
      <c r="K24" s="283"/>
      <c r="L24" s="33"/>
      <c r="M24" s="4"/>
      <c r="N24" s="4"/>
      <c r="O24" s="2"/>
      <c r="P24" s="13">
        <v>22100</v>
      </c>
      <c r="Q24" s="91">
        <f t="shared" si="3"/>
        <v>0</v>
      </c>
      <c r="R24" s="6"/>
      <c r="S24" s="2"/>
      <c r="T24" s="58"/>
      <c r="U24" s="58"/>
    </row>
    <row r="25" spans="1:21" x14ac:dyDescent="0.3">
      <c r="A25" s="31">
        <v>5</v>
      </c>
      <c r="B25" s="281"/>
      <c r="C25" s="92">
        <f t="shared" si="2"/>
        <v>0</v>
      </c>
      <c r="D25" s="28"/>
      <c r="E25" s="432"/>
      <c r="F25" s="433"/>
      <c r="G25" s="434"/>
      <c r="H25" s="76"/>
      <c r="I25" s="30"/>
      <c r="J25" s="43" t="s">
        <v>24</v>
      </c>
      <c r="K25" s="267"/>
      <c r="L25" s="89">
        <f>K24-L26</f>
        <v>0</v>
      </c>
      <c r="M25" s="19">
        <v>10430</v>
      </c>
      <c r="N25" s="4"/>
      <c r="O25" s="2"/>
      <c r="P25" s="13"/>
      <c r="Q25" s="91">
        <f t="shared" si="3"/>
        <v>0</v>
      </c>
      <c r="R25" s="6"/>
      <c r="S25" s="2"/>
      <c r="T25" s="58"/>
      <c r="U25" s="58"/>
    </row>
    <row r="26" spans="1:21" x14ac:dyDescent="0.3">
      <c r="A26" s="31">
        <v>2</v>
      </c>
      <c r="B26" s="281"/>
      <c r="C26" s="92">
        <f t="shared" si="2"/>
        <v>0</v>
      </c>
      <c r="D26" s="28"/>
      <c r="E26" s="35"/>
      <c r="F26" s="35"/>
      <c r="G26" s="35"/>
      <c r="H26" s="95">
        <f>SUM(H21:H25)</f>
        <v>0</v>
      </c>
      <c r="I26" s="30"/>
      <c r="J26" s="43" t="s">
        <v>28</v>
      </c>
      <c r="K26" s="79"/>
      <c r="L26" s="89">
        <f>K24*0.026</f>
        <v>0</v>
      </c>
      <c r="M26" s="19">
        <v>10435</v>
      </c>
      <c r="N26" s="4"/>
      <c r="O26" s="2"/>
      <c r="P26" s="13">
        <v>23300</v>
      </c>
      <c r="Q26" s="91">
        <f t="shared" si="3"/>
        <v>0</v>
      </c>
      <c r="R26" s="6"/>
      <c r="S26" s="2"/>
      <c r="T26" s="58"/>
      <c r="U26" s="58"/>
    </row>
    <row r="27" spans="1:21" x14ac:dyDescent="0.3">
      <c r="A27" s="36">
        <v>1</v>
      </c>
      <c r="B27" s="281"/>
      <c r="C27" s="92">
        <f t="shared" si="2"/>
        <v>0</v>
      </c>
      <c r="D27" s="28"/>
      <c r="E27" s="35"/>
      <c r="F27" s="35"/>
      <c r="G27" s="35"/>
      <c r="H27" s="37"/>
      <c r="I27" s="30"/>
      <c r="J27" s="29" t="s">
        <v>98</v>
      </c>
      <c r="K27" s="265"/>
      <c r="L27" s="89">
        <f>K27</f>
        <v>0</v>
      </c>
      <c r="M27" s="19">
        <v>22200</v>
      </c>
      <c r="N27" s="4"/>
      <c r="O27" s="2"/>
      <c r="P27" s="13">
        <v>10550</v>
      </c>
      <c r="Q27" s="91">
        <f t="shared" si="3"/>
        <v>0</v>
      </c>
      <c r="R27" s="6"/>
      <c r="S27" s="2"/>
      <c r="T27" s="58"/>
      <c r="U27" s="58"/>
    </row>
    <row r="28" spans="1:21" x14ac:dyDescent="0.3">
      <c r="A28" s="38" t="s">
        <v>36</v>
      </c>
      <c r="B28" s="362"/>
      <c r="C28" s="93">
        <f>B28</f>
        <v>0</v>
      </c>
      <c r="D28" s="39"/>
      <c r="E28" s="426" t="s">
        <v>55</v>
      </c>
      <c r="F28" s="427"/>
      <c r="G28" s="427"/>
      <c r="H28" s="428"/>
      <c r="I28" s="37"/>
      <c r="J28" s="32" t="s">
        <v>99</v>
      </c>
      <c r="K28" s="284"/>
      <c r="L28" s="89">
        <f>K28</f>
        <v>0</v>
      </c>
      <c r="M28" s="19">
        <v>22200</v>
      </c>
      <c r="N28" s="4"/>
      <c r="O28" s="2"/>
      <c r="P28" s="13">
        <v>10200</v>
      </c>
      <c r="Q28" s="91">
        <f t="shared" si="3"/>
        <v>0</v>
      </c>
      <c r="R28" s="6"/>
      <c r="S28" s="2"/>
      <c r="T28" s="58"/>
      <c r="U28" s="58"/>
    </row>
    <row r="29" spans="1:21" x14ac:dyDescent="0.3">
      <c r="A29" s="7"/>
      <c r="B29" s="418" t="s">
        <v>160</v>
      </c>
      <c r="C29" s="94">
        <f>SUM(C21:C28)</f>
        <v>0</v>
      </c>
      <c r="D29" s="41"/>
      <c r="E29" s="432"/>
      <c r="F29" s="433"/>
      <c r="G29" s="434"/>
      <c r="H29" s="76"/>
      <c r="I29" s="26"/>
      <c r="J29" s="40" t="s">
        <v>33</v>
      </c>
      <c r="K29" s="279">
        <v>0</v>
      </c>
      <c r="L29" s="81"/>
      <c r="M29" s="4"/>
      <c r="N29" s="4"/>
      <c r="O29" s="2"/>
      <c r="P29" s="13"/>
      <c r="Q29" s="91">
        <f>+L42</f>
        <v>0</v>
      </c>
      <c r="R29" s="6"/>
      <c r="S29" s="2"/>
      <c r="T29" s="58"/>
      <c r="U29" s="58"/>
    </row>
    <row r="30" spans="1:21" x14ac:dyDescent="0.3">
      <c r="D30" s="2"/>
      <c r="E30" s="432"/>
      <c r="F30" s="433"/>
      <c r="G30" s="434"/>
      <c r="H30" s="76"/>
      <c r="I30" s="30"/>
      <c r="J30" s="43" t="s">
        <v>34</v>
      </c>
      <c r="K30" s="78"/>
      <c r="L30" s="33">
        <f>K29-L31</f>
        <v>0</v>
      </c>
      <c r="M30" s="19">
        <v>22200</v>
      </c>
      <c r="N30" s="4"/>
      <c r="O30" s="2"/>
      <c r="P30" s="13"/>
      <c r="Q30" s="91">
        <f>K44</f>
        <v>0</v>
      </c>
      <c r="R30" s="42"/>
      <c r="S30" s="2"/>
      <c r="T30" s="58"/>
      <c r="U30" s="58"/>
    </row>
    <row r="31" spans="1:21" x14ac:dyDescent="0.3">
      <c r="A31" s="438" t="s">
        <v>23</v>
      </c>
      <c r="B31" s="439"/>
      <c r="C31" s="440"/>
      <c r="D31" s="44"/>
      <c r="E31" s="432"/>
      <c r="F31" s="433"/>
      <c r="G31" s="434"/>
      <c r="H31" s="76"/>
      <c r="I31" s="30"/>
      <c r="J31" s="43" t="s">
        <v>35</v>
      </c>
      <c r="K31" s="80"/>
      <c r="L31" s="33">
        <f>K29*0.08</f>
        <v>0</v>
      </c>
      <c r="M31" s="19">
        <v>73000</v>
      </c>
      <c r="N31" s="4"/>
      <c r="O31" s="2"/>
      <c r="P31" s="4"/>
      <c r="Q31" s="82"/>
      <c r="R31" s="91">
        <f>SUM(Q4:Q30)</f>
        <v>0</v>
      </c>
      <c r="S31" s="2"/>
      <c r="T31" s="58"/>
      <c r="U31" s="58"/>
    </row>
    <row r="32" spans="1:21" x14ac:dyDescent="0.3">
      <c r="A32" s="46" t="s">
        <v>25</v>
      </c>
      <c r="B32" s="46" t="s">
        <v>26</v>
      </c>
      <c r="C32" s="47" t="s">
        <v>27</v>
      </c>
      <c r="D32" s="3"/>
      <c r="E32" s="432"/>
      <c r="F32" s="433"/>
      <c r="G32" s="434"/>
      <c r="H32" s="76"/>
      <c r="I32" s="30"/>
      <c r="M32" s="25"/>
      <c r="N32" s="4"/>
      <c r="O32" s="2" t="s">
        <v>31</v>
      </c>
      <c r="P32" s="2"/>
      <c r="Q32" s="4"/>
      <c r="R32" s="4"/>
      <c r="S32" s="2"/>
      <c r="T32" s="58"/>
      <c r="U32" s="58"/>
    </row>
    <row r="33" spans="1:23" x14ac:dyDescent="0.3">
      <c r="A33" s="48" t="s">
        <v>29</v>
      </c>
      <c r="B33" s="265"/>
      <c r="C33" s="96">
        <f>B33*1.98</f>
        <v>0</v>
      </c>
      <c r="D33" s="49"/>
      <c r="E33" s="432"/>
      <c r="F33" s="433"/>
      <c r="G33" s="434"/>
      <c r="H33" s="76"/>
      <c r="I33" s="30"/>
      <c r="J33" s="167" t="s">
        <v>53</v>
      </c>
      <c r="K33" s="168"/>
      <c r="L33" s="169"/>
      <c r="M33" s="25"/>
      <c r="N33" s="449" t="s">
        <v>61</v>
      </c>
      <c r="O33" s="449"/>
      <c r="P33" s="449"/>
      <c r="Q33" s="449"/>
      <c r="R33" s="449"/>
      <c r="S33" s="449"/>
      <c r="T33" s="58"/>
      <c r="U33" s="58"/>
    </row>
    <row r="34" spans="1:23" x14ac:dyDescent="0.3">
      <c r="A34" s="48" t="s">
        <v>30</v>
      </c>
      <c r="B34" s="190"/>
      <c r="C34" s="96">
        <f>B34*2.62</f>
        <v>0</v>
      </c>
      <c r="D34" s="49"/>
      <c r="E34" s="35"/>
      <c r="F34" s="35"/>
      <c r="G34" s="35"/>
      <c r="H34" s="95">
        <f>SUM(H29:H33)</f>
        <v>0</v>
      </c>
      <c r="I34" s="30"/>
      <c r="J34" s="50" t="s">
        <v>38</v>
      </c>
      <c r="K34" s="50" t="s">
        <v>4</v>
      </c>
      <c r="L34" s="34"/>
      <c r="M34" s="25"/>
      <c r="N34" s="448"/>
      <c r="O34" s="448"/>
      <c r="P34" s="448"/>
      <c r="Q34" s="448"/>
      <c r="R34" s="448"/>
      <c r="S34" s="76"/>
      <c r="T34" s="58"/>
      <c r="U34" s="58"/>
    </row>
    <row r="35" spans="1:23" x14ac:dyDescent="0.3">
      <c r="A35" s="48" t="s">
        <v>32</v>
      </c>
      <c r="B35" s="190"/>
      <c r="C35" s="96">
        <f>B35*1.45</f>
        <v>0</v>
      </c>
      <c r="D35" s="49"/>
      <c r="E35" s="2"/>
      <c r="F35" s="3"/>
      <c r="G35" s="53"/>
      <c r="H35" s="54"/>
      <c r="I35" s="30"/>
      <c r="J35" s="51" t="s">
        <v>40</v>
      </c>
      <c r="K35" s="34"/>
      <c r="L35" s="89">
        <f>K35</f>
        <v>0</v>
      </c>
      <c r="M35" s="25"/>
      <c r="N35" s="448"/>
      <c r="O35" s="448"/>
      <c r="P35" s="448"/>
      <c r="Q35" s="448"/>
      <c r="R35" s="448"/>
      <c r="S35" s="76"/>
      <c r="T35" s="58"/>
      <c r="U35" s="58"/>
    </row>
    <row r="36" spans="1:23" x14ac:dyDescent="0.3">
      <c r="A36" s="43"/>
      <c r="B36" s="55"/>
      <c r="C36" s="97"/>
      <c r="D36" s="3"/>
      <c r="E36" s="426" t="s">
        <v>59</v>
      </c>
      <c r="F36" s="427"/>
      <c r="G36" s="427"/>
      <c r="H36" s="428"/>
      <c r="I36" s="54"/>
      <c r="J36" s="43" t="s">
        <v>42</v>
      </c>
      <c r="K36" s="99">
        <f>-H34</f>
        <v>0</v>
      </c>
      <c r="L36" s="89">
        <f t="shared" ref="L36:L44" si="4">K36</f>
        <v>0</v>
      </c>
      <c r="M36" s="25"/>
      <c r="N36" s="448"/>
      <c r="O36" s="448"/>
      <c r="P36" s="448"/>
      <c r="Q36" s="448"/>
      <c r="R36" s="448"/>
      <c r="S36" s="76"/>
      <c r="T36" s="58"/>
      <c r="U36" s="58"/>
    </row>
    <row r="37" spans="1:23" x14ac:dyDescent="0.3">
      <c r="A37" s="2"/>
      <c r="B37" s="2"/>
      <c r="C37" s="2"/>
      <c r="E37" s="429" t="s">
        <v>142</v>
      </c>
      <c r="F37" s="430"/>
      <c r="G37" s="431"/>
      <c r="H37" s="55"/>
      <c r="I37" s="26"/>
      <c r="J37" s="43" t="s">
        <v>44</v>
      </c>
      <c r="K37" s="268">
        <f>-H42</f>
        <v>0</v>
      </c>
      <c r="L37" s="89">
        <f t="shared" si="4"/>
        <v>0</v>
      </c>
      <c r="M37" s="25"/>
      <c r="N37" s="448"/>
      <c r="O37" s="448"/>
      <c r="P37" s="448"/>
      <c r="Q37" s="448"/>
      <c r="R37" s="448"/>
      <c r="S37" s="76"/>
      <c r="T37" s="58"/>
      <c r="U37" s="58"/>
    </row>
    <row r="38" spans="1:23" x14ac:dyDescent="0.3">
      <c r="A38" s="450" t="s">
        <v>39</v>
      </c>
      <c r="B38" s="450"/>
      <c r="C38" s="2"/>
      <c r="D38" s="2"/>
      <c r="E38" s="429"/>
      <c r="F38" s="430"/>
      <c r="G38" s="431"/>
      <c r="H38" s="55"/>
      <c r="I38" s="30"/>
      <c r="J38" s="43" t="s">
        <v>46</v>
      </c>
      <c r="K38" s="52"/>
      <c r="L38" s="89">
        <f t="shared" si="4"/>
        <v>0</v>
      </c>
      <c r="M38" s="56"/>
      <c r="N38" s="448"/>
      <c r="O38" s="448"/>
      <c r="P38" s="448"/>
      <c r="Q38" s="448"/>
      <c r="R38" s="448"/>
      <c r="S38" s="76"/>
      <c r="T38" s="58"/>
      <c r="U38" s="58"/>
    </row>
    <row r="39" spans="1:23" ht="14.5" customHeight="1" x14ac:dyDescent="0.3">
      <c r="A39" s="47" t="s">
        <v>41</v>
      </c>
      <c r="B39" s="95">
        <f>C29+C34+C35+C36</f>
        <v>0</v>
      </c>
      <c r="C39" s="2"/>
      <c r="D39" s="2"/>
      <c r="E39" s="429"/>
      <c r="F39" s="430"/>
      <c r="G39" s="431"/>
      <c r="H39" s="55"/>
      <c r="I39" s="30"/>
      <c r="J39" s="43" t="s">
        <v>47</v>
      </c>
      <c r="K39" s="285"/>
      <c r="L39" s="89">
        <f t="shared" si="4"/>
        <v>0</v>
      </c>
      <c r="M39" s="25"/>
      <c r="N39" s="2"/>
      <c r="O39" s="2"/>
      <c r="P39" s="4"/>
      <c r="R39" s="4"/>
      <c r="S39" s="98">
        <f>SUM(S34:S38)</f>
        <v>0</v>
      </c>
      <c r="T39" s="58"/>
      <c r="U39" s="58"/>
    </row>
    <row r="40" spans="1:23" x14ac:dyDescent="0.3">
      <c r="A40" s="47" t="s">
        <v>43</v>
      </c>
      <c r="B40" s="102">
        <f>S39</f>
        <v>0</v>
      </c>
      <c r="C40" s="2"/>
      <c r="D40" s="2"/>
      <c r="E40" s="429"/>
      <c r="F40" s="430"/>
      <c r="G40" s="431"/>
      <c r="H40" s="55"/>
      <c r="I40" s="30"/>
      <c r="J40" s="43" t="s">
        <v>48</v>
      </c>
      <c r="K40" s="89">
        <f>-H26</f>
        <v>0</v>
      </c>
      <c r="L40" s="89">
        <f t="shared" si="4"/>
        <v>0</v>
      </c>
      <c r="M40" s="25"/>
      <c r="N40" s="25"/>
      <c r="O40" s="2"/>
      <c r="P40" s="2"/>
      <c r="Q40" s="4"/>
      <c r="R40" s="4"/>
      <c r="S40" s="58"/>
      <c r="T40" s="58"/>
      <c r="U40" s="58"/>
    </row>
    <row r="41" spans="1:23" x14ac:dyDescent="0.3">
      <c r="A41" s="47" t="s">
        <v>45</v>
      </c>
      <c r="B41" s="61"/>
      <c r="C41" s="2"/>
      <c r="D41" s="2"/>
      <c r="E41" s="429"/>
      <c r="F41" s="430"/>
      <c r="G41" s="431"/>
      <c r="H41" s="55"/>
      <c r="I41" s="30"/>
      <c r="J41" s="43" t="s">
        <v>49</v>
      </c>
      <c r="K41" s="89">
        <f>-C33</f>
        <v>0</v>
      </c>
      <c r="L41" s="89">
        <f t="shared" si="4"/>
        <v>0</v>
      </c>
      <c r="M41" s="25"/>
      <c r="N41" s="449" t="s">
        <v>62</v>
      </c>
      <c r="O41" s="449"/>
      <c r="P41" s="449"/>
      <c r="Q41" s="449"/>
      <c r="R41" s="449"/>
      <c r="S41" s="449"/>
      <c r="T41" s="58"/>
      <c r="U41" s="58"/>
    </row>
    <row r="42" spans="1:23" x14ac:dyDescent="0.3">
      <c r="A42" s="47"/>
      <c r="B42" s="61"/>
      <c r="C42" s="2"/>
      <c r="D42" s="2"/>
      <c r="E42" s="2"/>
      <c r="F42" s="2"/>
      <c r="G42" s="4"/>
      <c r="H42" s="98">
        <f>SUM(H37:H41)</f>
        <v>0</v>
      </c>
      <c r="I42" s="30"/>
      <c r="J42" s="59" t="s">
        <v>50</v>
      </c>
      <c r="K42" s="52"/>
      <c r="L42" s="89">
        <f t="shared" si="4"/>
        <v>0</v>
      </c>
      <c r="M42" s="25"/>
      <c r="N42" s="448"/>
      <c r="O42" s="448"/>
      <c r="P42" s="448"/>
      <c r="Q42" s="448"/>
      <c r="R42" s="448"/>
      <c r="S42" s="76"/>
      <c r="T42" s="58"/>
      <c r="U42" s="58"/>
    </row>
    <row r="43" spans="1:23" x14ac:dyDescent="0.3">
      <c r="A43" s="47"/>
      <c r="B43" s="61"/>
      <c r="C43" s="2"/>
      <c r="D43" s="2"/>
      <c r="E43" s="2"/>
      <c r="F43" s="2"/>
      <c r="G43" s="2"/>
      <c r="I43" s="23"/>
      <c r="J43" s="60"/>
      <c r="K43" s="46"/>
      <c r="L43" s="89">
        <f t="shared" si="4"/>
        <v>0</v>
      </c>
      <c r="M43" s="25"/>
      <c r="N43" s="448"/>
      <c r="O43" s="448"/>
      <c r="P43" s="448"/>
      <c r="Q43" s="448"/>
      <c r="R43" s="448"/>
      <c r="S43" s="76"/>
      <c r="T43" s="58"/>
      <c r="U43" s="58"/>
    </row>
    <row r="44" spans="1:23" ht="13.5" thickBot="1" x14ac:dyDescent="0.35">
      <c r="A44" s="3"/>
      <c r="B44" s="63"/>
      <c r="C44" s="2"/>
      <c r="D44" s="2"/>
      <c r="E44" s="62" t="s">
        <v>111</v>
      </c>
      <c r="F44" s="369"/>
      <c r="G44" s="2"/>
      <c r="H44" s="2"/>
      <c r="I44" s="2"/>
      <c r="J44" s="155"/>
      <c r="K44" s="46"/>
      <c r="L44" s="89">
        <f t="shared" si="4"/>
        <v>0</v>
      </c>
      <c r="M44" s="25"/>
      <c r="N44" s="448"/>
      <c r="O44" s="448"/>
      <c r="P44" s="448"/>
      <c r="Q44" s="448"/>
      <c r="R44" s="448"/>
      <c r="S44" s="76"/>
      <c r="T44" s="58"/>
      <c r="U44" s="58"/>
      <c r="W44" s="173"/>
    </row>
    <row r="45" spans="1:23" ht="13.5" thickBot="1" x14ac:dyDescent="0.35">
      <c r="A45" s="2"/>
      <c r="B45" s="21">
        <f>SUM(B39:B41)</f>
        <v>0</v>
      </c>
      <c r="C45" s="2"/>
      <c r="D45" s="2"/>
      <c r="E45" s="62" t="s">
        <v>18</v>
      </c>
      <c r="F45" s="369"/>
      <c r="G45" s="2"/>
      <c r="H45" s="2"/>
      <c r="I45" s="2"/>
      <c r="J45" s="2"/>
      <c r="K45" s="3"/>
      <c r="L45" s="89">
        <f>M16-K23-K24+K29-L35+L36+L37+L38+L39+L40+L41+L42+L43+L44+K28+K27</f>
        <v>0</v>
      </c>
      <c r="M45" s="25"/>
      <c r="N45" s="448"/>
      <c r="O45" s="448"/>
      <c r="P45" s="448"/>
      <c r="Q45" s="448"/>
      <c r="R45" s="448"/>
      <c r="S45" s="76"/>
      <c r="T45" s="58"/>
      <c r="U45" s="58"/>
    </row>
    <row r="46" spans="1:23" x14ac:dyDescent="0.3">
      <c r="A46" s="2"/>
      <c r="B46" s="2"/>
      <c r="C46" s="2"/>
      <c r="D46" s="2"/>
      <c r="E46" s="62" t="s">
        <v>19</v>
      </c>
      <c r="F46" s="370"/>
      <c r="G46" s="2"/>
      <c r="H46" s="2"/>
      <c r="I46" s="2"/>
      <c r="J46" s="3"/>
      <c r="K46" s="3"/>
      <c r="M46" s="25"/>
      <c r="N46" s="448"/>
      <c r="O46" s="448"/>
      <c r="P46" s="448"/>
      <c r="Q46" s="448"/>
      <c r="R46" s="448"/>
      <c r="S46" s="76"/>
      <c r="T46" s="58"/>
      <c r="U46" s="58"/>
    </row>
    <row r="47" spans="1:23" x14ac:dyDescent="0.3">
      <c r="A47" s="2"/>
      <c r="B47" s="2"/>
      <c r="C47" s="2"/>
      <c r="D47" s="2"/>
      <c r="E47" s="62" t="s">
        <v>20</v>
      </c>
      <c r="F47" s="101">
        <f>SUM(F44:F46)</f>
        <v>0</v>
      </c>
      <c r="G47" s="2"/>
      <c r="H47" s="2"/>
      <c r="I47" s="2"/>
      <c r="J47" s="64" t="s">
        <v>60</v>
      </c>
      <c r="K47" s="100">
        <f>B45-L45</f>
        <v>0</v>
      </c>
      <c r="L47" s="2"/>
      <c r="M47" s="25"/>
      <c r="N47" s="2"/>
      <c r="O47" s="2"/>
      <c r="P47" s="4"/>
      <c r="R47" s="4"/>
      <c r="S47" s="98">
        <f>SUM(S42:S46)</f>
        <v>0</v>
      </c>
      <c r="T47" s="58"/>
      <c r="U47" s="58"/>
    </row>
    <row r="48" spans="1:23" ht="13.5" thickBot="1" x14ac:dyDescent="0.35">
      <c r="A48" s="2"/>
      <c r="B48" s="2"/>
      <c r="C48" s="2"/>
      <c r="D48" s="2"/>
      <c r="E48" s="65"/>
      <c r="F48" s="66">
        <f>F47</f>
        <v>0</v>
      </c>
      <c r="G48" s="2"/>
      <c r="H48" s="2"/>
      <c r="I48" s="2"/>
      <c r="J48" s="2"/>
      <c r="K48" s="2"/>
      <c r="L48" s="2"/>
      <c r="M48" s="25" t="s">
        <v>16</v>
      </c>
      <c r="N48" s="25"/>
      <c r="O48" s="2"/>
      <c r="P48" s="2"/>
      <c r="Q48" s="4"/>
      <c r="R48" s="4"/>
      <c r="S48" s="58"/>
      <c r="T48" s="58"/>
      <c r="U48" s="58"/>
    </row>
    <row r="49" spans="1:21" ht="15" customHeight="1" thickTop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5"/>
      <c r="N49" s="25"/>
      <c r="O49" s="2"/>
      <c r="P49" s="2"/>
      <c r="Q49" s="4"/>
      <c r="R49" s="4"/>
      <c r="S49" s="58"/>
      <c r="T49" s="58"/>
      <c r="U49" s="58"/>
    </row>
    <row r="50" spans="1:21" ht="1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5"/>
      <c r="N50" s="25"/>
      <c r="O50" s="2"/>
      <c r="P50" s="2"/>
      <c r="Q50" s="4"/>
      <c r="R50" s="4"/>
      <c r="S50" s="58"/>
      <c r="T50" s="58"/>
      <c r="U50" s="58"/>
    </row>
    <row r="51" spans="1:21" x14ac:dyDescent="0.3">
      <c r="A51" s="7" t="s">
        <v>16</v>
      </c>
      <c r="B51" s="68"/>
      <c r="E51" s="479">
        <f>+J51</f>
        <v>0</v>
      </c>
      <c r="F51" s="479"/>
      <c r="G51" s="479"/>
      <c r="H51" s="479"/>
      <c r="J51" s="479">
        <f>+J3</f>
        <v>0</v>
      </c>
      <c r="K51" s="479"/>
      <c r="L51" s="479"/>
      <c r="M51" s="479"/>
      <c r="S51" s="69"/>
      <c r="T51" s="58"/>
      <c r="U51" s="58"/>
    </row>
    <row r="52" spans="1:21" ht="13.5" thickBot="1" x14ac:dyDescent="0.35">
      <c r="A52" s="7"/>
      <c r="E52" s="286"/>
      <c r="F52" s="286"/>
      <c r="G52" s="286"/>
      <c r="H52" s="287"/>
      <c r="J52" s="288" t="s">
        <v>107</v>
      </c>
      <c r="K52" s="286"/>
      <c r="L52" s="286"/>
      <c r="M52" s="287"/>
      <c r="N52" s="290"/>
      <c r="S52" s="69"/>
      <c r="T52" s="58"/>
      <c r="U52" s="58"/>
    </row>
    <row r="53" spans="1:21" x14ac:dyDescent="0.3">
      <c r="A53" s="70"/>
      <c r="E53" s="286"/>
      <c r="F53" s="286"/>
      <c r="G53" s="191"/>
      <c r="H53" s="191"/>
      <c r="J53" s="291" t="s">
        <v>154</v>
      </c>
      <c r="K53" s="292" t="s">
        <v>102</v>
      </c>
      <c r="L53" s="252"/>
      <c r="M53" s="252"/>
      <c r="N53" s="293"/>
      <c r="P53" s="305"/>
      <c r="S53" s="69"/>
      <c r="T53" s="58"/>
      <c r="U53" s="58"/>
    </row>
    <row r="54" spans="1:21" x14ac:dyDescent="0.3">
      <c r="A54" s="70"/>
      <c r="E54" s="286"/>
      <c r="F54" s="286"/>
      <c r="G54" s="191"/>
      <c r="H54" s="191"/>
      <c r="J54" s="296" t="s">
        <v>154</v>
      </c>
      <c r="K54" s="286" t="s">
        <v>119</v>
      </c>
      <c r="L54" s="256"/>
      <c r="M54" s="256"/>
      <c r="N54" s="301"/>
      <c r="P54" s="305"/>
      <c r="S54" s="69"/>
      <c r="T54" s="58"/>
      <c r="U54" s="58"/>
    </row>
    <row r="55" spans="1:21" ht="13.5" thickBot="1" x14ac:dyDescent="0.35">
      <c r="A55" s="70"/>
      <c r="E55" s="286"/>
      <c r="F55" s="286"/>
      <c r="G55" s="191"/>
      <c r="H55" s="192"/>
      <c r="J55" s="294" t="s">
        <v>154</v>
      </c>
      <c r="K55" s="295" t="s">
        <v>103</v>
      </c>
      <c r="L55" s="253"/>
      <c r="M55" s="254">
        <f>SUM(L53:L55)</f>
        <v>0</v>
      </c>
      <c r="N55" s="255">
        <f>+M55*0.0185</f>
        <v>0</v>
      </c>
      <c r="P55" s="305"/>
      <c r="S55" s="69"/>
    </row>
    <row r="56" spans="1:21" x14ac:dyDescent="0.3">
      <c r="E56" s="286"/>
      <c r="F56" s="286"/>
      <c r="G56" s="191"/>
      <c r="H56" s="192"/>
      <c r="J56" s="291" t="s">
        <v>152</v>
      </c>
      <c r="K56" s="292" t="s">
        <v>102</v>
      </c>
      <c r="L56" s="252"/>
      <c r="M56" s="252"/>
      <c r="N56" s="293"/>
      <c r="P56" s="305"/>
      <c r="S56" s="69"/>
    </row>
    <row r="57" spans="1:21" x14ac:dyDescent="0.3">
      <c r="A57" s="7"/>
      <c r="E57" s="286"/>
      <c r="F57" s="286"/>
      <c r="G57" s="191"/>
      <c r="H57" s="192"/>
      <c r="I57" s="7"/>
      <c r="J57" s="296" t="s">
        <v>152</v>
      </c>
      <c r="K57" s="286" t="s">
        <v>119</v>
      </c>
      <c r="L57" s="256"/>
      <c r="M57" s="257"/>
      <c r="N57" s="258"/>
      <c r="P57" s="305"/>
      <c r="S57" s="69"/>
    </row>
    <row r="58" spans="1:21" ht="13.5" thickBot="1" x14ac:dyDescent="0.35">
      <c r="E58" s="286"/>
      <c r="F58" s="286"/>
      <c r="G58" s="191"/>
      <c r="H58" s="192"/>
      <c r="I58" s="7"/>
      <c r="J58" s="294" t="s">
        <v>152</v>
      </c>
      <c r="K58" s="295" t="s">
        <v>103</v>
      </c>
      <c r="L58" s="253"/>
      <c r="M58" s="254">
        <f>SUM(L56:L58)</f>
        <v>0</v>
      </c>
      <c r="N58" s="255">
        <f>+M58*0.0185</f>
        <v>0</v>
      </c>
      <c r="P58" s="305"/>
      <c r="S58" s="69"/>
    </row>
    <row r="59" spans="1:21" x14ac:dyDescent="0.3">
      <c r="E59" s="286"/>
      <c r="F59" s="286"/>
      <c r="G59" s="191"/>
      <c r="H59" s="192"/>
      <c r="J59" s="291" t="s">
        <v>158</v>
      </c>
      <c r="K59" s="292" t="s">
        <v>102</v>
      </c>
      <c r="L59" s="252"/>
      <c r="M59" s="252"/>
      <c r="N59" s="293"/>
      <c r="P59" s="305"/>
    </row>
    <row r="60" spans="1:21" x14ac:dyDescent="0.3">
      <c r="E60" s="286"/>
      <c r="F60" s="286"/>
      <c r="G60" s="191"/>
      <c r="H60" s="192"/>
      <c r="J60" s="296" t="s">
        <v>158</v>
      </c>
      <c r="K60" s="286" t="s">
        <v>119</v>
      </c>
      <c r="L60" s="256"/>
      <c r="M60" s="256"/>
      <c r="N60" s="301"/>
      <c r="P60" s="305"/>
    </row>
    <row r="61" spans="1:21" ht="13.5" thickBot="1" x14ac:dyDescent="0.35">
      <c r="E61" s="286"/>
      <c r="F61" s="286"/>
      <c r="G61" s="191"/>
      <c r="H61" s="192"/>
      <c r="J61" s="294" t="s">
        <v>158</v>
      </c>
      <c r="K61" s="295" t="s">
        <v>103</v>
      </c>
      <c r="L61" s="253"/>
      <c r="M61" s="254">
        <f>SUM(L59:L61)</f>
        <v>0</v>
      </c>
      <c r="N61" s="255">
        <f>+M61*0.0185</f>
        <v>0</v>
      </c>
      <c r="P61" s="305"/>
      <c r="S61" s="57" t="s">
        <v>37</v>
      </c>
    </row>
    <row r="62" spans="1:21" x14ac:dyDescent="0.3">
      <c r="E62" s="286"/>
      <c r="F62" s="286"/>
      <c r="G62" s="191"/>
      <c r="H62" s="192"/>
      <c r="J62" s="291" t="s">
        <v>163</v>
      </c>
      <c r="K62" s="292" t="s">
        <v>102</v>
      </c>
      <c r="L62" s="252"/>
      <c r="M62" s="252"/>
      <c r="N62" s="293"/>
      <c r="P62" s="305"/>
    </row>
    <row r="63" spans="1:21" x14ac:dyDescent="0.3">
      <c r="E63" s="286"/>
      <c r="F63" s="286"/>
      <c r="G63" s="191"/>
      <c r="H63" s="192"/>
      <c r="J63" s="296" t="s">
        <v>163</v>
      </c>
      <c r="K63" s="286" t="s">
        <v>119</v>
      </c>
      <c r="L63" s="256"/>
      <c r="M63" s="256"/>
      <c r="N63" s="301"/>
      <c r="P63" s="305"/>
    </row>
    <row r="64" spans="1:21" ht="13.5" thickBot="1" x14ac:dyDescent="0.35">
      <c r="E64" s="286"/>
      <c r="F64" s="286"/>
      <c r="G64" s="191"/>
      <c r="H64" s="192"/>
      <c r="J64" s="294" t="s">
        <v>163</v>
      </c>
      <c r="K64" s="295" t="s">
        <v>103</v>
      </c>
      <c r="L64" s="253"/>
      <c r="M64" s="254">
        <f>SUM(L62:L64)</f>
        <v>0</v>
      </c>
      <c r="N64" s="255">
        <f>+M64*0.0185</f>
        <v>0</v>
      </c>
      <c r="P64" s="305"/>
    </row>
    <row r="65" spans="2:18" x14ac:dyDescent="0.3">
      <c r="B65" s="71"/>
      <c r="E65" s="286"/>
      <c r="F65" s="286"/>
      <c r="G65" s="191"/>
      <c r="H65" s="192"/>
      <c r="J65" s="291" t="s">
        <v>131</v>
      </c>
      <c r="K65" s="292" t="s">
        <v>102</v>
      </c>
      <c r="L65" s="252"/>
      <c r="M65" s="252"/>
      <c r="N65" s="293"/>
      <c r="P65" s="305"/>
    </row>
    <row r="66" spans="2:18" x14ac:dyDescent="0.3">
      <c r="B66" s="71"/>
      <c r="E66" s="286"/>
      <c r="F66" s="286"/>
      <c r="G66" s="191"/>
      <c r="H66" s="192"/>
      <c r="J66" s="296" t="s">
        <v>131</v>
      </c>
      <c r="K66" s="286" t="s">
        <v>119</v>
      </c>
      <c r="L66" s="256"/>
      <c r="M66" s="256"/>
      <c r="N66" s="301"/>
      <c r="P66" s="305"/>
    </row>
    <row r="67" spans="2:18" ht="13.5" thickBot="1" x14ac:dyDescent="0.35">
      <c r="B67" s="71"/>
      <c r="E67" s="286"/>
      <c r="F67" s="286"/>
      <c r="G67" s="191"/>
      <c r="H67" s="192"/>
      <c r="J67" s="294" t="s">
        <v>131</v>
      </c>
      <c r="K67" s="295" t="s">
        <v>103</v>
      </c>
      <c r="L67" s="253"/>
      <c r="M67" s="254">
        <f>SUM(L65:L67)</f>
        <v>0</v>
      </c>
      <c r="N67" s="255">
        <f>+M67*0.0185</f>
        <v>0</v>
      </c>
      <c r="P67" s="305"/>
    </row>
    <row r="68" spans="2:18" x14ac:dyDescent="0.3">
      <c r="E68" s="286"/>
      <c r="F68" s="286"/>
      <c r="G68" s="191"/>
      <c r="H68" s="192"/>
      <c r="J68" s="291" t="s">
        <v>132</v>
      </c>
      <c r="K68" s="292" t="s">
        <v>102</v>
      </c>
      <c r="L68" s="252"/>
      <c r="M68" s="252"/>
      <c r="N68" s="293"/>
      <c r="P68" s="305"/>
    </row>
    <row r="69" spans="2:18" x14ac:dyDescent="0.3">
      <c r="E69" s="286"/>
      <c r="F69" s="286"/>
      <c r="G69" s="191"/>
      <c r="H69" s="192"/>
      <c r="J69" s="296" t="s">
        <v>132</v>
      </c>
      <c r="K69" s="286" t="s">
        <v>119</v>
      </c>
      <c r="L69" s="256"/>
      <c r="M69" s="256"/>
      <c r="N69" s="301"/>
      <c r="P69" s="305"/>
    </row>
    <row r="70" spans="2:18" ht="13.5" thickBot="1" x14ac:dyDescent="0.35">
      <c r="E70" s="286"/>
      <c r="F70" s="286"/>
      <c r="G70" s="191"/>
      <c r="H70" s="192"/>
      <c r="J70" s="294" t="s">
        <v>132</v>
      </c>
      <c r="K70" s="295" t="s">
        <v>103</v>
      </c>
      <c r="L70" s="264"/>
      <c r="M70" s="254">
        <f>SUM(L68:L70)</f>
        <v>0</v>
      </c>
      <c r="N70" s="255">
        <f>+M70*0.0185</f>
        <v>0</v>
      </c>
      <c r="P70" s="305"/>
    </row>
    <row r="71" spans="2:18" x14ac:dyDescent="0.3">
      <c r="E71" s="286"/>
      <c r="F71" s="286"/>
      <c r="G71" s="191"/>
      <c r="H71" s="192"/>
      <c r="J71" s="297" t="s">
        <v>133</v>
      </c>
      <c r="K71" s="298" t="s">
        <v>102</v>
      </c>
      <c r="L71" s="302"/>
      <c r="M71" s="252"/>
      <c r="N71" s="293"/>
      <c r="P71" s="305"/>
    </row>
    <row r="72" spans="2:18" x14ac:dyDescent="0.3">
      <c r="E72" s="286"/>
      <c r="F72" s="286"/>
      <c r="G72" s="191"/>
      <c r="H72" s="192"/>
      <c r="J72" s="296" t="s">
        <v>133</v>
      </c>
      <c r="K72" s="286" t="s">
        <v>119</v>
      </c>
      <c r="L72" s="262"/>
      <c r="M72" s="256"/>
      <c r="N72" s="301"/>
      <c r="P72" s="305"/>
      <c r="Q72" s="57" t="s">
        <v>143</v>
      </c>
      <c r="R72" s="57" t="s">
        <v>29</v>
      </c>
    </row>
    <row r="73" spans="2:18" ht="13.5" customHeight="1" thickBot="1" x14ac:dyDescent="0.35">
      <c r="E73" s="286"/>
      <c r="F73" s="286"/>
      <c r="G73" s="191"/>
      <c r="H73" s="192"/>
      <c r="J73" s="299" t="s">
        <v>133</v>
      </c>
      <c r="K73" s="300" t="s">
        <v>103</v>
      </c>
      <c r="L73" s="264"/>
      <c r="M73" s="254">
        <f>SUM(L71:L73)</f>
        <v>0</v>
      </c>
      <c r="N73" s="255">
        <f>+M73*0.0185</f>
        <v>0</v>
      </c>
      <c r="P73" s="305"/>
      <c r="Q73" s="363"/>
      <c r="R73" s="363"/>
    </row>
    <row r="74" spans="2:18" x14ac:dyDescent="0.3">
      <c r="E74" s="286"/>
      <c r="F74" s="286"/>
      <c r="G74" s="191"/>
      <c r="H74" s="192"/>
      <c r="J74" s="291" t="s">
        <v>133</v>
      </c>
      <c r="K74" s="298" t="s">
        <v>102</v>
      </c>
      <c r="L74" s="302"/>
      <c r="M74" s="252"/>
      <c r="N74" s="293"/>
      <c r="P74" s="305"/>
      <c r="Q74" s="363"/>
      <c r="R74" s="363"/>
    </row>
    <row r="75" spans="2:18" x14ac:dyDescent="0.3">
      <c r="E75" s="286"/>
      <c r="F75" s="286"/>
      <c r="G75" s="191"/>
      <c r="H75" s="192"/>
      <c r="J75" s="296" t="s">
        <v>133</v>
      </c>
      <c r="K75" s="286" t="s">
        <v>119</v>
      </c>
      <c r="L75" s="262"/>
      <c r="M75" s="256"/>
      <c r="N75" s="301"/>
      <c r="P75" s="305"/>
      <c r="Q75" s="363"/>
      <c r="R75" s="363"/>
    </row>
    <row r="76" spans="2:18" ht="13.5" thickBot="1" x14ac:dyDescent="0.35">
      <c r="E76" s="286"/>
      <c r="F76" s="286"/>
      <c r="G76" s="191"/>
      <c r="H76" s="192"/>
      <c r="J76" s="294" t="s">
        <v>133</v>
      </c>
      <c r="K76" s="300" t="s">
        <v>103</v>
      </c>
      <c r="L76" s="253"/>
      <c r="M76" s="254">
        <f>SUM(L74:L76)</f>
        <v>0</v>
      </c>
      <c r="N76" s="255">
        <f>+M76*0.0185</f>
        <v>0</v>
      </c>
      <c r="P76" s="305"/>
      <c r="Q76" s="363"/>
      <c r="R76" s="363"/>
    </row>
    <row r="77" spans="2:18" ht="13.5" thickBot="1" x14ac:dyDescent="0.35">
      <c r="E77" s="286"/>
      <c r="F77" s="286"/>
      <c r="G77" s="191"/>
      <c r="H77" s="192"/>
      <c r="J77" s="403"/>
      <c r="K77" s="404"/>
      <c r="L77" s="405"/>
      <c r="M77" s="406">
        <f>SUM(M76,M73,M70,M67,M64,M61,M58,M55)</f>
        <v>0</v>
      </c>
      <c r="N77" s="407">
        <f>+SUM(N76,N73,N70,N67,N64,N61,N58,N55)</f>
        <v>0</v>
      </c>
      <c r="P77" s="305"/>
      <c r="Q77" s="363"/>
      <c r="R77" s="363"/>
    </row>
    <row r="78" spans="2:18" x14ac:dyDescent="0.3">
      <c r="E78" s="286"/>
      <c r="F78" s="286"/>
      <c r="G78" s="191"/>
      <c r="H78" s="192"/>
      <c r="J78" s="291" t="s">
        <v>154</v>
      </c>
      <c r="K78" s="292" t="s">
        <v>104</v>
      </c>
      <c r="L78" s="252"/>
      <c r="M78" s="276">
        <f>SUM(L78)</f>
        <v>0</v>
      </c>
      <c r="N78" s="293"/>
      <c r="P78" s="305"/>
      <c r="Q78" s="363"/>
      <c r="R78" s="363"/>
    </row>
    <row r="79" spans="2:18" x14ac:dyDescent="0.3">
      <c r="E79" s="286"/>
      <c r="F79" s="286"/>
      <c r="G79" s="191"/>
      <c r="H79" s="192"/>
      <c r="J79" s="296" t="s">
        <v>156</v>
      </c>
      <c r="K79" s="286" t="s">
        <v>104</v>
      </c>
      <c r="L79" s="256"/>
      <c r="M79" s="257">
        <f t="shared" ref="M79:M83" si="5">SUM(L79)</f>
        <v>0</v>
      </c>
      <c r="N79" s="301"/>
      <c r="P79" s="305"/>
      <c r="Q79" s="363"/>
      <c r="R79" s="363"/>
    </row>
    <row r="80" spans="2:18" x14ac:dyDescent="0.3">
      <c r="E80" s="286"/>
      <c r="F80" s="286"/>
      <c r="G80" s="191"/>
      <c r="H80" s="192"/>
      <c r="J80" s="296" t="s">
        <v>158</v>
      </c>
      <c r="K80" s="286" t="s">
        <v>104</v>
      </c>
      <c r="L80" s="256"/>
      <c r="M80" s="257">
        <f t="shared" si="5"/>
        <v>0</v>
      </c>
      <c r="N80" s="301"/>
      <c r="P80" s="305"/>
      <c r="Q80" s="363"/>
      <c r="R80" s="363"/>
    </row>
    <row r="81" spans="5:18" x14ac:dyDescent="0.3">
      <c r="E81" s="286"/>
      <c r="F81" s="286"/>
      <c r="G81" s="191"/>
      <c r="H81" s="192"/>
      <c r="J81" s="296" t="s">
        <v>162</v>
      </c>
      <c r="K81" s="286" t="s">
        <v>104</v>
      </c>
      <c r="L81" s="256"/>
      <c r="M81" s="257">
        <f t="shared" si="5"/>
        <v>0</v>
      </c>
      <c r="N81" s="301"/>
      <c r="P81" s="305"/>
      <c r="Q81" s="363"/>
      <c r="R81" s="363"/>
    </row>
    <row r="82" spans="5:18" x14ac:dyDescent="0.3">
      <c r="E82" s="286"/>
      <c r="F82" s="286"/>
      <c r="G82" s="191"/>
      <c r="H82" s="192"/>
      <c r="J82" s="296" t="s">
        <v>130</v>
      </c>
      <c r="K82" s="286" t="s">
        <v>104</v>
      </c>
      <c r="L82" s="256"/>
      <c r="M82" s="257">
        <f t="shared" si="5"/>
        <v>0</v>
      </c>
      <c r="N82" s="301"/>
      <c r="P82" s="305"/>
      <c r="Q82" s="363"/>
      <c r="R82" s="363"/>
    </row>
    <row r="83" spans="5:18" x14ac:dyDescent="0.3">
      <c r="E83" s="286"/>
      <c r="F83" s="286"/>
      <c r="G83" s="191"/>
      <c r="H83" s="192"/>
      <c r="J83" s="296" t="s">
        <v>136</v>
      </c>
      <c r="K83" s="286" t="s">
        <v>104</v>
      </c>
      <c r="L83" s="256"/>
      <c r="M83" s="257">
        <f t="shared" si="5"/>
        <v>0</v>
      </c>
      <c r="N83" s="301"/>
      <c r="P83" s="305"/>
      <c r="Q83" s="363"/>
      <c r="R83" s="363"/>
    </row>
    <row r="84" spans="5:18" x14ac:dyDescent="0.3">
      <c r="E84" s="286"/>
      <c r="F84" s="286"/>
      <c r="G84" s="191"/>
      <c r="H84" s="192"/>
      <c r="J84" s="296" t="s">
        <v>139</v>
      </c>
      <c r="K84" s="286" t="s">
        <v>104</v>
      </c>
      <c r="L84" s="256"/>
      <c r="M84" s="257">
        <f>SUM(L84)</f>
        <v>0</v>
      </c>
      <c r="N84" s="301"/>
      <c r="Q84" s="363"/>
      <c r="R84" s="363"/>
    </row>
    <row r="85" spans="5:18" ht="13.5" thickBot="1" x14ac:dyDescent="0.35">
      <c r="E85" s="286"/>
      <c r="F85" s="286"/>
      <c r="G85" s="286"/>
      <c r="H85" s="192"/>
      <c r="J85" s="294" t="s">
        <v>137</v>
      </c>
      <c r="K85" s="295" t="s">
        <v>104</v>
      </c>
      <c r="L85" s="277"/>
      <c r="M85" s="254">
        <f>SUM(L85)</f>
        <v>0</v>
      </c>
      <c r="N85" s="255"/>
      <c r="Q85" s="359">
        <f>SUM(Q73:Q84)</f>
        <v>0</v>
      </c>
      <c r="R85" s="359">
        <f>SUM(R73:R84)*1.98</f>
        <v>0</v>
      </c>
    </row>
    <row r="86" spans="5:18" ht="13.5" thickBot="1" x14ac:dyDescent="0.35">
      <c r="E86" s="286"/>
      <c r="F86" s="286"/>
      <c r="G86" s="286"/>
      <c r="H86" s="192"/>
      <c r="J86" s="408"/>
      <c r="K86" s="409"/>
      <c r="L86" s="410"/>
      <c r="M86" s="411">
        <f>SUM(M78:M85)</f>
        <v>0</v>
      </c>
      <c r="N86" s="412">
        <f>SUM(N78:N85)</f>
        <v>0</v>
      </c>
      <c r="R86" s="359">
        <f>SUM(Q85:R85)</f>
        <v>0</v>
      </c>
    </row>
    <row r="87" spans="5:18" x14ac:dyDescent="0.3">
      <c r="E87" s="286"/>
      <c r="F87" s="286"/>
      <c r="G87" s="286"/>
      <c r="H87" s="192"/>
      <c r="J87" s="286"/>
      <c r="K87" s="286"/>
      <c r="L87" s="286"/>
      <c r="M87" s="287"/>
    </row>
    <row r="88" spans="5:18" ht="13.5" thickBot="1" x14ac:dyDescent="0.35">
      <c r="E88" s="286"/>
      <c r="F88" s="286"/>
      <c r="G88" s="286"/>
      <c r="H88" s="192"/>
      <c r="J88" s="286"/>
      <c r="K88" s="286"/>
      <c r="L88" s="286"/>
      <c r="M88" s="193">
        <f>+M77+M86</f>
        <v>0</v>
      </c>
    </row>
    <row r="89" spans="5:18" ht="13.5" thickTop="1" x14ac:dyDescent="0.3">
      <c r="E89" s="286"/>
      <c r="F89" s="286"/>
      <c r="G89" s="286"/>
      <c r="H89" s="192"/>
      <c r="J89" s="286"/>
      <c r="K89" s="286"/>
      <c r="L89" s="286"/>
      <c r="M89" s="287"/>
    </row>
    <row r="90" spans="5:18" x14ac:dyDescent="0.3">
      <c r="E90" s="286"/>
      <c r="F90" s="286"/>
      <c r="G90" s="286"/>
      <c r="H90" s="192"/>
      <c r="J90" s="286" t="s">
        <v>102</v>
      </c>
      <c r="K90" s="286"/>
      <c r="L90" s="286"/>
      <c r="M90" s="195">
        <f>+K21</f>
        <v>0</v>
      </c>
      <c r="P90" s="360"/>
      <c r="Q90" s="359"/>
    </row>
    <row r="91" spans="5:18" x14ac:dyDescent="0.3">
      <c r="E91" s="286"/>
      <c r="F91" s="286"/>
      <c r="G91" s="286"/>
      <c r="H91" s="192"/>
      <c r="J91" s="286" t="s">
        <v>119</v>
      </c>
      <c r="K91" s="286"/>
      <c r="L91" s="286"/>
      <c r="M91" s="195">
        <f>+K35</f>
        <v>0</v>
      </c>
      <c r="P91" s="360"/>
      <c r="Q91" s="359"/>
    </row>
    <row r="92" spans="5:18" x14ac:dyDescent="0.3">
      <c r="E92" s="286"/>
      <c r="F92" s="286"/>
      <c r="G92" s="286"/>
      <c r="H92" s="192"/>
      <c r="J92" s="286" t="s">
        <v>105</v>
      </c>
      <c r="K92" s="286"/>
      <c r="L92" s="286"/>
      <c r="M92" s="195">
        <f>+K22</f>
        <v>0</v>
      </c>
      <c r="P92" s="360"/>
      <c r="Q92" s="359"/>
    </row>
    <row r="93" spans="5:18" x14ac:dyDescent="0.3">
      <c r="E93" s="286"/>
      <c r="F93" s="286"/>
      <c r="G93" s="286"/>
      <c r="H93" s="192"/>
      <c r="J93" s="286" t="s">
        <v>104</v>
      </c>
      <c r="K93" s="286"/>
      <c r="L93" s="286"/>
      <c r="M93" s="195">
        <f>+K24</f>
        <v>0</v>
      </c>
      <c r="P93" s="360"/>
      <c r="Q93" s="359"/>
    </row>
    <row r="94" spans="5:18" x14ac:dyDescent="0.3">
      <c r="E94" s="286"/>
      <c r="F94" s="286"/>
      <c r="G94" s="286"/>
      <c r="H94" s="192"/>
      <c r="J94" s="286"/>
      <c r="K94" s="286"/>
      <c r="L94" s="286"/>
      <c r="M94" s="289"/>
    </row>
    <row r="95" spans="5:18" ht="13.5" thickBot="1" x14ac:dyDescent="0.35">
      <c r="E95" s="286"/>
      <c r="F95" s="286"/>
      <c r="G95" s="286"/>
      <c r="H95" s="192"/>
      <c r="J95" s="286"/>
      <c r="K95" s="286"/>
      <c r="L95" s="286"/>
      <c r="M95" s="196">
        <f>SUM(M90:M94)</f>
        <v>0</v>
      </c>
    </row>
    <row r="96" spans="5:18" ht="13.5" thickTop="1" x14ac:dyDescent="0.3">
      <c r="E96" s="286"/>
      <c r="F96" s="286"/>
      <c r="G96" s="286"/>
      <c r="H96" s="192"/>
      <c r="J96" s="286"/>
      <c r="K96" s="286"/>
      <c r="L96" s="286"/>
      <c r="M96" s="287"/>
    </row>
    <row r="97" spans="5:13" x14ac:dyDescent="0.3">
      <c r="E97" s="286"/>
      <c r="F97" s="286"/>
      <c r="G97" s="286"/>
      <c r="H97" s="194"/>
      <c r="J97" s="286" t="s">
        <v>106</v>
      </c>
      <c r="K97" s="286"/>
      <c r="L97" s="286"/>
      <c r="M97" s="194">
        <f>+M88-M95</f>
        <v>0</v>
      </c>
    </row>
    <row r="99" spans="5:13" x14ac:dyDescent="0.3">
      <c r="J99" s="318"/>
      <c r="M99" s="319"/>
    </row>
    <row r="100" spans="5:13" x14ac:dyDescent="0.3">
      <c r="J100" s="318"/>
    </row>
    <row r="101" spans="5:13" x14ac:dyDescent="0.3">
      <c r="J101" s="318"/>
    </row>
  </sheetData>
  <mergeCells count="68">
    <mergeCell ref="N46:R46"/>
    <mergeCell ref="E40:G40"/>
    <mergeCell ref="E41:G41"/>
    <mergeCell ref="N41:S41"/>
    <mergeCell ref="N42:R42"/>
    <mergeCell ref="N43:R43"/>
    <mergeCell ref="N44:R44"/>
    <mergeCell ref="N37:R37"/>
    <mergeCell ref="A38:B38"/>
    <mergeCell ref="E38:G38"/>
    <mergeCell ref="N38:R38"/>
    <mergeCell ref="N45:R45"/>
    <mergeCell ref="N33:S33"/>
    <mergeCell ref="N34:R34"/>
    <mergeCell ref="N35:R35"/>
    <mergeCell ref="E36:H36"/>
    <mergeCell ref="N36:R36"/>
    <mergeCell ref="E30:G30"/>
    <mergeCell ref="A31:C31"/>
    <mergeCell ref="E31:G31"/>
    <mergeCell ref="E32:G32"/>
    <mergeCell ref="E39:G39"/>
    <mergeCell ref="E33:G33"/>
    <mergeCell ref="E37:G37"/>
    <mergeCell ref="E23:G23"/>
    <mergeCell ref="E24:G24"/>
    <mergeCell ref="E25:G25"/>
    <mergeCell ref="E28:H28"/>
    <mergeCell ref="E29:G29"/>
    <mergeCell ref="A20:C20"/>
    <mergeCell ref="E20:H20"/>
    <mergeCell ref="J20:L20"/>
    <mergeCell ref="E21:G21"/>
    <mergeCell ref="E22:G22"/>
    <mergeCell ref="D15:E15"/>
    <mergeCell ref="I15:J15"/>
    <mergeCell ref="C17:E17"/>
    <mergeCell ref="F17:G17"/>
    <mergeCell ref="I17:J17"/>
    <mergeCell ref="D12:E12"/>
    <mergeCell ref="I12:J12"/>
    <mergeCell ref="D13:E13"/>
    <mergeCell ref="I13:J13"/>
    <mergeCell ref="D14:E14"/>
    <mergeCell ref="I14:J14"/>
    <mergeCell ref="D11:E11"/>
    <mergeCell ref="A1:S1"/>
    <mergeCell ref="A2:O2"/>
    <mergeCell ref="P2:R2"/>
    <mergeCell ref="H3:H4"/>
    <mergeCell ref="J3:M4"/>
    <mergeCell ref="I11:J11"/>
    <mergeCell ref="T2:U2"/>
    <mergeCell ref="E51:H51"/>
    <mergeCell ref="J51:M51"/>
    <mergeCell ref="C7:E7"/>
    <mergeCell ref="F7:G7"/>
    <mergeCell ref="I7:J7"/>
    <mergeCell ref="L7:M7"/>
    <mergeCell ref="D8:E8"/>
    <mergeCell ref="I8:J8"/>
    <mergeCell ref="L8:L9"/>
    <mergeCell ref="M8:M9"/>
    <mergeCell ref="C9:E9"/>
    <mergeCell ref="F9:G9"/>
    <mergeCell ref="I9:J9"/>
    <mergeCell ref="D10:E10"/>
    <mergeCell ref="I10:J10"/>
  </mergeCells>
  <pageMargins left="0.25" right="0.25" top="0.75" bottom="0.75" header="0.3" footer="0.3"/>
  <pageSetup paperSize="9" scale="70" fitToHeight="0" orientation="landscape" verticalDpi="598" r:id="rId1"/>
  <headerFooter>
    <oddFooter>&amp;R&amp;"Times New Roman,Italic"&amp;8&amp;Z&amp;F</oddFooter>
  </headerFooter>
  <rowBreaks count="1" manualBreakCount="1">
    <brk id="5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W98"/>
  <sheetViews>
    <sheetView zoomScaleNormal="100" workbookViewId="0">
      <selection activeCell="J3" sqref="J3:M4"/>
    </sheetView>
  </sheetViews>
  <sheetFormatPr defaultColWidth="9.1796875" defaultRowHeight="13" x14ac:dyDescent="0.3"/>
  <cols>
    <col min="1" max="1" width="8.7265625" style="1" customWidth="1"/>
    <col min="2" max="2" width="11.7265625" style="1" bestFit="1" customWidth="1"/>
    <col min="3" max="3" width="9.7265625" style="1" bestFit="1" customWidth="1"/>
    <col min="4" max="4" width="1.26953125" style="1" customWidth="1"/>
    <col min="5" max="5" width="10.7265625" style="1" bestFit="1" customWidth="1"/>
    <col min="6" max="6" width="9" style="1" customWidth="1"/>
    <col min="7" max="7" width="10" style="1" bestFit="1" customWidth="1"/>
    <col min="8" max="8" width="12.453125" style="1" bestFit="1" customWidth="1"/>
    <col min="9" max="9" width="0.81640625" style="1" customWidth="1"/>
    <col min="10" max="10" width="16.54296875" style="1" bestFit="1" customWidth="1"/>
    <col min="11" max="11" width="11.26953125" style="1" customWidth="1"/>
    <col min="12" max="12" width="10.7265625" style="1" customWidth="1"/>
    <col min="13" max="13" width="10.81640625" style="67" customWidth="1"/>
    <col min="14" max="14" width="7.26953125" style="67" customWidth="1"/>
    <col min="15" max="15" width="1.26953125" style="1" customWidth="1"/>
    <col min="16" max="16" width="19.1796875" style="1" customWidth="1"/>
    <col min="17" max="17" width="10.81640625" style="57" bestFit="1" customWidth="1"/>
    <col min="18" max="18" width="10.26953125" style="57" customWidth="1"/>
    <col min="19" max="19" width="10.26953125" style="57" bestFit="1" customWidth="1"/>
    <col min="20" max="20" width="11" style="1" customWidth="1"/>
    <col min="21" max="21" width="12.26953125" style="1" customWidth="1"/>
    <col min="22" max="16384" width="9.1796875" style="1"/>
  </cols>
  <sheetData>
    <row r="1" spans="1:21" ht="15.65" customHeight="1" x14ac:dyDescent="0.3">
      <c r="A1" s="466"/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  <c r="O1" s="466"/>
      <c r="P1" s="466"/>
      <c r="Q1" s="466"/>
      <c r="R1" s="466"/>
      <c r="S1" s="466"/>
      <c r="T1" s="58"/>
      <c r="U1" s="58"/>
    </row>
    <row r="2" spans="1:21" x14ac:dyDescent="0.3">
      <c r="A2" s="467" t="s">
        <v>0</v>
      </c>
      <c r="B2" s="467"/>
      <c r="C2" s="467"/>
      <c r="D2" s="467"/>
      <c r="E2" s="467"/>
      <c r="F2" s="467"/>
      <c r="G2" s="467"/>
      <c r="H2" s="467"/>
      <c r="I2" s="467"/>
      <c r="J2" s="467"/>
      <c r="K2" s="467"/>
      <c r="L2" s="467"/>
      <c r="M2" s="467"/>
      <c r="N2" s="467"/>
      <c r="O2" s="468"/>
      <c r="P2" s="469" t="s">
        <v>1</v>
      </c>
      <c r="Q2" s="470"/>
      <c r="R2" s="471"/>
      <c r="S2" s="2"/>
      <c r="T2" s="424" t="s">
        <v>150</v>
      </c>
      <c r="U2" s="425"/>
    </row>
    <row r="3" spans="1:21" ht="12.75" customHeight="1" x14ac:dyDescent="0.3">
      <c r="A3" s="3"/>
      <c r="B3" s="3"/>
      <c r="C3" s="3"/>
      <c r="D3" s="3"/>
      <c r="E3" s="3"/>
      <c r="F3" s="3"/>
      <c r="G3" s="3"/>
      <c r="H3" s="472" t="s">
        <v>2</v>
      </c>
      <c r="I3" s="103"/>
      <c r="J3" s="473"/>
      <c r="K3" s="473"/>
      <c r="L3" s="473"/>
      <c r="M3" s="473"/>
      <c r="N3" s="4"/>
      <c r="O3" s="2"/>
      <c r="P3" s="201" t="s">
        <v>3</v>
      </c>
      <c r="Q3" s="201" t="s">
        <v>4</v>
      </c>
      <c r="R3" s="201" t="s">
        <v>5</v>
      </c>
      <c r="S3" s="201" t="s">
        <v>5</v>
      </c>
      <c r="T3" s="201" t="s">
        <v>3</v>
      </c>
      <c r="U3" s="201" t="s">
        <v>4</v>
      </c>
    </row>
    <row r="4" spans="1:21" ht="12.75" customHeight="1" x14ac:dyDescent="0.3">
      <c r="A4" s="3"/>
      <c r="B4" s="3"/>
      <c r="C4" s="3"/>
      <c r="D4" s="3"/>
      <c r="E4" s="3"/>
      <c r="F4" s="3"/>
      <c r="G4" s="3"/>
      <c r="H4" s="472"/>
      <c r="I4" s="103"/>
      <c r="J4" s="474"/>
      <c r="K4" s="474"/>
      <c r="L4" s="474"/>
      <c r="M4" s="474"/>
      <c r="N4" s="4"/>
      <c r="O4" s="2"/>
      <c r="P4" s="5">
        <f>B9</f>
        <v>40000</v>
      </c>
      <c r="Q4" s="91">
        <f>B13</f>
        <v>0</v>
      </c>
      <c r="R4" s="6"/>
      <c r="S4" s="202">
        <f>L11+M15+K29+K39+K28</f>
        <v>0</v>
      </c>
      <c r="T4" s="5">
        <v>23130</v>
      </c>
      <c r="U4" s="397">
        <f>+R11+SUM(Q13:Q19)+SUM(Q21:Q27)</f>
        <v>0</v>
      </c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2"/>
      <c r="P5" s="5">
        <f>C9</f>
        <v>40100</v>
      </c>
      <c r="Q5" s="91">
        <f>C13+D13+F13</f>
        <v>0</v>
      </c>
      <c r="R5" s="6"/>
      <c r="S5" s="2"/>
      <c r="T5" s="5">
        <v>10200</v>
      </c>
      <c r="U5" s="397">
        <f>+Q28</f>
        <v>0</v>
      </c>
    </row>
    <row r="6" spans="1:21" ht="13.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2"/>
      <c r="P6" s="5">
        <f>F9</f>
        <v>40200</v>
      </c>
      <c r="Q6" s="91">
        <f>G13</f>
        <v>0</v>
      </c>
      <c r="R6" s="6"/>
      <c r="S6" s="2"/>
      <c r="T6" s="5"/>
      <c r="U6" s="397"/>
    </row>
    <row r="7" spans="1:21" ht="15" customHeight="1" thickBot="1" x14ac:dyDescent="0.35">
      <c r="A7" s="7"/>
      <c r="B7" s="164" t="s">
        <v>6</v>
      </c>
      <c r="C7" s="454" t="s">
        <v>7</v>
      </c>
      <c r="D7" s="457"/>
      <c r="E7" s="455"/>
      <c r="F7" s="454" t="s">
        <v>8</v>
      </c>
      <c r="G7" s="455"/>
      <c r="H7" s="165" t="s">
        <v>9</v>
      </c>
      <c r="I7" s="454" t="s">
        <v>94</v>
      </c>
      <c r="J7" s="455"/>
      <c r="K7" s="165" t="s">
        <v>45</v>
      </c>
      <c r="L7" s="454" t="s">
        <v>10</v>
      </c>
      <c r="M7" s="456"/>
      <c r="N7" s="4"/>
      <c r="O7" s="2"/>
      <c r="P7" s="5">
        <f>H9</f>
        <v>40300</v>
      </c>
      <c r="Q7" s="91">
        <f>H13</f>
        <v>0</v>
      </c>
      <c r="R7" s="6"/>
      <c r="S7" s="2"/>
      <c r="T7" s="5"/>
      <c r="U7" s="397"/>
    </row>
    <row r="8" spans="1:21" ht="16.149999999999999" customHeight="1" x14ac:dyDescent="0.3">
      <c r="A8" s="11"/>
      <c r="B8" s="8"/>
      <c r="C8" s="156" t="s">
        <v>11</v>
      </c>
      <c r="D8" s="460" t="s">
        <v>12</v>
      </c>
      <c r="E8" s="461"/>
      <c r="F8" s="156" t="s">
        <v>13</v>
      </c>
      <c r="G8" s="156" t="s">
        <v>8</v>
      </c>
      <c r="H8" s="157" t="s">
        <v>14</v>
      </c>
      <c r="I8" s="486"/>
      <c r="J8" s="487"/>
      <c r="K8" s="158" t="s">
        <v>95</v>
      </c>
      <c r="L8" s="462" t="s">
        <v>96</v>
      </c>
      <c r="M8" s="464" t="s">
        <v>97</v>
      </c>
      <c r="N8" s="4"/>
      <c r="O8" s="2"/>
      <c r="P8" s="5">
        <f>I9</f>
        <v>40900</v>
      </c>
      <c r="Q8" s="91">
        <f>I13</f>
        <v>0</v>
      </c>
      <c r="R8" s="6"/>
      <c r="S8" s="2"/>
      <c r="T8" s="5"/>
      <c r="U8" s="397"/>
    </row>
    <row r="9" spans="1:21" ht="13.9" customHeight="1" thickBot="1" x14ac:dyDescent="0.35">
      <c r="A9" s="73" t="s">
        <v>15</v>
      </c>
      <c r="B9" s="9">
        <v>40000</v>
      </c>
      <c r="C9" s="441">
        <v>40100</v>
      </c>
      <c r="D9" s="443"/>
      <c r="E9" s="442"/>
      <c r="F9" s="441">
        <v>40200</v>
      </c>
      <c r="G9" s="442"/>
      <c r="H9" s="104">
        <v>40300</v>
      </c>
      <c r="I9" s="441">
        <v>40900</v>
      </c>
      <c r="J9" s="442"/>
      <c r="K9" s="10">
        <v>41000</v>
      </c>
      <c r="L9" s="463"/>
      <c r="M9" s="465"/>
      <c r="N9" s="4"/>
      <c r="O9" s="2"/>
      <c r="P9" s="5">
        <f>K9</f>
        <v>41000</v>
      </c>
      <c r="Q9" s="91">
        <f>K13</f>
        <v>0</v>
      </c>
      <c r="R9" s="6"/>
      <c r="S9" s="2"/>
      <c r="T9" s="5"/>
      <c r="U9" s="397"/>
    </row>
    <row r="10" spans="1:21" ht="14.5" customHeight="1" x14ac:dyDescent="0.3">
      <c r="A10" s="11" t="s">
        <v>110</v>
      </c>
      <c r="B10" s="247"/>
      <c r="C10" s="248"/>
      <c r="D10" s="444"/>
      <c r="E10" s="445"/>
      <c r="F10" s="248"/>
      <c r="G10" s="248"/>
      <c r="H10" s="248"/>
      <c r="I10" s="444"/>
      <c r="J10" s="445"/>
      <c r="K10" s="249"/>
      <c r="L10" s="12">
        <f>SUM(B10:K10)</f>
        <v>0</v>
      </c>
      <c r="M10" s="12">
        <f>SUM(B10:K10)</f>
        <v>0</v>
      </c>
      <c r="N10" s="4"/>
      <c r="O10" s="2"/>
      <c r="P10" s="84"/>
      <c r="Q10" s="85"/>
      <c r="R10" s="42"/>
      <c r="S10" s="2"/>
      <c r="T10" s="58"/>
      <c r="U10" s="58"/>
    </row>
    <row r="11" spans="1:21" ht="14.5" customHeight="1" x14ac:dyDescent="0.3">
      <c r="A11" s="72" t="s">
        <v>63</v>
      </c>
      <c r="B11" s="188"/>
      <c r="C11" s="189"/>
      <c r="D11" s="488"/>
      <c r="E11" s="489"/>
      <c r="F11" s="189"/>
      <c r="G11" s="189"/>
      <c r="H11" s="75"/>
      <c r="I11" s="446"/>
      <c r="J11" s="447"/>
      <c r="K11" s="75"/>
      <c r="L11" s="12">
        <f>SUM(B11:K11)</f>
        <v>0</v>
      </c>
      <c r="M11" s="12">
        <f>SUM(B11:K11)</f>
        <v>0</v>
      </c>
      <c r="N11" s="4"/>
      <c r="O11" s="2"/>
      <c r="P11" s="13">
        <f>N15</f>
        <v>24000</v>
      </c>
      <c r="Q11" s="91">
        <f>M15</f>
        <v>0</v>
      </c>
      <c r="R11" s="202">
        <f>M16</f>
        <v>0</v>
      </c>
      <c r="S11" s="2"/>
      <c r="T11" s="58"/>
      <c r="U11" s="58"/>
    </row>
    <row r="12" spans="1:21" ht="13.5" thickBot="1" x14ac:dyDescent="0.35">
      <c r="A12" s="72" t="s">
        <v>64</v>
      </c>
      <c r="B12" s="188"/>
      <c r="C12" s="189"/>
      <c r="D12" s="488"/>
      <c r="E12" s="489"/>
      <c r="F12" s="189"/>
      <c r="G12" s="189"/>
      <c r="H12" s="279"/>
      <c r="I12" s="475"/>
      <c r="J12" s="476"/>
      <c r="K12" s="278"/>
      <c r="L12" s="12">
        <f>SUM(B12:K12)</f>
        <v>0</v>
      </c>
      <c r="M12" s="12">
        <f>SUM(B12:K12)</f>
        <v>0</v>
      </c>
      <c r="N12" s="4"/>
      <c r="O12" s="2"/>
      <c r="P12" s="87"/>
      <c r="Q12" s="85"/>
      <c r="R12" s="260"/>
      <c r="S12" s="2"/>
      <c r="T12" s="58"/>
      <c r="U12" s="58"/>
    </row>
    <row r="13" spans="1:21" ht="14.5" customHeight="1" x14ac:dyDescent="0.3">
      <c r="A13" s="72" t="s">
        <v>10</v>
      </c>
      <c r="B13" s="186">
        <f>SUM(B10:B12)</f>
        <v>0</v>
      </c>
      <c r="C13" s="187">
        <f>SUM(C10:C12)</f>
        <v>0</v>
      </c>
      <c r="D13" s="480">
        <f t="shared" ref="D13:E13" si="0">SUM(D10:D12)</f>
        <v>0</v>
      </c>
      <c r="E13" s="481">
        <f t="shared" si="0"/>
        <v>0</v>
      </c>
      <c r="F13" s="187">
        <f>SUM(F10:F12)</f>
        <v>0</v>
      </c>
      <c r="G13" s="187">
        <f>SUM(G10:G12)</f>
        <v>0</v>
      </c>
      <c r="H13" s="187">
        <f>SUM(H10:H12)</f>
        <v>0</v>
      </c>
      <c r="I13" s="480">
        <f t="shared" ref="I13" si="1">SUM(I10:I12)</f>
        <v>0</v>
      </c>
      <c r="J13" s="481">
        <f>SUM(J10:J12)</f>
        <v>0</v>
      </c>
      <c r="K13" s="187">
        <f>SUM(K10:K12)</f>
        <v>0</v>
      </c>
      <c r="L13" s="171"/>
      <c r="M13" s="166">
        <f>SUM(B13:K13)</f>
        <v>0</v>
      </c>
      <c r="N13" s="4"/>
      <c r="O13" s="2"/>
      <c r="P13" s="83">
        <f>M23</f>
        <v>10400</v>
      </c>
      <c r="Q13" s="197">
        <f>-L23</f>
        <v>0</v>
      </c>
      <c r="R13" s="198">
        <f>-M55</f>
        <v>0</v>
      </c>
      <c r="S13" s="2"/>
      <c r="T13" s="58"/>
      <c r="U13" s="58"/>
    </row>
    <row r="14" spans="1:21" ht="13.5" thickBot="1" x14ac:dyDescent="0.35">
      <c r="A14" s="73"/>
      <c r="B14" s="14"/>
      <c r="C14" s="15"/>
      <c r="D14" s="482"/>
      <c r="E14" s="483"/>
      <c r="F14" s="15"/>
      <c r="G14" s="15"/>
      <c r="H14" s="15"/>
      <c r="I14" s="482"/>
      <c r="J14" s="483"/>
      <c r="K14" s="15"/>
      <c r="L14" s="15"/>
      <c r="M14" s="16"/>
      <c r="N14" s="4"/>
      <c r="O14" s="2"/>
      <c r="P14" s="13">
        <f>M25</f>
        <v>10430</v>
      </c>
      <c r="Q14" s="259">
        <f>-L25</f>
        <v>0</v>
      </c>
      <c r="R14" s="199">
        <f>-M58</f>
        <v>0</v>
      </c>
      <c r="S14" s="2"/>
      <c r="T14" s="58"/>
      <c r="U14" s="58"/>
    </row>
    <row r="15" spans="1:21" ht="14.5" customHeight="1" thickBot="1" x14ac:dyDescent="0.35">
      <c r="A15" s="7"/>
      <c r="B15" s="17">
        <f>B13*0.1</f>
        <v>0</v>
      </c>
      <c r="C15" s="17">
        <f>C13*0.1</f>
        <v>0</v>
      </c>
      <c r="D15" s="484">
        <f>D13*0.1</f>
        <v>0</v>
      </c>
      <c r="E15" s="485"/>
      <c r="F15" s="18">
        <f>F13*0.1</f>
        <v>0</v>
      </c>
      <c r="G15" s="18">
        <f>G13*0.1</f>
        <v>0</v>
      </c>
      <c r="H15" s="18">
        <f>H13*0.1</f>
        <v>0</v>
      </c>
      <c r="I15" s="484">
        <f>I13*0.1</f>
        <v>0</v>
      </c>
      <c r="J15" s="485"/>
      <c r="K15" s="18">
        <f>K13*0</f>
        <v>0</v>
      </c>
      <c r="L15" s="18">
        <f>SUM(B15:K15)</f>
        <v>0</v>
      </c>
      <c r="M15" s="266"/>
      <c r="N15" s="19">
        <v>24000</v>
      </c>
      <c r="O15" s="2"/>
      <c r="P15" s="13">
        <f>M26</f>
        <v>10435</v>
      </c>
      <c r="Q15" s="259">
        <f>-L26</f>
        <v>0</v>
      </c>
      <c r="R15" s="199">
        <f>-M61</f>
        <v>0</v>
      </c>
      <c r="S15" s="2"/>
      <c r="T15" s="58"/>
      <c r="U15" s="58"/>
    </row>
    <row r="16" spans="1:21" ht="13.5" thickBot="1" x14ac:dyDescent="0.35">
      <c r="A16" s="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>
        <f>M13+M15</f>
        <v>0</v>
      </c>
      <c r="N16" s="4"/>
      <c r="O16" s="2"/>
      <c r="P16" s="13">
        <f>M30</f>
        <v>22200</v>
      </c>
      <c r="Q16" s="259">
        <f>L30</f>
        <v>0</v>
      </c>
      <c r="R16" s="199">
        <f>-M64</f>
        <v>0</v>
      </c>
      <c r="S16" s="2"/>
      <c r="T16" s="58"/>
      <c r="U16" s="58"/>
    </row>
    <row r="17" spans="1:21" ht="14.5" customHeight="1" x14ac:dyDescent="0.3">
      <c r="A17" s="3" t="s">
        <v>16</v>
      </c>
      <c r="B17" s="22">
        <v>40000</v>
      </c>
      <c r="C17" s="435">
        <v>40200</v>
      </c>
      <c r="D17" s="436"/>
      <c r="E17" s="437"/>
      <c r="F17" s="435">
        <v>40300</v>
      </c>
      <c r="G17" s="437"/>
      <c r="H17" s="22">
        <v>40500</v>
      </c>
      <c r="I17" s="435">
        <v>40600</v>
      </c>
      <c r="J17" s="437"/>
      <c r="K17" s="5">
        <f>K9</f>
        <v>41000</v>
      </c>
      <c r="L17" s="23"/>
      <c r="M17" s="24"/>
      <c r="N17" s="4"/>
      <c r="O17" s="2"/>
      <c r="P17" s="13">
        <f>M31</f>
        <v>73000</v>
      </c>
      <c r="Q17" s="259">
        <f>L31</f>
        <v>0</v>
      </c>
      <c r="R17" s="199">
        <f>-M67</f>
        <v>0</v>
      </c>
      <c r="S17" s="2"/>
      <c r="T17" s="58"/>
      <c r="U17" s="58"/>
    </row>
    <row r="18" spans="1:21" x14ac:dyDescent="0.3">
      <c r="A18" s="2"/>
      <c r="B18" s="2"/>
      <c r="C18" s="2"/>
      <c r="D18" s="2"/>
      <c r="E18" s="2"/>
      <c r="F18" s="2"/>
      <c r="G18" s="2"/>
      <c r="H18" s="2"/>
      <c r="I18" s="2"/>
      <c r="K18" s="2"/>
      <c r="L18" s="2"/>
      <c r="M18" s="25"/>
      <c r="N18" s="4"/>
      <c r="O18" s="2"/>
      <c r="P18" s="13">
        <f>M27</f>
        <v>22200</v>
      </c>
      <c r="Q18" s="259">
        <f>L27</f>
        <v>0</v>
      </c>
      <c r="R18" s="199">
        <f>-M70</f>
        <v>0</v>
      </c>
      <c r="S18" s="2"/>
      <c r="T18" s="58"/>
      <c r="U18" s="58"/>
    </row>
    <row r="19" spans="1:2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0"/>
      <c r="M19" s="4"/>
      <c r="N19" s="4"/>
      <c r="O19" s="2" t="s">
        <v>17</v>
      </c>
      <c r="P19" s="13">
        <f>M28</f>
        <v>22200</v>
      </c>
      <c r="Q19" s="259">
        <f>L28</f>
        <v>0</v>
      </c>
      <c r="R19" s="199">
        <f>-M73</f>
        <v>0</v>
      </c>
      <c r="S19" s="2"/>
      <c r="T19" s="58"/>
      <c r="U19" s="58"/>
    </row>
    <row r="20" spans="1:21" ht="13.5" thickBot="1" x14ac:dyDescent="0.35">
      <c r="A20" s="426" t="s">
        <v>22</v>
      </c>
      <c r="B20" s="427"/>
      <c r="C20" s="428"/>
      <c r="D20" s="26"/>
      <c r="E20" s="426" t="s">
        <v>54</v>
      </c>
      <c r="F20" s="427"/>
      <c r="G20" s="427"/>
      <c r="H20" s="428"/>
      <c r="J20" s="426" t="s">
        <v>52</v>
      </c>
      <c r="K20" s="427"/>
      <c r="L20" s="428"/>
      <c r="M20" s="2"/>
      <c r="N20" s="4"/>
      <c r="O20" s="2"/>
      <c r="R20" s="200">
        <f>-M76</f>
        <v>0</v>
      </c>
      <c r="S20" s="2"/>
      <c r="T20" s="58"/>
      <c r="U20" s="58"/>
    </row>
    <row r="21" spans="1:21" x14ac:dyDescent="0.3">
      <c r="A21" s="27">
        <v>100</v>
      </c>
      <c r="B21" s="281"/>
      <c r="C21" s="92">
        <f t="shared" ref="C21:C27" si="2">A21*B21</f>
        <v>0</v>
      </c>
      <c r="D21" s="28"/>
      <c r="E21" s="429"/>
      <c r="F21" s="430"/>
      <c r="G21" s="431"/>
      <c r="H21" s="55"/>
      <c r="I21" s="26"/>
      <c r="J21" s="29" t="s">
        <v>56</v>
      </c>
      <c r="K21" s="282"/>
      <c r="L21" s="29"/>
      <c r="M21" s="25"/>
      <c r="N21" s="4"/>
      <c r="O21" s="2"/>
      <c r="P21" s="86">
        <v>70800</v>
      </c>
      <c r="Q21" s="91">
        <f>K47</f>
        <v>0</v>
      </c>
      <c r="R21" s="45"/>
      <c r="S21" s="2"/>
      <c r="T21" s="58"/>
      <c r="U21" s="58"/>
    </row>
    <row r="22" spans="1:21" ht="12.75" customHeight="1" x14ac:dyDescent="0.3">
      <c r="A22" s="27">
        <v>50</v>
      </c>
      <c r="B22" s="280"/>
      <c r="C22" s="92">
        <f t="shared" si="2"/>
        <v>0</v>
      </c>
      <c r="D22" s="28"/>
      <c r="E22" s="429"/>
      <c r="F22" s="430"/>
      <c r="G22" s="431"/>
      <c r="H22" s="55"/>
      <c r="I22" s="30"/>
      <c r="J22" s="29" t="s">
        <v>57</v>
      </c>
      <c r="K22" s="282"/>
      <c r="L22" s="29"/>
      <c r="M22" s="25"/>
      <c r="N22" s="4"/>
      <c r="O22" s="2"/>
      <c r="P22" s="83">
        <v>10420</v>
      </c>
      <c r="Q22" s="90">
        <f>-K35</f>
        <v>0</v>
      </c>
      <c r="R22" s="45"/>
      <c r="S22" s="2"/>
      <c r="T22" s="58"/>
      <c r="U22" s="58"/>
    </row>
    <row r="23" spans="1:21" ht="12.75" customHeight="1" x14ac:dyDescent="0.3">
      <c r="A23" s="31">
        <v>20</v>
      </c>
      <c r="B23" s="280"/>
      <c r="C23" s="92">
        <f t="shared" si="2"/>
        <v>0</v>
      </c>
      <c r="D23" s="28"/>
      <c r="E23" s="429"/>
      <c r="F23" s="430"/>
      <c r="G23" s="431"/>
      <c r="H23" s="55"/>
      <c r="I23" s="30"/>
      <c r="J23" s="32" t="s">
        <v>58</v>
      </c>
      <c r="K23" s="88">
        <f>SUM(K21:K22)</f>
        <v>0</v>
      </c>
      <c r="L23" s="89">
        <f>K23</f>
        <v>0</v>
      </c>
      <c r="M23" s="19">
        <v>10400</v>
      </c>
      <c r="N23" s="4"/>
      <c r="O23" s="2"/>
      <c r="P23" s="13">
        <v>22150</v>
      </c>
      <c r="Q23" s="91">
        <f t="shared" ref="Q23:Q28" si="3">+K36</f>
        <v>0</v>
      </c>
      <c r="R23" s="6"/>
      <c r="S23" s="2"/>
      <c r="T23" s="58"/>
      <c r="U23" s="58"/>
    </row>
    <row r="24" spans="1:21" x14ac:dyDescent="0.3">
      <c r="A24" s="27">
        <v>10</v>
      </c>
      <c r="B24" s="281"/>
      <c r="C24" s="92">
        <f t="shared" si="2"/>
        <v>0</v>
      </c>
      <c r="D24" s="28"/>
      <c r="E24" s="432"/>
      <c r="F24" s="433"/>
      <c r="G24" s="434"/>
      <c r="H24" s="76"/>
      <c r="I24" s="30"/>
      <c r="J24" s="43" t="s">
        <v>21</v>
      </c>
      <c r="K24" s="283">
        <v>0</v>
      </c>
      <c r="L24" s="33"/>
      <c r="M24" s="4"/>
      <c r="N24" s="4"/>
      <c r="O24" s="2"/>
      <c r="P24" s="13">
        <v>22100</v>
      </c>
      <c r="Q24" s="91">
        <f t="shared" si="3"/>
        <v>0</v>
      </c>
      <c r="R24" s="6"/>
      <c r="S24" s="2"/>
      <c r="T24" s="58"/>
      <c r="U24" s="58"/>
    </row>
    <row r="25" spans="1:21" x14ac:dyDescent="0.3">
      <c r="A25" s="31">
        <v>5</v>
      </c>
      <c r="B25" s="281"/>
      <c r="C25" s="92">
        <f t="shared" si="2"/>
        <v>0</v>
      </c>
      <c r="D25" s="28"/>
      <c r="E25" s="432"/>
      <c r="F25" s="433"/>
      <c r="G25" s="434"/>
      <c r="H25" s="76"/>
      <c r="I25" s="30"/>
      <c r="J25" s="43" t="s">
        <v>24</v>
      </c>
      <c r="K25" s="267"/>
      <c r="L25" s="89">
        <f>K24-L26</f>
        <v>0</v>
      </c>
      <c r="M25" s="19">
        <v>10430</v>
      </c>
      <c r="N25" s="4"/>
      <c r="O25" s="2"/>
      <c r="P25" s="13"/>
      <c r="Q25" s="91">
        <f t="shared" si="3"/>
        <v>0</v>
      </c>
      <c r="R25" s="6"/>
      <c r="S25" s="2"/>
      <c r="T25" s="58"/>
      <c r="U25" s="58"/>
    </row>
    <row r="26" spans="1:21" x14ac:dyDescent="0.3">
      <c r="A26" s="31">
        <v>2</v>
      </c>
      <c r="B26" s="281"/>
      <c r="C26" s="92">
        <f t="shared" si="2"/>
        <v>0</v>
      </c>
      <c r="D26" s="28"/>
      <c r="E26" s="35"/>
      <c r="F26" s="35"/>
      <c r="G26" s="35"/>
      <c r="H26" s="95">
        <f>SUM(H21:H25)</f>
        <v>0</v>
      </c>
      <c r="I26" s="30"/>
      <c r="J26" s="43" t="s">
        <v>28</v>
      </c>
      <c r="K26" s="79"/>
      <c r="L26" s="89">
        <f>K24*0.026</f>
        <v>0</v>
      </c>
      <c r="M26" s="19">
        <v>10435</v>
      </c>
      <c r="N26" s="4"/>
      <c r="O26" s="2"/>
      <c r="P26" s="13">
        <v>23300</v>
      </c>
      <c r="Q26" s="91">
        <f t="shared" si="3"/>
        <v>0</v>
      </c>
      <c r="R26" s="6"/>
      <c r="S26" s="2"/>
      <c r="T26" s="58"/>
      <c r="U26" s="58"/>
    </row>
    <row r="27" spans="1:21" x14ac:dyDescent="0.3">
      <c r="A27" s="36">
        <v>1</v>
      </c>
      <c r="B27" s="281"/>
      <c r="C27" s="92">
        <f t="shared" si="2"/>
        <v>0</v>
      </c>
      <c r="D27" s="28"/>
      <c r="E27" s="35"/>
      <c r="F27" s="35"/>
      <c r="G27" s="35"/>
      <c r="H27" s="37"/>
      <c r="I27" s="30"/>
      <c r="J27" s="29" t="s">
        <v>98</v>
      </c>
      <c r="K27" s="265"/>
      <c r="L27" s="89">
        <f>K27</f>
        <v>0</v>
      </c>
      <c r="M27" s="19">
        <v>22200</v>
      </c>
      <c r="N27" s="4"/>
      <c r="O27" s="2"/>
      <c r="P27" s="13">
        <v>10550</v>
      </c>
      <c r="Q27" s="91">
        <f t="shared" si="3"/>
        <v>0</v>
      </c>
      <c r="R27" s="6"/>
      <c r="S27" s="2"/>
      <c r="T27" s="58"/>
      <c r="U27" s="58"/>
    </row>
    <row r="28" spans="1:21" x14ac:dyDescent="0.3">
      <c r="A28" s="38" t="s">
        <v>36</v>
      </c>
      <c r="B28" s="362"/>
      <c r="C28" s="93">
        <f>B28</f>
        <v>0</v>
      </c>
      <c r="D28" s="39"/>
      <c r="E28" s="426" t="s">
        <v>55</v>
      </c>
      <c r="F28" s="427"/>
      <c r="G28" s="427"/>
      <c r="H28" s="428"/>
      <c r="I28" s="37"/>
      <c r="J28" s="32" t="s">
        <v>99</v>
      </c>
      <c r="K28" s="284"/>
      <c r="L28" s="89">
        <f>K28</f>
        <v>0</v>
      </c>
      <c r="M28" s="19">
        <v>22200</v>
      </c>
      <c r="N28" s="4"/>
      <c r="O28" s="2"/>
      <c r="P28" s="13">
        <v>10200</v>
      </c>
      <c r="Q28" s="91">
        <f t="shared" si="3"/>
        <v>0</v>
      </c>
      <c r="R28" s="6"/>
      <c r="S28" s="2"/>
      <c r="T28" s="58"/>
      <c r="U28" s="58"/>
    </row>
    <row r="29" spans="1:21" x14ac:dyDescent="0.3">
      <c r="A29" s="7"/>
      <c r="B29" s="2"/>
      <c r="C29" s="94">
        <f>SUM(C21:C28)</f>
        <v>0</v>
      </c>
      <c r="D29" s="41"/>
      <c r="E29" s="432"/>
      <c r="F29" s="433"/>
      <c r="G29" s="434"/>
      <c r="H29" s="76"/>
      <c r="I29" s="26"/>
      <c r="J29" s="40" t="s">
        <v>33</v>
      </c>
      <c r="K29" s="279">
        <v>0</v>
      </c>
      <c r="L29" s="81"/>
      <c r="M29" s="4"/>
      <c r="N29" s="4"/>
      <c r="O29" s="2"/>
      <c r="P29" s="13"/>
      <c r="Q29" s="91">
        <f>+L42</f>
        <v>0</v>
      </c>
      <c r="R29" s="6"/>
      <c r="S29" s="2"/>
      <c r="T29" s="58"/>
      <c r="U29" s="58"/>
    </row>
    <row r="30" spans="1:21" x14ac:dyDescent="0.3">
      <c r="D30" s="2"/>
      <c r="E30" s="432"/>
      <c r="F30" s="433"/>
      <c r="G30" s="434"/>
      <c r="H30" s="76"/>
      <c r="I30" s="30"/>
      <c r="J30" s="43" t="s">
        <v>34</v>
      </c>
      <c r="K30" s="78"/>
      <c r="L30" s="33">
        <f>K29-L31</f>
        <v>0</v>
      </c>
      <c r="M30" s="19">
        <v>22200</v>
      </c>
      <c r="N30" s="4"/>
      <c r="O30" s="2"/>
      <c r="P30" s="13"/>
      <c r="Q30" s="91">
        <f>K44</f>
        <v>0</v>
      </c>
      <c r="R30" s="42"/>
      <c r="S30" s="2"/>
      <c r="T30" s="58"/>
      <c r="U30" s="58"/>
    </row>
    <row r="31" spans="1:21" x14ac:dyDescent="0.3">
      <c r="A31" s="438" t="s">
        <v>23</v>
      </c>
      <c r="B31" s="439"/>
      <c r="C31" s="440"/>
      <c r="D31" s="44"/>
      <c r="E31" s="432"/>
      <c r="F31" s="433"/>
      <c r="G31" s="434"/>
      <c r="H31" s="76"/>
      <c r="I31" s="30"/>
      <c r="J31" s="43" t="s">
        <v>35</v>
      </c>
      <c r="K31" s="80"/>
      <c r="L31" s="33">
        <f>K29*0.08</f>
        <v>0</v>
      </c>
      <c r="M31" s="19">
        <v>73000</v>
      </c>
      <c r="N31" s="4"/>
      <c r="O31" s="2"/>
      <c r="P31" s="4"/>
      <c r="Q31" s="82"/>
      <c r="R31" s="91">
        <f>SUM(Q4:Q30)</f>
        <v>0</v>
      </c>
      <c r="S31" s="2"/>
      <c r="T31" s="58"/>
      <c r="U31" s="58"/>
    </row>
    <row r="32" spans="1:21" x14ac:dyDescent="0.3">
      <c r="A32" s="46" t="s">
        <v>25</v>
      </c>
      <c r="B32" s="46" t="s">
        <v>26</v>
      </c>
      <c r="C32" s="47" t="s">
        <v>27</v>
      </c>
      <c r="D32" s="3"/>
      <c r="E32" s="432"/>
      <c r="F32" s="433"/>
      <c r="G32" s="434"/>
      <c r="H32" s="76"/>
      <c r="I32" s="30"/>
      <c r="M32" s="25"/>
      <c r="N32" s="4"/>
      <c r="O32" s="2" t="s">
        <v>31</v>
      </c>
      <c r="P32" s="2"/>
      <c r="Q32" s="4"/>
      <c r="R32" s="4"/>
      <c r="S32" s="2"/>
      <c r="T32" s="58"/>
      <c r="U32" s="58"/>
    </row>
    <row r="33" spans="1:23" x14ac:dyDescent="0.3">
      <c r="A33" s="48" t="s">
        <v>29</v>
      </c>
      <c r="B33" s="265"/>
      <c r="C33" s="96">
        <f>B33*1.98</f>
        <v>0</v>
      </c>
      <c r="D33" s="49"/>
      <c r="E33" s="432"/>
      <c r="F33" s="433"/>
      <c r="G33" s="434"/>
      <c r="H33" s="76"/>
      <c r="I33" s="30"/>
      <c r="J33" s="167" t="s">
        <v>53</v>
      </c>
      <c r="K33" s="168"/>
      <c r="L33" s="169"/>
      <c r="M33" s="25"/>
      <c r="N33" s="449" t="s">
        <v>61</v>
      </c>
      <c r="O33" s="449"/>
      <c r="P33" s="449"/>
      <c r="Q33" s="449"/>
      <c r="R33" s="449"/>
      <c r="S33" s="449"/>
      <c r="T33" s="58"/>
      <c r="U33" s="58"/>
    </row>
    <row r="34" spans="1:23" x14ac:dyDescent="0.3">
      <c r="A34" s="48" t="s">
        <v>30</v>
      </c>
      <c r="B34" s="190"/>
      <c r="C34" s="96">
        <f>B34*2.62</f>
        <v>0</v>
      </c>
      <c r="D34" s="49"/>
      <c r="E34" s="35"/>
      <c r="F34" s="35"/>
      <c r="G34" s="35"/>
      <c r="H34" s="95">
        <f>SUM(H29:H33)</f>
        <v>0</v>
      </c>
      <c r="I34" s="30"/>
      <c r="J34" s="50" t="s">
        <v>38</v>
      </c>
      <c r="K34" s="50" t="s">
        <v>4</v>
      </c>
      <c r="L34" s="34"/>
      <c r="M34" s="25"/>
      <c r="N34" s="448"/>
      <c r="O34" s="448"/>
      <c r="P34" s="448"/>
      <c r="Q34" s="448"/>
      <c r="R34" s="448"/>
      <c r="S34" s="76"/>
      <c r="T34" s="58"/>
      <c r="U34" s="58"/>
    </row>
    <row r="35" spans="1:23" x14ac:dyDescent="0.3">
      <c r="A35" s="48" t="s">
        <v>32</v>
      </c>
      <c r="B35" s="190"/>
      <c r="C35" s="96">
        <f>B35*1.45</f>
        <v>0</v>
      </c>
      <c r="D35" s="49"/>
      <c r="E35" s="2"/>
      <c r="F35" s="3"/>
      <c r="G35" s="53"/>
      <c r="H35" s="54"/>
      <c r="I35" s="30"/>
      <c r="J35" s="51" t="s">
        <v>40</v>
      </c>
      <c r="K35" s="34"/>
      <c r="L35" s="89">
        <f>K35</f>
        <v>0</v>
      </c>
      <c r="M35" s="25"/>
      <c r="N35" s="448"/>
      <c r="O35" s="448"/>
      <c r="P35" s="448"/>
      <c r="Q35" s="448"/>
      <c r="R35" s="448"/>
      <c r="S35" s="76"/>
      <c r="T35" s="58"/>
      <c r="U35" s="58"/>
      <c r="W35" s="174"/>
    </row>
    <row r="36" spans="1:23" x14ac:dyDescent="0.3">
      <c r="A36" s="43"/>
      <c r="B36" s="55"/>
      <c r="C36" s="97"/>
      <c r="D36" s="3"/>
      <c r="E36" s="426" t="s">
        <v>59</v>
      </c>
      <c r="F36" s="427"/>
      <c r="G36" s="427"/>
      <c r="H36" s="428"/>
      <c r="I36" s="54"/>
      <c r="J36" s="43" t="s">
        <v>42</v>
      </c>
      <c r="K36" s="99">
        <f>-H34</f>
        <v>0</v>
      </c>
      <c r="L36" s="89">
        <f t="shared" ref="L36:L44" si="4">K36</f>
        <v>0</v>
      </c>
      <c r="M36" s="25"/>
      <c r="N36" s="448"/>
      <c r="O36" s="448"/>
      <c r="P36" s="448"/>
      <c r="Q36" s="448"/>
      <c r="R36" s="448"/>
      <c r="S36" s="76"/>
      <c r="T36" s="58"/>
      <c r="U36" s="58"/>
    </row>
    <row r="37" spans="1:23" x14ac:dyDescent="0.3">
      <c r="A37" s="2"/>
      <c r="B37" s="2"/>
      <c r="C37" s="2"/>
      <c r="E37" s="429" t="s">
        <v>142</v>
      </c>
      <c r="F37" s="430"/>
      <c r="G37" s="431"/>
      <c r="H37" s="55"/>
      <c r="I37" s="26"/>
      <c r="J37" s="43" t="s">
        <v>44</v>
      </c>
      <c r="K37" s="268">
        <f>-H42</f>
        <v>0</v>
      </c>
      <c r="L37" s="89">
        <f t="shared" si="4"/>
        <v>0</v>
      </c>
      <c r="M37" s="25"/>
      <c r="N37" s="448"/>
      <c r="O37" s="448"/>
      <c r="P37" s="448"/>
      <c r="Q37" s="448"/>
      <c r="R37" s="448"/>
      <c r="S37" s="76"/>
      <c r="T37" s="58"/>
      <c r="U37" s="58"/>
    </row>
    <row r="38" spans="1:23" x14ac:dyDescent="0.3">
      <c r="A38" s="450" t="s">
        <v>39</v>
      </c>
      <c r="B38" s="450"/>
      <c r="C38" s="2"/>
      <c r="D38" s="2"/>
      <c r="E38" s="429"/>
      <c r="F38" s="430"/>
      <c r="G38" s="431"/>
      <c r="H38" s="55"/>
      <c r="I38" s="30"/>
      <c r="J38" s="43" t="s">
        <v>46</v>
      </c>
      <c r="K38" s="52"/>
      <c r="L38" s="89">
        <f t="shared" si="4"/>
        <v>0</v>
      </c>
      <c r="M38" s="56"/>
      <c r="N38" s="448"/>
      <c r="O38" s="448"/>
      <c r="P38" s="448"/>
      <c r="Q38" s="448"/>
      <c r="R38" s="448"/>
      <c r="S38" s="76"/>
      <c r="T38" s="58"/>
      <c r="U38" s="58"/>
    </row>
    <row r="39" spans="1:23" ht="14.5" customHeight="1" x14ac:dyDescent="0.3">
      <c r="A39" s="47" t="s">
        <v>41</v>
      </c>
      <c r="B39" s="95">
        <f>C29+C34+C35+C36</f>
        <v>0</v>
      </c>
      <c r="C39" s="2"/>
      <c r="D39" s="2"/>
      <c r="E39" s="429"/>
      <c r="F39" s="430"/>
      <c r="G39" s="431"/>
      <c r="H39" s="55"/>
      <c r="I39" s="30"/>
      <c r="J39" s="43" t="s">
        <v>47</v>
      </c>
      <c r="K39" s="285"/>
      <c r="L39" s="89">
        <f t="shared" si="4"/>
        <v>0</v>
      </c>
      <c r="M39" s="25"/>
      <c r="N39" s="2"/>
      <c r="O39" s="2"/>
      <c r="P39" s="4"/>
      <c r="R39" s="4"/>
      <c r="S39" s="98">
        <f>SUM(S34:S38)</f>
        <v>0</v>
      </c>
      <c r="T39" s="58"/>
      <c r="U39" s="58"/>
    </row>
    <row r="40" spans="1:23" x14ac:dyDescent="0.3">
      <c r="A40" s="47" t="s">
        <v>43</v>
      </c>
      <c r="B40" s="102">
        <f>S39</f>
        <v>0</v>
      </c>
      <c r="C40" s="2"/>
      <c r="D40" s="2"/>
      <c r="E40" s="429"/>
      <c r="F40" s="430"/>
      <c r="G40" s="431"/>
      <c r="H40" s="55"/>
      <c r="I40" s="30"/>
      <c r="J40" s="43" t="s">
        <v>48</v>
      </c>
      <c r="K40" s="89">
        <f>-H26</f>
        <v>0</v>
      </c>
      <c r="L40" s="89">
        <f t="shared" si="4"/>
        <v>0</v>
      </c>
      <c r="M40" s="25"/>
      <c r="N40" s="25"/>
      <c r="O40" s="2"/>
      <c r="P40" s="2"/>
      <c r="Q40" s="4"/>
      <c r="R40" s="4"/>
      <c r="S40" s="58"/>
      <c r="T40" s="58"/>
      <c r="U40" s="58"/>
    </row>
    <row r="41" spans="1:23" x14ac:dyDescent="0.3">
      <c r="A41" s="47" t="s">
        <v>45</v>
      </c>
      <c r="B41" s="61"/>
      <c r="C41" s="2"/>
      <c r="D41" s="2"/>
      <c r="E41" s="429"/>
      <c r="F41" s="430"/>
      <c r="G41" s="431"/>
      <c r="H41" s="55"/>
      <c r="I41" s="30"/>
      <c r="J41" s="43" t="s">
        <v>49</v>
      </c>
      <c r="K41" s="89">
        <f>-C33</f>
        <v>0</v>
      </c>
      <c r="L41" s="89">
        <f t="shared" si="4"/>
        <v>0</v>
      </c>
      <c r="M41" s="25"/>
      <c r="N41" s="449" t="s">
        <v>62</v>
      </c>
      <c r="O41" s="449"/>
      <c r="P41" s="449"/>
      <c r="Q41" s="449"/>
      <c r="R41" s="449"/>
      <c r="S41" s="449"/>
      <c r="T41" s="58"/>
      <c r="U41" s="58"/>
    </row>
    <row r="42" spans="1:23" x14ac:dyDescent="0.3">
      <c r="A42" s="47"/>
      <c r="B42" s="61"/>
      <c r="C42" s="2"/>
      <c r="D42" s="2"/>
      <c r="E42" s="2"/>
      <c r="F42" s="2"/>
      <c r="G42" s="4"/>
      <c r="H42" s="98">
        <f>SUM(H37:H41)</f>
        <v>0</v>
      </c>
      <c r="I42" s="30"/>
      <c r="J42" s="59" t="s">
        <v>50</v>
      </c>
      <c r="K42" s="52"/>
      <c r="L42" s="89">
        <f t="shared" si="4"/>
        <v>0</v>
      </c>
      <c r="M42" s="25"/>
      <c r="N42" s="448"/>
      <c r="O42" s="448"/>
      <c r="P42" s="448"/>
      <c r="Q42" s="448"/>
      <c r="R42" s="448"/>
      <c r="S42" s="76"/>
      <c r="T42" s="58"/>
      <c r="U42" s="58"/>
    </row>
    <row r="43" spans="1:23" x14ac:dyDescent="0.3">
      <c r="A43" s="47"/>
      <c r="B43" s="61"/>
      <c r="C43" s="2"/>
      <c r="D43" s="2"/>
      <c r="G43" s="2"/>
      <c r="H43" s="2"/>
      <c r="I43" s="23"/>
      <c r="J43" s="60"/>
      <c r="K43" s="46"/>
      <c r="L43" s="89">
        <f t="shared" si="4"/>
        <v>0</v>
      </c>
      <c r="M43" s="25"/>
      <c r="N43" s="448"/>
      <c r="O43" s="448"/>
      <c r="P43" s="448"/>
      <c r="Q43" s="448"/>
      <c r="R43" s="448"/>
      <c r="S43" s="76"/>
      <c r="T43" s="58"/>
      <c r="U43" s="58"/>
    </row>
    <row r="44" spans="1:23" ht="13.5" thickBot="1" x14ac:dyDescent="0.35">
      <c r="A44" s="3"/>
      <c r="B44" s="63"/>
      <c r="C44" s="2"/>
      <c r="D44" s="2"/>
      <c r="E44" s="62" t="s">
        <v>111</v>
      </c>
      <c r="F44" s="369"/>
      <c r="G44" s="2"/>
      <c r="H44" s="2"/>
      <c r="I44" s="2"/>
      <c r="J44" s="155"/>
      <c r="K44" s="46"/>
      <c r="L44" s="89">
        <f t="shared" si="4"/>
        <v>0</v>
      </c>
      <c r="M44" s="25"/>
      <c r="N44" s="448"/>
      <c r="O44" s="448"/>
      <c r="P44" s="448"/>
      <c r="Q44" s="448"/>
      <c r="R44" s="448"/>
      <c r="S44" s="76"/>
      <c r="T44" s="58"/>
      <c r="U44" s="58"/>
    </row>
    <row r="45" spans="1:23" ht="13.5" thickBot="1" x14ac:dyDescent="0.35">
      <c r="A45" s="2"/>
      <c r="B45" s="21">
        <f>SUM(B39:B41)</f>
        <v>0</v>
      </c>
      <c r="C45" s="2"/>
      <c r="D45" s="2"/>
      <c r="E45" s="62" t="s">
        <v>18</v>
      </c>
      <c r="F45" s="369"/>
      <c r="G45" s="2"/>
      <c r="H45" s="2"/>
      <c r="I45" s="2"/>
      <c r="J45" s="2"/>
      <c r="K45" s="3"/>
      <c r="L45" s="89">
        <f>M16-K23-K24+K29-L35+L36+L37+L38+L39+L40+L41+L42+L43+L44+K28+K27</f>
        <v>0</v>
      </c>
      <c r="M45" s="25"/>
      <c r="N45" s="448"/>
      <c r="O45" s="448"/>
      <c r="P45" s="448"/>
      <c r="Q45" s="448"/>
      <c r="R45" s="448"/>
      <c r="S45" s="76"/>
      <c r="T45" s="58"/>
      <c r="U45" s="58"/>
    </row>
    <row r="46" spans="1:23" x14ac:dyDescent="0.3">
      <c r="A46" s="2"/>
      <c r="B46" s="2"/>
      <c r="C46" s="2"/>
      <c r="D46" s="2"/>
      <c r="E46" s="62" t="s">
        <v>19</v>
      </c>
      <c r="F46" s="370"/>
      <c r="G46" s="2"/>
      <c r="H46" s="2"/>
      <c r="I46" s="2"/>
      <c r="J46" s="3"/>
      <c r="K46" s="3"/>
      <c r="M46" s="25"/>
      <c r="N46" s="448"/>
      <c r="O46" s="448"/>
      <c r="P46" s="448"/>
      <c r="Q46" s="448"/>
      <c r="R46" s="448"/>
      <c r="S46" s="76"/>
      <c r="T46" s="58"/>
      <c r="U46" s="58"/>
    </row>
    <row r="47" spans="1:23" x14ac:dyDescent="0.3">
      <c r="A47" s="2"/>
      <c r="B47" s="2"/>
      <c r="C47" s="2"/>
      <c r="D47" s="2"/>
      <c r="E47" s="62" t="s">
        <v>20</v>
      </c>
      <c r="F47" s="101">
        <f>SUM(F44:F46)</f>
        <v>0</v>
      </c>
      <c r="G47" s="2"/>
      <c r="H47" s="2"/>
      <c r="I47" s="2"/>
      <c r="J47" s="64" t="s">
        <v>60</v>
      </c>
      <c r="K47" s="100">
        <f>B45-L45</f>
        <v>0</v>
      </c>
      <c r="L47" s="2"/>
      <c r="M47" s="25"/>
      <c r="N47" s="2"/>
      <c r="O47" s="2"/>
      <c r="P47" s="4"/>
      <c r="R47" s="4"/>
      <c r="S47" s="98">
        <f>SUM(S42:S46)</f>
        <v>0</v>
      </c>
      <c r="T47" s="58"/>
      <c r="U47" s="58"/>
    </row>
    <row r="48" spans="1:23" ht="13.5" thickBot="1" x14ac:dyDescent="0.35">
      <c r="A48" s="2"/>
      <c r="B48" s="2"/>
      <c r="C48" s="2"/>
      <c r="D48" s="2"/>
      <c r="E48" s="65"/>
      <c r="F48" s="66">
        <f>F47</f>
        <v>0</v>
      </c>
      <c r="G48" s="2"/>
      <c r="H48" s="2"/>
      <c r="I48" s="2"/>
      <c r="J48" s="2"/>
      <c r="K48" s="2"/>
      <c r="L48" s="2"/>
      <c r="M48" s="25" t="s">
        <v>16</v>
      </c>
      <c r="N48" s="25"/>
      <c r="O48" s="2"/>
      <c r="P48" s="2"/>
      <c r="Q48" s="4"/>
      <c r="R48" s="4"/>
      <c r="S48" s="58"/>
      <c r="T48" s="58"/>
      <c r="U48" s="58"/>
    </row>
    <row r="49" spans="1:21" ht="13.5" thickTop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5"/>
      <c r="N49" s="25"/>
      <c r="O49" s="2"/>
      <c r="P49" s="2"/>
      <c r="Q49" s="4"/>
      <c r="R49" s="4"/>
      <c r="S49" s="58"/>
      <c r="T49" s="58"/>
      <c r="U49" s="58"/>
    </row>
    <row r="50" spans="1:2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5"/>
      <c r="N50" s="25"/>
      <c r="O50" s="2"/>
      <c r="P50" s="2"/>
      <c r="Q50" s="4"/>
      <c r="R50" s="4"/>
      <c r="S50" s="58"/>
      <c r="T50" s="58"/>
      <c r="U50" s="58"/>
    </row>
    <row r="51" spans="1:21" x14ac:dyDescent="0.3">
      <c r="A51" s="2"/>
      <c r="B51" s="2"/>
      <c r="C51" s="2"/>
      <c r="D51" s="2"/>
      <c r="E51" s="479">
        <f>+J51</f>
        <v>0</v>
      </c>
      <c r="F51" s="479"/>
      <c r="G51" s="479"/>
      <c r="H51" s="479"/>
      <c r="I51" s="2"/>
      <c r="J51" s="479">
        <f>+J3</f>
        <v>0</v>
      </c>
      <c r="K51" s="479"/>
      <c r="L51" s="479"/>
      <c r="M51" s="479"/>
      <c r="O51" s="2"/>
      <c r="P51" s="2"/>
      <c r="Q51" s="4"/>
      <c r="R51" s="4"/>
      <c r="S51" s="58"/>
      <c r="T51" s="58"/>
      <c r="U51" s="58"/>
    </row>
    <row r="52" spans="1:21" ht="13.5" thickBot="1" x14ac:dyDescent="0.35">
      <c r="A52" s="2"/>
      <c r="B52" s="2"/>
      <c r="C52" s="2"/>
      <c r="E52" s="286"/>
      <c r="F52" s="286"/>
      <c r="G52" s="286"/>
      <c r="H52" s="287"/>
      <c r="I52" s="2"/>
      <c r="J52" s="288" t="s">
        <v>107</v>
      </c>
      <c r="K52" s="286"/>
      <c r="L52" s="286"/>
      <c r="M52" s="287"/>
      <c r="N52" s="290"/>
      <c r="O52" s="2"/>
      <c r="P52" s="2"/>
      <c r="Q52" s="4"/>
      <c r="R52" s="4"/>
      <c r="S52" s="58"/>
      <c r="T52" s="58"/>
      <c r="U52" s="58"/>
    </row>
    <row r="53" spans="1:21" x14ac:dyDescent="0.3">
      <c r="A53" s="2"/>
      <c r="B53" s="2"/>
      <c r="C53" s="2"/>
      <c r="E53" s="286"/>
      <c r="F53" s="286"/>
      <c r="G53" s="191"/>
      <c r="H53" s="191"/>
      <c r="I53" s="2"/>
      <c r="J53" s="291" t="s">
        <v>161</v>
      </c>
      <c r="K53" s="292" t="s">
        <v>102</v>
      </c>
      <c r="L53" s="252"/>
      <c r="M53" s="252"/>
      <c r="N53" s="293"/>
      <c r="O53" s="2"/>
      <c r="P53" s="2"/>
      <c r="Q53" s="4"/>
      <c r="R53" s="4"/>
      <c r="S53" s="58"/>
      <c r="T53" s="58"/>
      <c r="U53" s="58"/>
    </row>
    <row r="54" spans="1:21" x14ac:dyDescent="0.3">
      <c r="A54" s="2"/>
      <c r="B54" s="2"/>
      <c r="C54" s="2"/>
      <c r="D54" s="2"/>
      <c r="E54" s="286"/>
      <c r="F54" s="286"/>
      <c r="G54" s="191"/>
      <c r="H54" s="191"/>
      <c r="I54" s="2"/>
      <c r="J54" s="296" t="s">
        <v>161</v>
      </c>
      <c r="K54" s="286" t="s">
        <v>119</v>
      </c>
      <c r="L54" s="256"/>
      <c r="M54" s="256"/>
      <c r="N54" s="301"/>
      <c r="O54" s="2"/>
      <c r="P54" s="2"/>
      <c r="Q54" s="4"/>
      <c r="R54" s="4"/>
      <c r="S54" s="58"/>
      <c r="T54" s="58"/>
      <c r="U54" s="58"/>
    </row>
    <row r="55" spans="1:21" ht="13.5" thickBot="1" x14ac:dyDescent="0.35">
      <c r="A55" s="2"/>
      <c r="B55" s="2"/>
      <c r="C55" s="2"/>
      <c r="D55" s="2"/>
      <c r="E55" s="286"/>
      <c r="F55" s="286"/>
      <c r="G55" s="191"/>
      <c r="H55" s="192"/>
      <c r="I55" s="2"/>
      <c r="J55" s="294" t="s">
        <v>161</v>
      </c>
      <c r="K55" s="295" t="s">
        <v>103</v>
      </c>
      <c r="L55" s="253"/>
      <c r="M55" s="254">
        <f>SUM(L53:L55)</f>
        <v>0</v>
      </c>
      <c r="N55" s="255">
        <f>+M55*0.0185</f>
        <v>0</v>
      </c>
      <c r="O55" s="2"/>
      <c r="P55" s="2"/>
      <c r="Q55" s="4"/>
      <c r="R55" s="4"/>
      <c r="S55" s="58"/>
    </row>
    <row r="56" spans="1:21" x14ac:dyDescent="0.3">
      <c r="A56" s="7" t="s">
        <v>16</v>
      </c>
      <c r="B56" s="68"/>
      <c r="E56" s="286"/>
      <c r="F56" s="286"/>
      <c r="G56" s="191"/>
      <c r="H56" s="192"/>
      <c r="J56" s="291" t="s">
        <v>153</v>
      </c>
      <c r="K56" s="292" t="s">
        <v>102</v>
      </c>
      <c r="L56" s="252"/>
      <c r="M56" s="252"/>
      <c r="N56" s="293"/>
      <c r="S56" s="69"/>
    </row>
    <row r="57" spans="1:21" x14ac:dyDescent="0.3">
      <c r="A57" s="7"/>
      <c r="E57" s="286"/>
      <c r="F57" s="286"/>
      <c r="G57" s="191"/>
      <c r="H57" s="192"/>
      <c r="J57" s="296" t="s">
        <v>153</v>
      </c>
      <c r="K57" s="286" t="s">
        <v>119</v>
      </c>
      <c r="L57" s="256"/>
      <c r="M57" s="257"/>
      <c r="N57" s="258"/>
      <c r="S57" s="69"/>
    </row>
    <row r="58" spans="1:21" ht="13.5" thickBot="1" x14ac:dyDescent="0.35">
      <c r="A58" s="70"/>
      <c r="E58" s="286"/>
      <c r="F58" s="286"/>
      <c r="G58" s="191"/>
      <c r="H58" s="192"/>
      <c r="J58" s="294" t="s">
        <v>153</v>
      </c>
      <c r="K58" s="295" t="s">
        <v>103</v>
      </c>
      <c r="L58" s="253"/>
      <c r="M58" s="254">
        <f>SUM(L56:L58)</f>
        <v>0</v>
      </c>
      <c r="N58" s="255">
        <f>+M58*0.0185</f>
        <v>0</v>
      </c>
      <c r="S58" s="69"/>
    </row>
    <row r="59" spans="1:21" x14ac:dyDescent="0.3">
      <c r="A59" s="70"/>
      <c r="E59" s="286"/>
      <c r="F59" s="286"/>
      <c r="G59" s="191"/>
      <c r="H59" s="192"/>
      <c r="J59" s="291" t="s">
        <v>151</v>
      </c>
      <c r="K59" s="292" t="s">
        <v>102</v>
      </c>
      <c r="L59" s="252"/>
      <c r="M59" s="252"/>
      <c r="N59" s="293"/>
      <c r="S59" s="69"/>
    </row>
    <row r="60" spans="1:21" x14ac:dyDescent="0.3">
      <c r="A60" s="70"/>
      <c r="E60" s="286"/>
      <c r="F60" s="286"/>
      <c r="G60" s="191"/>
      <c r="H60" s="192"/>
      <c r="J60" s="296" t="s">
        <v>151</v>
      </c>
      <c r="K60" s="286" t="s">
        <v>119</v>
      </c>
      <c r="L60" s="256"/>
      <c r="M60" s="256"/>
      <c r="N60" s="301"/>
      <c r="S60" s="69"/>
    </row>
    <row r="61" spans="1:21" ht="13.5" thickBot="1" x14ac:dyDescent="0.35">
      <c r="E61" s="286"/>
      <c r="F61" s="286"/>
      <c r="G61" s="191"/>
      <c r="H61" s="192"/>
      <c r="J61" s="294" t="s">
        <v>151</v>
      </c>
      <c r="K61" s="295" t="s">
        <v>103</v>
      </c>
      <c r="L61" s="253"/>
      <c r="M61" s="254">
        <f>SUM(L59:L61)</f>
        <v>0</v>
      </c>
      <c r="N61" s="255">
        <f>+M61*0.0185</f>
        <v>0</v>
      </c>
      <c r="S61" s="69"/>
    </row>
    <row r="62" spans="1:21" x14ac:dyDescent="0.3">
      <c r="A62" s="7"/>
      <c r="E62" s="286"/>
      <c r="F62" s="286"/>
      <c r="G62" s="191"/>
      <c r="H62" s="192"/>
      <c r="I62" s="7"/>
      <c r="J62" s="291" t="s">
        <v>157</v>
      </c>
      <c r="K62" s="292" t="s">
        <v>102</v>
      </c>
      <c r="L62" s="252"/>
      <c r="M62" s="252"/>
      <c r="N62" s="293"/>
      <c r="S62" s="69"/>
    </row>
    <row r="63" spans="1:21" x14ac:dyDescent="0.3">
      <c r="E63" s="286"/>
      <c r="F63" s="286"/>
      <c r="G63" s="191"/>
      <c r="H63" s="192"/>
      <c r="I63" s="7"/>
      <c r="J63" s="296" t="s">
        <v>157</v>
      </c>
      <c r="K63" s="286" t="s">
        <v>119</v>
      </c>
      <c r="L63" s="256"/>
      <c r="M63" s="256"/>
      <c r="N63" s="301"/>
      <c r="S63" s="69"/>
    </row>
    <row r="64" spans="1:21" ht="13.5" thickBot="1" x14ac:dyDescent="0.35">
      <c r="E64" s="286"/>
      <c r="F64" s="286"/>
      <c r="G64" s="191"/>
      <c r="H64" s="192"/>
      <c r="J64" s="294" t="s">
        <v>157</v>
      </c>
      <c r="K64" s="295" t="s">
        <v>103</v>
      </c>
      <c r="L64" s="253"/>
      <c r="M64" s="254">
        <f>SUM(L62:L64)</f>
        <v>0</v>
      </c>
      <c r="N64" s="255">
        <f>+M64*0.0185</f>
        <v>0</v>
      </c>
    </row>
    <row r="65" spans="2:19" x14ac:dyDescent="0.3">
      <c r="E65" s="286"/>
      <c r="F65" s="286"/>
      <c r="G65" s="191"/>
      <c r="H65" s="192"/>
      <c r="J65" s="291" t="s">
        <v>131</v>
      </c>
      <c r="K65" s="292" t="s">
        <v>102</v>
      </c>
      <c r="L65" s="252"/>
      <c r="M65" s="252"/>
      <c r="N65" s="293"/>
    </row>
    <row r="66" spans="2:19" x14ac:dyDescent="0.3">
      <c r="E66" s="286"/>
      <c r="F66" s="286"/>
      <c r="G66" s="191"/>
      <c r="H66" s="192"/>
      <c r="J66" s="296" t="s">
        <v>131</v>
      </c>
      <c r="K66" s="286" t="s">
        <v>119</v>
      </c>
      <c r="L66" s="256"/>
      <c r="M66" s="256"/>
      <c r="N66" s="301"/>
      <c r="S66" s="57" t="s">
        <v>37</v>
      </c>
    </row>
    <row r="67" spans="2:19" ht="13.5" thickBot="1" x14ac:dyDescent="0.35">
      <c r="E67" s="286"/>
      <c r="F67" s="286"/>
      <c r="G67" s="191"/>
      <c r="H67" s="192"/>
      <c r="J67" s="294" t="s">
        <v>131</v>
      </c>
      <c r="K67" s="295" t="s">
        <v>103</v>
      </c>
      <c r="L67" s="253"/>
      <c r="M67" s="254">
        <f>SUM(L65:L67)</f>
        <v>0</v>
      </c>
      <c r="N67" s="255">
        <f>+M67*0.0185</f>
        <v>0</v>
      </c>
    </row>
    <row r="68" spans="2:19" x14ac:dyDescent="0.3">
      <c r="E68" s="286"/>
      <c r="F68" s="286"/>
      <c r="G68" s="191"/>
      <c r="H68" s="192"/>
      <c r="J68" s="291" t="s">
        <v>132</v>
      </c>
      <c r="K68" s="292" t="s">
        <v>102</v>
      </c>
      <c r="L68" s="252"/>
      <c r="M68" s="252"/>
      <c r="N68" s="293"/>
    </row>
    <row r="69" spans="2:19" x14ac:dyDescent="0.3">
      <c r="E69" s="286"/>
      <c r="F69" s="286"/>
      <c r="G69" s="191"/>
      <c r="H69" s="192"/>
      <c r="J69" s="296" t="s">
        <v>132</v>
      </c>
      <c r="K69" s="286" t="s">
        <v>119</v>
      </c>
      <c r="L69" s="256"/>
      <c r="M69" s="256"/>
      <c r="N69" s="301"/>
    </row>
    <row r="70" spans="2:19" ht="13.5" thickBot="1" x14ac:dyDescent="0.35">
      <c r="B70" s="71"/>
      <c r="E70" s="286"/>
      <c r="F70" s="286"/>
      <c r="G70" s="191"/>
      <c r="H70" s="192"/>
      <c r="J70" s="294" t="s">
        <v>132</v>
      </c>
      <c r="K70" s="295" t="s">
        <v>103</v>
      </c>
      <c r="L70" s="264"/>
      <c r="M70" s="254">
        <f>SUM(L68:L70)</f>
        <v>0</v>
      </c>
      <c r="N70" s="255">
        <f>+M70*0.0185</f>
        <v>0</v>
      </c>
    </row>
    <row r="71" spans="2:19" x14ac:dyDescent="0.3">
      <c r="B71" s="71"/>
      <c r="E71" s="286"/>
      <c r="F71" s="286"/>
      <c r="G71" s="191"/>
      <c r="H71" s="192"/>
      <c r="J71" s="297" t="s">
        <v>133</v>
      </c>
      <c r="K71" s="298" t="s">
        <v>102</v>
      </c>
      <c r="L71" s="302"/>
      <c r="M71" s="252"/>
      <c r="N71" s="293"/>
    </row>
    <row r="72" spans="2:19" x14ac:dyDescent="0.3">
      <c r="B72" s="71"/>
      <c r="E72" s="286"/>
      <c r="F72" s="286"/>
      <c r="G72" s="191"/>
      <c r="H72" s="192"/>
      <c r="J72" s="296" t="s">
        <v>133</v>
      </c>
      <c r="K72" s="286" t="s">
        <v>119</v>
      </c>
      <c r="L72" s="317"/>
      <c r="M72" s="256"/>
      <c r="N72" s="301"/>
    </row>
    <row r="73" spans="2:19" ht="13.5" thickBot="1" x14ac:dyDescent="0.35">
      <c r="E73" s="286"/>
      <c r="F73" s="286"/>
      <c r="G73" s="191"/>
      <c r="H73" s="192"/>
      <c r="J73" s="299" t="s">
        <v>133</v>
      </c>
      <c r="K73" s="300" t="s">
        <v>103</v>
      </c>
      <c r="L73" s="264"/>
      <c r="M73" s="254">
        <f>SUM(L71:L73)</f>
        <v>0</v>
      </c>
      <c r="N73" s="255">
        <f>+M73*0.0185</f>
        <v>0</v>
      </c>
    </row>
    <row r="74" spans="2:19" x14ac:dyDescent="0.3">
      <c r="E74" s="286"/>
      <c r="F74" s="286"/>
      <c r="G74" s="191"/>
      <c r="H74" s="192"/>
      <c r="J74" s="291" t="s">
        <v>133</v>
      </c>
      <c r="K74" s="298" t="s">
        <v>102</v>
      </c>
      <c r="L74" s="302"/>
      <c r="M74" s="252"/>
      <c r="N74" s="293"/>
    </row>
    <row r="75" spans="2:19" x14ac:dyDescent="0.3">
      <c r="E75" s="286"/>
      <c r="F75" s="286"/>
      <c r="G75" s="191"/>
      <c r="H75" s="192"/>
      <c r="J75" s="296" t="s">
        <v>133</v>
      </c>
      <c r="K75" s="286" t="s">
        <v>119</v>
      </c>
      <c r="L75" s="262"/>
      <c r="M75" s="256"/>
      <c r="N75" s="301"/>
    </row>
    <row r="76" spans="2:19" ht="13.5" thickBot="1" x14ac:dyDescent="0.35">
      <c r="E76" s="286"/>
      <c r="F76" s="286"/>
      <c r="G76" s="191"/>
      <c r="H76" s="192"/>
      <c r="J76" s="294" t="s">
        <v>133</v>
      </c>
      <c r="K76" s="300" t="s">
        <v>103</v>
      </c>
      <c r="L76" s="253"/>
      <c r="M76" s="254">
        <f>SUM(L74:L76)</f>
        <v>0</v>
      </c>
      <c r="N76" s="255">
        <f>+M76*0.0185</f>
        <v>0</v>
      </c>
      <c r="Q76" s="57" t="s">
        <v>143</v>
      </c>
      <c r="R76" s="57" t="s">
        <v>29</v>
      </c>
    </row>
    <row r="77" spans="2:19" ht="13.5" thickBot="1" x14ac:dyDescent="0.35">
      <c r="E77" s="286"/>
      <c r="F77" s="286"/>
      <c r="G77" s="191"/>
      <c r="H77" s="192"/>
      <c r="J77" s="403"/>
      <c r="K77" s="404"/>
      <c r="L77" s="405"/>
      <c r="M77" s="406">
        <f>SUM(M76,M73,M70,M67,M64,M61,M58,M55)</f>
        <v>0</v>
      </c>
      <c r="N77" s="407">
        <f>+SUM(N76,N73,N70,N67,N64,N61,N58,N55)</f>
        <v>0</v>
      </c>
      <c r="Q77" s="363"/>
      <c r="R77" s="363"/>
    </row>
    <row r="78" spans="2:19" x14ac:dyDescent="0.3">
      <c r="E78" s="286"/>
      <c r="F78" s="286"/>
      <c r="G78" s="191"/>
      <c r="H78" s="192"/>
      <c r="J78" s="291" t="s">
        <v>154</v>
      </c>
      <c r="K78" s="292" t="s">
        <v>104</v>
      </c>
      <c r="L78" s="252"/>
      <c r="M78" s="276">
        <f>SUM(L78)</f>
        <v>0</v>
      </c>
      <c r="N78" s="293"/>
      <c r="Q78" s="363"/>
      <c r="R78" s="363"/>
    </row>
    <row r="79" spans="2:19" x14ac:dyDescent="0.3">
      <c r="E79" s="286"/>
      <c r="F79" s="286"/>
      <c r="G79" s="191"/>
      <c r="H79" s="192"/>
      <c r="J79" s="296" t="s">
        <v>156</v>
      </c>
      <c r="K79" s="286" t="s">
        <v>104</v>
      </c>
      <c r="L79" s="256"/>
      <c r="M79" s="257">
        <f t="shared" ref="M79:M83" si="5">SUM(L79)</f>
        <v>0</v>
      </c>
      <c r="N79" s="301"/>
      <c r="Q79" s="363"/>
      <c r="R79" s="363"/>
    </row>
    <row r="80" spans="2:19" x14ac:dyDescent="0.3">
      <c r="E80" s="286"/>
      <c r="F80" s="286"/>
      <c r="G80" s="191"/>
      <c r="H80" s="192"/>
      <c r="J80" s="296" t="s">
        <v>158</v>
      </c>
      <c r="K80" s="286" t="s">
        <v>104</v>
      </c>
      <c r="L80" s="256"/>
      <c r="M80" s="257">
        <f t="shared" si="5"/>
        <v>0</v>
      </c>
      <c r="N80" s="301"/>
      <c r="Q80" s="363"/>
      <c r="R80" s="363"/>
    </row>
    <row r="81" spans="5:18" x14ac:dyDescent="0.3">
      <c r="E81" s="286"/>
      <c r="F81" s="286"/>
      <c r="G81" s="191"/>
      <c r="H81" s="192"/>
      <c r="J81" s="296" t="s">
        <v>162</v>
      </c>
      <c r="K81" s="286" t="s">
        <v>104</v>
      </c>
      <c r="L81" s="256"/>
      <c r="M81" s="257">
        <f t="shared" si="5"/>
        <v>0</v>
      </c>
      <c r="N81" s="301"/>
      <c r="Q81" s="363"/>
      <c r="R81" s="363"/>
    </row>
    <row r="82" spans="5:18" x14ac:dyDescent="0.3">
      <c r="E82" s="286"/>
      <c r="F82" s="286"/>
      <c r="G82" s="191"/>
      <c r="H82" s="192"/>
      <c r="J82" s="296" t="s">
        <v>130</v>
      </c>
      <c r="K82" s="286" t="s">
        <v>104</v>
      </c>
      <c r="L82" s="256"/>
      <c r="M82" s="257">
        <f t="shared" si="5"/>
        <v>0</v>
      </c>
      <c r="N82" s="301"/>
      <c r="Q82" s="363"/>
      <c r="R82" s="363"/>
    </row>
    <row r="83" spans="5:18" x14ac:dyDescent="0.3">
      <c r="E83" s="286"/>
      <c r="F83" s="286"/>
      <c r="G83" s="191"/>
      <c r="H83" s="192"/>
      <c r="J83" s="296" t="s">
        <v>136</v>
      </c>
      <c r="K83" s="286" t="s">
        <v>104</v>
      </c>
      <c r="L83" s="256"/>
      <c r="M83" s="257">
        <f t="shared" si="5"/>
        <v>0</v>
      </c>
      <c r="N83" s="301"/>
      <c r="Q83" s="363"/>
      <c r="R83" s="363"/>
    </row>
    <row r="84" spans="5:18" x14ac:dyDescent="0.3">
      <c r="E84" s="286"/>
      <c r="F84" s="286"/>
      <c r="G84" s="191"/>
      <c r="H84" s="192"/>
      <c r="J84" s="296" t="s">
        <v>139</v>
      </c>
      <c r="K84" s="286" t="s">
        <v>104</v>
      </c>
      <c r="L84" s="256"/>
      <c r="M84" s="257">
        <f>SUM(L84)</f>
        <v>0</v>
      </c>
      <c r="N84" s="301"/>
      <c r="Q84" s="363"/>
      <c r="R84" s="363"/>
    </row>
    <row r="85" spans="5:18" ht="13.5" thickBot="1" x14ac:dyDescent="0.35">
      <c r="E85" s="286"/>
      <c r="F85" s="286"/>
      <c r="G85" s="286"/>
      <c r="H85" s="192"/>
      <c r="J85" s="294" t="s">
        <v>137</v>
      </c>
      <c r="K85" s="295" t="s">
        <v>104</v>
      </c>
      <c r="L85" s="277"/>
      <c r="M85" s="254">
        <f>SUM(L85)</f>
        <v>0</v>
      </c>
      <c r="N85" s="255"/>
      <c r="Q85" s="363"/>
      <c r="R85" s="363"/>
    </row>
    <row r="86" spans="5:18" ht="13.5" thickBot="1" x14ac:dyDescent="0.35">
      <c r="E86" s="286"/>
      <c r="F86" s="286"/>
      <c r="G86" s="286"/>
      <c r="H86" s="192"/>
      <c r="J86" s="408"/>
      <c r="K86" s="409"/>
      <c r="L86" s="410"/>
      <c r="M86" s="411">
        <f>SUM(M78:M85)</f>
        <v>0</v>
      </c>
      <c r="N86" s="412">
        <f>SUM(N78:N85)</f>
        <v>0</v>
      </c>
      <c r="Q86" s="363"/>
      <c r="R86" s="363"/>
    </row>
    <row r="87" spans="5:18" x14ac:dyDescent="0.3">
      <c r="E87" s="286"/>
      <c r="F87" s="286"/>
      <c r="G87" s="286"/>
      <c r="H87" s="192"/>
      <c r="J87" s="286"/>
      <c r="K87" s="286"/>
      <c r="L87" s="286"/>
      <c r="M87" s="287"/>
      <c r="Q87" s="363"/>
      <c r="R87" s="363"/>
    </row>
    <row r="88" spans="5:18" ht="13.5" thickBot="1" x14ac:dyDescent="0.35">
      <c r="E88" s="286"/>
      <c r="F88" s="286"/>
      <c r="G88" s="286"/>
      <c r="H88" s="192"/>
      <c r="J88" s="286"/>
      <c r="K88" s="286"/>
      <c r="L88" s="286"/>
      <c r="M88" s="193">
        <f>+M77+M86</f>
        <v>0</v>
      </c>
      <c r="Q88" s="363"/>
      <c r="R88" s="363"/>
    </row>
    <row r="89" spans="5:18" ht="13.5" thickTop="1" x14ac:dyDescent="0.3">
      <c r="E89" s="286"/>
      <c r="F89" s="286"/>
      <c r="G89" s="286"/>
      <c r="H89" s="192"/>
      <c r="J89" s="286"/>
      <c r="K89" s="286"/>
      <c r="L89" s="286"/>
      <c r="M89" s="287"/>
      <c r="Q89" s="359">
        <f>SUM(Q77:Q88)</f>
        <v>0</v>
      </c>
      <c r="R89" s="359">
        <f>SUM(R77:R88)*1.98</f>
        <v>0</v>
      </c>
    </row>
    <row r="90" spans="5:18" x14ac:dyDescent="0.3">
      <c r="E90" s="286"/>
      <c r="F90" s="286"/>
      <c r="G90" s="286"/>
      <c r="H90" s="192"/>
      <c r="J90" s="286" t="s">
        <v>102</v>
      </c>
      <c r="K90" s="286"/>
      <c r="L90" s="286"/>
      <c r="M90" s="195">
        <f>+K21</f>
        <v>0</v>
      </c>
      <c r="R90" s="359">
        <f>SUM(Q89:R89)</f>
        <v>0</v>
      </c>
    </row>
    <row r="91" spans="5:18" x14ac:dyDescent="0.3">
      <c r="E91" s="286"/>
      <c r="F91" s="286"/>
      <c r="G91" s="286"/>
      <c r="H91" s="192"/>
      <c r="J91" s="286" t="s">
        <v>119</v>
      </c>
      <c r="K91" s="286"/>
      <c r="L91" s="286"/>
      <c r="M91" s="195">
        <f>+K35</f>
        <v>0</v>
      </c>
    </row>
    <row r="92" spans="5:18" x14ac:dyDescent="0.3">
      <c r="E92" s="286"/>
      <c r="F92" s="286"/>
      <c r="G92" s="286"/>
      <c r="H92" s="192"/>
      <c r="J92" s="286" t="s">
        <v>105</v>
      </c>
      <c r="K92" s="286"/>
      <c r="L92" s="286"/>
      <c r="M92" s="195">
        <f>+K22</f>
        <v>0</v>
      </c>
    </row>
    <row r="93" spans="5:18" x14ac:dyDescent="0.3">
      <c r="E93" s="286"/>
      <c r="F93" s="286"/>
      <c r="G93" s="286"/>
      <c r="H93" s="192"/>
      <c r="J93" s="286" t="s">
        <v>104</v>
      </c>
      <c r="K93" s="286"/>
      <c r="L93" s="286"/>
      <c r="M93" s="195">
        <f>+K24</f>
        <v>0</v>
      </c>
    </row>
    <row r="94" spans="5:18" x14ac:dyDescent="0.3">
      <c r="E94" s="286"/>
      <c r="F94" s="286"/>
      <c r="G94" s="286"/>
      <c r="H94" s="192"/>
      <c r="J94" s="286"/>
      <c r="K94" s="286"/>
      <c r="L94" s="286"/>
      <c r="M94" s="289"/>
    </row>
    <row r="95" spans="5:18" ht="13.5" thickBot="1" x14ac:dyDescent="0.35">
      <c r="E95" s="286"/>
      <c r="F95" s="286"/>
      <c r="G95" s="286"/>
      <c r="H95" s="192"/>
      <c r="J95" s="286"/>
      <c r="K95" s="286"/>
      <c r="L95" s="286"/>
      <c r="M95" s="196">
        <f>SUM(M90:M94)</f>
        <v>0</v>
      </c>
      <c r="P95" s="360"/>
      <c r="Q95" s="359"/>
    </row>
    <row r="96" spans="5:18" ht="13.5" thickTop="1" x14ac:dyDescent="0.3">
      <c r="E96" s="286"/>
      <c r="F96" s="286"/>
      <c r="G96" s="286"/>
      <c r="H96" s="192"/>
      <c r="J96" s="286"/>
      <c r="K96" s="286"/>
      <c r="L96" s="286"/>
      <c r="M96" s="287"/>
      <c r="P96" s="360"/>
      <c r="Q96" s="359"/>
    </row>
    <row r="97" spans="5:17" x14ac:dyDescent="0.3">
      <c r="E97" s="286"/>
      <c r="F97" s="286"/>
      <c r="G97" s="286"/>
      <c r="H97" s="194"/>
      <c r="J97" s="286" t="s">
        <v>106</v>
      </c>
      <c r="K97" s="286"/>
      <c r="L97" s="286"/>
      <c r="M97" s="194">
        <f>+M88-M95</f>
        <v>0</v>
      </c>
      <c r="P97" s="360"/>
      <c r="Q97" s="359"/>
    </row>
    <row r="98" spans="5:17" x14ac:dyDescent="0.3">
      <c r="P98" s="360"/>
      <c r="Q98" s="359"/>
    </row>
  </sheetData>
  <mergeCells count="68">
    <mergeCell ref="N46:R46"/>
    <mergeCell ref="N41:S41"/>
    <mergeCell ref="N42:R42"/>
    <mergeCell ref="N43:R43"/>
    <mergeCell ref="N44:R44"/>
    <mergeCell ref="N37:R37"/>
    <mergeCell ref="A38:B38"/>
    <mergeCell ref="E38:G38"/>
    <mergeCell ref="N38:R38"/>
    <mergeCell ref="N45:R45"/>
    <mergeCell ref="E40:G40"/>
    <mergeCell ref="E41:G41"/>
    <mergeCell ref="N33:S33"/>
    <mergeCell ref="N34:R34"/>
    <mergeCell ref="N35:R35"/>
    <mergeCell ref="E36:H36"/>
    <mergeCell ref="N36:R36"/>
    <mergeCell ref="E30:G30"/>
    <mergeCell ref="A31:C31"/>
    <mergeCell ref="E31:G31"/>
    <mergeCell ref="E32:G32"/>
    <mergeCell ref="E39:G39"/>
    <mergeCell ref="E33:G33"/>
    <mergeCell ref="E37:G37"/>
    <mergeCell ref="E23:G23"/>
    <mergeCell ref="E24:G24"/>
    <mergeCell ref="E25:G25"/>
    <mergeCell ref="E28:H28"/>
    <mergeCell ref="E29:G29"/>
    <mergeCell ref="A20:C20"/>
    <mergeCell ref="E20:H20"/>
    <mergeCell ref="J20:L20"/>
    <mergeCell ref="E21:G21"/>
    <mergeCell ref="E22:G22"/>
    <mergeCell ref="D15:E15"/>
    <mergeCell ref="I15:J15"/>
    <mergeCell ref="C17:E17"/>
    <mergeCell ref="F17:G17"/>
    <mergeCell ref="I17:J17"/>
    <mergeCell ref="D12:E12"/>
    <mergeCell ref="I12:J12"/>
    <mergeCell ref="D13:E13"/>
    <mergeCell ref="I13:J13"/>
    <mergeCell ref="D14:E14"/>
    <mergeCell ref="I14:J14"/>
    <mergeCell ref="D11:E11"/>
    <mergeCell ref="A1:S1"/>
    <mergeCell ref="A2:O2"/>
    <mergeCell ref="P2:R2"/>
    <mergeCell ref="H3:H4"/>
    <mergeCell ref="J3:M4"/>
    <mergeCell ref="I11:J11"/>
    <mergeCell ref="T2:U2"/>
    <mergeCell ref="E51:H51"/>
    <mergeCell ref="J51:M51"/>
    <mergeCell ref="C7:E7"/>
    <mergeCell ref="F7:G7"/>
    <mergeCell ref="I7:J7"/>
    <mergeCell ref="L7:M7"/>
    <mergeCell ref="D8:E8"/>
    <mergeCell ref="I8:J8"/>
    <mergeCell ref="L8:L9"/>
    <mergeCell ref="M8:M9"/>
    <mergeCell ref="C9:E9"/>
    <mergeCell ref="F9:G9"/>
    <mergeCell ref="I9:J9"/>
    <mergeCell ref="D10:E10"/>
    <mergeCell ref="I10:J10"/>
  </mergeCells>
  <pageMargins left="0.70866141732283505" right="0.70866141732283505" top="0.74803149606299202" bottom="0.74803149606299202" header="0.31496062992126" footer="0.31496062992126"/>
  <pageSetup scale="59" fitToHeight="0" orientation="landscape" verticalDpi="598" r:id="rId1"/>
  <headerFooter>
    <oddFooter>&amp;R&amp;"Times New Roman,Italic"&amp;8&amp;Z&amp;F</oddFooter>
  </headerFooter>
  <rowBreaks count="1" manualBreakCount="1">
    <brk id="55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99"/>
  <sheetViews>
    <sheetView zoomScaleNormal="100" workbookViewId="0">
      <selection activeCell="J3" sqref="J3:M4"/>
    </sheetView>
  </sheetViews>
  <sheetFormatPr defaultColWidth="9.1796875" defaultRowHeight="13" x14ac:dyDescent="0.3"/>
  <cols>
    <col min="1" max="1" width="8.7265625" style="1" customWidth="1"/>
    <col min="2" max="2" width="11.7265625" style="1" bestFit="1" customWidth="1"/>
    <col min="3" max="3" width="9.7265625" style="1" bestFit="1" customWidth="1"/>
    <col min="4" max="4" width="1.26953125" style="1" customWidth="1"/>
    <col min="5" max="5" width="10.7265625" style="1" bestFit="1" customWidth="1"/>
    <col min="6" max="6" width="9" style="1" customWidth="1"/>
    <col min="7" max="7" width="10" style="1" bestFit="1" customWidth="1"/>
    <col min="8" max="8" width="12.453125" style="1" bestFit="1" customWidth="1"/>
    <col min="9" max="9" width="0.81640625" style="1" customWidth="1"/>
    <col min="10" max="10" width="16.54296875" style="1" bestFit="1" customWidth="1"/>
    <col min="11" max="11" width="11.26953125" style="1" customWidth="1"/>
    <col min="12" max="12" width="10.7265625" style="1" customWidth="1"/>
    <col min="13" max="13" width="10.81640625" style="67" customWidth="1"/>
    <col min="14" max="14" width="7.26953125" style="67" customWidth="1"/>
    <col min="15" max="15" width="1.26953125" style="1" customWidth="1"/>
    <col min="16" max="16" width="8.1796875" style="1" bestFit="1" customWidth="1"/>
    <col min="17" max="17" width="10.81640625" style="57" bestFit="1" customWidth="1"/>
    <col min="18" max="19" width="10.26953125" style="57" bestFit="1" customWidth="1"/>
    <col min="20" max="20" width="11" style="1" customWidth="1"/>
    <col min="21" max="21" width="12.26953125" style="1" customWidth="1"/>
    <col min="22" max="16384" width="9.1796875" style="1"/>
  </cols>
  <sheetData>
    <row r="1" spans="1:21" ht="15.65" customHeight="1" x14ac:dyDescent="0.3">
      <c r="A1" s="466"/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  <c r="O1" s="466"/>
      <c r="P1" s="466"/>
      <c r="Q1" s="466"/>
      <c r="R1" s="466"/>
      <c r="S1" s="466"/>
      <c r="T1" s="58"/>
      <c r="U1" s="58"/>
    </row>
    <row r="2" spans="1:21" x14ac:dyDescent="0.3">
      <c r="A2" s="467" t="s">
        <v>0</v>
      </c>
      <c r="B2" s="467"/>
      <c r="C2" s="467"/>
      <c r="D2" s="467"/>
      <c r="E2" s="467"/>
      <c r="F2" s="467"/>
      <c r="G2" s="467"/>
      <c r="H2" s="467"/>
      <c r="I2" s="467"/>
      <c r="J2" s="467"/>
      <c r="K2" s="467"/>
      <c r="L2" s="467"/>
      <c r="M2" s="467"/>
      <c r="N2" s="467"/>
      <c r="O2" s="468"/>
      <c r="P2" s="469" t="s">
        <v>1</v>
      </c>
      <c r="Q2" s="470"/>
      <c r="R2" s="471"/>
      <c r="S2" s="2"/>
      <c r="T2" s="424" t="s">
        <v>150</v>
      </c>
      <c r="U2" s="425"/>
    </row>
    <row r="3" spans="1:21" ht="12.75" customHeight="1" x14ac:dyDescent="0.3">
      <c r="A3" s="3"/>
      <c r="B3" s="3"/>
      <c r="C3" s="3"/>
      <c r="D3" s="3"/>
      <c r="E3" s="3"/>
      <c r="F3" s="3"/>
      <c r="G3" s="3"/>
      <c r="H3" s="472" t="s">
        <v>2</v>
      </c>
      <c r="I3" s="103"/>
      <c r="J3" s="473"/>
      <c r="K3" s="473"/>
      <c r="L3" s="473"/>
      <c r="M3" s="473"/>
      <c r="N3" s="4"/>
      <c r="O3" s="2"/>
      <c r="P3" s="201" t="s">
        <v>3</v>
      </c>
      <c r="Q3" s="201" t="s">
        <v>4</v>
      </c>
      <c r="R3" s="201" t="s">
        <v>5</v>
      </c>
      <c r="S3" s="201" t="s">
        <v>5</v>
      </c>
      <c r="T3" s="201" t="s">
        <v>3</v>
      </c>
      <c r="U3" s="201" t="s">
        <v>4</v>
      </c>
    </row>
    <row r="4" spans="1:21" ht="12.75" customHeight="1" x14ac:dyDescent="0.3">
      <c r="A4" s="3"/>
      <c r="B4" s="3"/>
      <c r="C4" s="3"/>
      <c r="D4" s="3"/>
      <c r="E4" s="3"/>
      <c r="F4" s="3"/>
      <c r="G4" s="3"/>
      <c r="H4" s="472"/>
      <c r="I4" s="103"/>
      <c r="J4" s="474"/>
      <c r="K4" s="474"/>
      <c r="L4" s="474"/>
      <c r="M4" s="474"/>
      <c r="N4" s="4"/>
      <c r="O4" s="2"/>
      <c r="P4" s="5">
        <f>B9</f>
        <v>40000</v>
      </c>
      <c r="Q4" s="91">
        <f>B13</f>
        <v>0</v>
      </c>
      <c r="R4" s="6"/>
      <c r="S4" s="202">
        <f>L11+M15+K29+K39+K28</f>
        <v>173.89</v>
      </c>
      <c r="T4" s="5">
        <v>23130</v>
      </c>
      <c r="U4" s="397">
        <f>+R11+SUM(Q13:Q19)+SUM(Q21:Q27)</f>
        <v>0</v>
      </c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2"/>
      <c r="P5" s="5">
        <f>C9</f>
        <v>40100</v>
      </c>
      <c r="Q5" s="91">
        <f>C13+D13+F13</f>
        <v>0</v>
      </c>
      <c r="R5" s="6"/>
      <c r="S5" s="2"/>
      <c r="T5" s="5">
        <v>10200</v>
      </c>
      <c r="U5" s="397">
        <f>+Q28</f>
        <v>0</v>
      </c>
    </row>
    <row r="6" spans="1:21" ht="13.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2"/>
      <c r="P6" s="5">
        <f>F9</f>
        <v>40200</v>
      </c>
      <c r="Q6" s="91">
        <f>G13</f>
        <v>0</v>
      </c>
      <c r="R6" s="6"/>
      <c r="S6" s="2"/>
      <c r="T6" s="5"/>
      <c r="U6" s="397"/>
    </row>
    <row r="7" spans="1:21" ht="15" customHeight="1" thickBot="1" x14ac:dyDescent="0.35">
      <c r="A7" s="7"/>
      <c r="B7" s="164" t="s">
        <v>6</v>
      </c>
      <c r="C7" s="454" t="s">
        <v>7</v>
      </c>
      <c r="D7" s="457"/>
      <c r="E7" s="455"/>
      <c r="F7" s="454" t="s">
        <v>8</v>
      </c>
      <c r="G7" s="455"/>
      <c r="H7" s="165" t="s">
        <v>9</v>
      </c>
      <c r="I7" s="454" t="s">
        <v>94</v>
      </c>
      <c r="J7" s="455"/>
      <c r="K7" s="165" t="s">
        <v>45</v>
      </c>
      <c r="L7" s="454" t="s">
        <v>10</v>
      </c>
      <c r="M7" s="456"/>
      <c r="N7" s="4"/>
      <c r="O7" s="2"/>
      <c r="P7" s="5"/>
      <c r="Q7" s="91">
        <f>H13</f>
        <v>0</v>
      </c>
      <c r="R7" s="6"/>
      <c r="S7" s="2"/>
      <c r="T7" s="5"/>
      <c r="U7" s="397"/>
    </row>
    <row r="8" spans="1:21" ht="16.149999999999999" customHeight="1" x14ac:dyDescent="0.3">
      <c r="A8" s="11"/>
      <c r="B8" s="8"/>
      <c r="C8" s="156" t="s">
        <v>11</v>
      </c>
      <c r="D8" s="460" t="s">
        <v>12</v>
      </c>
      <c r="E8" s="461"/>
      <c r="F8" s="156" t="s">
        <v>13</v>
      </c>
      <c r="G8" s="156" t="s">
        <v>8</v>
      </c>
      <c r="H8" s="157"/>
      <c r="I8" s="486"/>
      <c r="J8" s="487"/>
      <c r="K8" s="158"/>
      <c r="L8" s="462" t="s">
        <v>96</v>
      </c>
      <c r="M8" s="464" t="s">
        <v>97</v>
      </c>
      <c r="N8" s="4"/>
      <c r="O8" s="2"/>
      <c r="P8" s="5"/>
      <c r="Q8" s="91">
        <f>I13</f>
        <v>0</v>
      </c>
      <c r="R8" s="6"/>
      <c r="S8" s="2"/>
      <c r="T8" s="5"/>
      <c r="U8" s="397"/>
    </row>
    <row r="9" spans="1:21" ht="13.9" customHeight="1" thickBot="1" x14ac:dyDescent="0.35">
      <c r="A9" s="73" t="s">
        <v>15</v>
      </c>
      <c r="B9" s="9">
        <v>40000</v>
      </c>
      <c r="C9" s="441">
        <v>40100</v>
      </c>
      <c r="D9" s="443"/>
      <c r="E9" s="442"/>
      <c r="F9" s="441">
        <v>40200</v>
      </c>
      <c r="G9" s="442"/>
      <c r="H9" s="104"/>
      <c r="I9" s="441"/>
      <c r="J9" s="442"/>
      <c r="K9" s="10"/>
      <c r="L9" s="463"/>
      <c r="M9" s="465"/>
      <c r="N9" s="4"/>
      <c r="O9" s="2"/>
      <c r="P9" s="5"/>
      <c r="Q9" s="91">
        <f>K13</f>
        <v>0</v>
      </c>
      <c r="R9" s="6"/>
      <c r="S9" s="2"/>
      <c r="T9" s="5"/>
      <c r="U9" s="397"/>
    </row>
    <row r="10" spans="1:21" ht="14.5" customHeight="1" x14ac:dyDescent="0.3">
      <c r="A10" s="11" t="s">
        <v>110</v>
      </c>
      <c r="B10" s="401"/>
      <c r="C10" s="402"/>
      <c r="D10" s="444"/>
      <c r="E10" s="445"/>
      <c r="F10" s="248"/>
      <c r="G10" s="402"/>
      <c r="H10" s="402"/>
      <c r="I10" s="444"/>
      <c r="J10" s="445"/>
      <c r="K10" s="249"/>
      <c r="L10" s="12">
        <f>SUM(B10:K10)</f>
        <v>0</v>
      </c>
      <c r="M10" s="12">
        <f>SUM(B10:K10)</f>
        <v>0</v>
      </c>
      <c r="N10" s="4"/>
      <c r="O10" s="2"/>
      <c r="P10" s="84"/>
      <c r="Q10" s="85"/>
      <c r="R10" s="42"/>
      <c r="S10" s="2"/>
      <c r="T10" s="58"/>
      <c r="U10" s="58"/>
    </row>
    <row r="11" spans="1:21" ht="14.5" customHeight="1" x14ac:dyDescent="0.3">
      <c r="A11" s="72" t="s">
        <v>63</v>
      </c>
      <c r="B11" s="399"/>
      <c r="C11" s="400"/>
      <c r="D11" s="458"/>
      <c r="E11" s="459"/>
      <c r="F11" s="304"/>
      <c r="G11" s="415"/>
      <c r="H11" s="415"/>
      <c r="I11" s="446"/>
      <c r="J11" s="447"/>
      <c r="K11" s="75"/>
      <c r="L11" s="12">
        <f>SUM(B11:K11)</f>
        <v>0</v>
      </c>
      <c r="M11" s="12">
        <f>SUM(B11:K11)</f>
        <v>0</v>
      </c>
      <c r="N11" s="4"/>
      <c r="O11" s="2"/>
      <c r="P11" s="13">
        <f>N15</f>
        <v>24000</v>
      </c>
      <c r="Q11" s="91">
        <f>M15</f>
        <v>173.89</v>
      </c>
      <c r="R11" s="202">
        <f>M16</f>
        <v>173.89</v>
      </c>
      <c r="S11" s="2"/>
      <c r="T11" s="58"/>
      <c r="U11" s="58"/>
    </row>
    <row r="12" spans="1:21" ht="13.5" thickBot="1" x14ac:dyDescent="0.35">
      <c r="A12" s="72" t="s">
        <v>64</v>
      </c>
      <c r="B12" s="367"/>
      <c r="C12" s="368"/>
      <c r="D12" s="477"/>
      <c r="E12" s="478"/>
      <c r="F12" s="368"/>
      <c r="G12" s="368"/>
      <c r="H12" s="368"/>
      <c r="I12" s="477"/>
      <c r="J12" s="478"/>
      <c r="K12" s="368"/>
      <c r="L12" s="12">
        <f>SUM(B12:K12)</f>
        <v>0</v>
      </c>
      <c r="M12" s="12">
        <f>SUM(B12:K12)</f>
        <v>0</v>
      </c>
      <c r="N12" s="4"/>
      <c r="O12" s="2"/>
      <c r="P12" s="87"/>
      <c r="Q12" s="85"/>
      <c r="R12" s="260"/>
      <c r="S12" s="2"/>
      <c r="T12" s="58"/>
      <c r="U12" s="58"/>
    </row>
    <row r="13" spans="1:21" ht="14.5" customHeight="1" x14ac:dyDescent="0.3">
      <c r="A13" s="72" t="s">
        <v>10</v>
      </c>
      <c r="B13" s="186">
        <f>SUM(B10:B12)</f>
        <v>0</v>
      </c>
      <c r="C13" s="187">
        <f>SUM(C10:C12)</f>
        <v>0</v>
      </c>
      <c r="D13" s="480">
        <f t="shared" ref="D13:E13" si="0">SUM(D10:D12)</f>
        <v>0</v>
      </c>
      <c r="E13" s="481">
        <f t="shared" si="0"/>
        <v>0</v>
      </c>
      <c r="F13" s="187">
        <f>SUM(F10:F12)</f>
        <v>0</v>
      </c>
      <c r="G13" s="187">
        <f>SUM(G10:G12)</f>
        <v>0</v>
      </c>
      <c r="H13" s="187">
        <f>SUM(H10:H12)</f>
        <v>0</v>
      </c>
      <c r="I13" s="480">
        <f t="shared" ref="I13" si="1">SUM(I10:I12)</f>
        <v>0</v>
      </c>
      <c r="J13" s="481">
        <f>SUM(J10:J12)</f>
        <v>0</v>
      </c>
      <c r="K13" s="187">
        <f>SUM(K10:K12)</f>
        <v>0</v>
      </c>
      <c r="L13" s="171"/>
      <c r="M13" s="166">
        <f>SUM(B13:K13)</f>
        <v>0</v>
      </c>
      <c r="N13" s="4"/>
      <c r="O13" s="2"/>
      <c r="P13" s="83">
        <f>M23</f>
        <v>10400</v>
      </c>
      <c r="Q13" s="197">
        <f>-L23</f>
        <v>0</v>
      </c>
      <c r="R13" s="198">
        <f>-M55</f>
        <v>0</v>
      </c>
      <c r="S13" s="2"/>
      <c r="T13" s="58"/>
      <c r="U13" s="58"/>
    </row>
    <row r="14" spans="1:21" ht="13.5" thickBot="1" x14ac:dyDescent="0.35">
      <c r="A14" s="73"/>
      <c r="B14" s="14"/>
      <c r="C14" s="15"/>
      <c r="D14" s="482"/>
      <c r="E14" s="483"/>
      <c r="F14" s="15"/>
      <c r="G14" s="15"/>
      <c r="H14" s="15"/>
      <c r="I14" s="482"/>
      <c r="J14" s="483"/>
      <c r="K14" s="15"/>
      <c r="L14" s="15"/>
      <c r="M14" s="16"/>
      <c r="N14" s="4"/>
      <c r="O14" s="2"/>
      <c r="P14" s="13">
        <v>10440</v>
      </c>
      <c r="Q14" s="259">
        <f>-L25</f>
        <v>0</v>
      </c>
      <c r="R14" s="199">
        <f>-M58</f>
        <v>0</v>
      </c>
      <c r="S14" s="2"/>
      <c r="T14" s="58"/>
      <c r="U14" s="58"/>
    </row>
    <row r="15" spans="1:21" ht="14.5" customHeight="1" thickBot="1" x14ac:dyDescent="0.35">
      <c r="A15" s="7"/>
      <c r="B15" s="17">
        <f>B13*0.1</f>
        <v>0</v>
      </c>
      <c r="C15" s="17">
        <f>C13*0.1</f>
        <v>0</v>
      </c>
      <c r="D15" s="484">
        <f>D13*0.1</f>
        <v>0</v>
      </c>
      <c r="E15" s="485"/>
      <c r="F15" s="18">
        <f>F13*0.1</f>
        <v>0</v>
      </c>
      <c r="G15" s="18">
        <f>G13*0.1</f>
        <v>0</v>
      </c>
      <c r="H15" s="18">
        <f>H13*0.1</f>
        <v>0</v>
      </c>
      <c r="I15" s="484">
        <f>I13*0.1</f>
        <v>0</v>
      </c>
      <c r="J15" s="485"/>
      <c r="K15" s="18">
        <f>K13*0</f>
        <v>0</v>
      </c>
      <c r="L15" s="18">
        <f>SUM(B15:K15)</f>
        <v>0</v>
      </c>
      <c r="M15" s="266">
        <v>173.89</v>
      </c>
      <c r="N15" s="19">
        <v>24000</v>
      </c>
      <c r="O15" s="2"/>
      <c r="P15" s="13">
        <v>70700</v>
      </c>
      <c r="Q15" s="259">
        <f>-L26</f>
        <v>0</v>
      </c>
      <c r="R15" s="199">
        <f>-M61</f>
        <v>0</v>
      </c>
      <c r="S15" s="2"/>
      <c r="T15" s="58"/>
      <c r="U15" s="58"/>
    </row>
    <row r="16" spans="1:21" ht="13.5" thickBot="1" x14ac:dyDescent="0.35">
      <c r="A16" s="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>
        <f>M13+M15</f>
        <v>173.89</v>
      </c>
      <c r="N16" s="4"/>
      <c r="O16" s="2"/>
      <c r="P16" s="13">
        <f>M30</f>
        <v>22200</v>
      </c>
      <c r="Q16" s="259">
        <f>L30</f>
        <v>0</v>
      </c>
      <c r="R16" s="199">
        <f>-M64</f>
        <v>0</v>
      </c>
      <c r="S16" s="2"/>
      <c r="T16" s="58"/>
      <c r="U16" s="58"/>
    </row>
    <row r="17" spans="1:21" ht="14.5" customHeight="1" x14ac:dyDescent="0.3">
      <c r="A17" s="3" t="s">
        <v>16</v>
      </c>
      <c r="B17" s="22">
        <v>40000</v>
      </c>
      <c r="C17" s="435">
        <v>40100</v>
      </c>
      <c r="D17" s="436"/>
      <c r="E17" s="437"/>
      <c r="F17" s="435">
        <v>40200</v>
      </c>
      <c r="G17" s="437"/>
      <c r="H17" s="22"/>
      <c r="I17" s="435"/>
      <c r="J17" s="437"/>
      <c r="K17" s="5"/>
      <c r="L17" s="23"/>
      <c r="M17" s="24"/>
      <c r="N17" s="4"/>
      <c r="O17" s="2"/>
      <c r="P17" s="13">
        <f>M31</f>
        <v>73000</v>
      </c>
      <c r="Q17" s="259">
        <f>L31</f>
        <v>0</v>
      </c>
      <c r="R17" s="199">
        <f>-M67</f>
        <v>0</v>
      </c>
      <c r="S17" s="2"/>
      <c r="T17" s="58"/>
      <c r="U17" s="58"/>
    </row>
    <row r="18" spans="1:21" x14ac:dyDescent="0.3">
      <c r="A18" s="2"/>
      <c r="B18" s="2"/>
      <c r="C18" s="2"/>
      <c r="D18" s="2"/>
      <c r="E18" s="2"/>
      <c r="F18" s="2"/>
      <c r="G18" s="2"/>
      <c r="H18" s="2"/>
      <c r="I18" s="2"/>
      <c r="K18" s="2"/>
      <c r="L18" s="2"/>
      <c r="M18" s="25"/>
      <c r="N18" s="4"/>
      <c r="O18" s="2"/>
      <c r="P18" s="13">
        <f>M27</f>
        <v>22200</v>
      </c>
      <c r="Q18" s="259">
        <f>L27</f>
        <v>0</v>
      </c>
      <c r="R18" s="199">
        <f>-M70</f>
        <v>0</v>
      </c>
      <c r="S18" s="2"/>
      <c r="T18" s="58"/>
      <c r="U18" s="58"/>
    </row>
    <row r="19" spans="1:2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0"/>
      <c r="M19" s="4"/>
      <c r="N19" s="4"/>
      <c r="O19" s="2" t="s">
        <v>17</v>
      </c>
      <c r="P19" s="13">
        <f>M28</f>
        <v>22200</v>
      </c>
      <c r="Q19" s="259">
        <f>L28</f>
        <v>0</v>
      </c>
      <c r="R19" s="199">
        <f>-M73</f>
        <v>0</v>
      </c>
      <c r="S19" s="2"/>
      <c r="T19" s="58"/>
      <c r="U19" s="58"/>
    </row>
    <row r="20" spans="1:21" ht="13.5" thickBot="1" x14ac:dyDescent="0.35">
      <c r="A20" s="426" t="s">
        <v>22</v>
      </c>
      <c r="B20" s="427"/>
      <c r="C20" s="428"/>
      <c r="D20" s="26"/>
      <c r="E20" s="426" t="s">
        <v>54</v>
      </c>
      <c r="F20" s="427"/>
      <c r="G20" s="427"/>
      <c r="H20" s="428"/>
      <c r="J20" s="426" t="s">
        <v>52</v>
      </c>
      <c r="K20" s="427"/>
      <c r="L20" s="428"/>
      <c r="M20" s="2"/>
      <c r="N20" s="4"/>
      <c r="O20" s="2"/>
      <c r="R20" s="200">
        <f>-M76</f>
        <v>0</v>
      </c>
      <c r="S20" s="2"/>
      <c r="T20" s="58"/>
      <c r="U20" s="58"/>
    </row>
    <row r="21" spans="1:21" x14ac:dyDescent="0.3">
      <c r="A21" s="27">
        <v>100</v>
      </c>
      <c r="B21" s="281"/>
      <c r="C21" s="92">
        <f t="shared" ref="C21:C27" si="2">A21*B21</f>
        <v>0</v>
      </c>
      <c r="D21" s="28"/>
      <c r="E21" s="429"/>
      <c r="F21" s="430"/>
      <c r="G21" s="431"/>
      <c r="H21" s="55"/>
      <c r="I21" s="26"/>
      <c r="J21" s="29" t="s">
        <v>56</v>
      </c>
      <c r="K21" s="282"/>
      <c r="L21" s="29"/>
      <c r="M21" s="25"/>
      <c r="N21" s="4"/>
      <c r="O21" s="2"/>
      <c r="P21" s="86">
        <v>70800</v>
      </c>
      <c r="Q21" s="91">
        <f>K47</f>
        <v>-173.89</v>
      </c>
      <c r="R21" s="45"/>
      <c r="S21" s="2"/>
      <c r="T21" s="58"/>
      <c r="U21" s="58"/>
    </row>
    <row r="22" spans="1:21" ht="12.75" customHeight="1" x14ac:dyDescent="0.3">
      <c r="A22" s="27">
        <v>50</v>
      </c>
      <c r="B22" s="280"/>
      <c r="C22" s="92">
        <f t="shared" si="2"/>
        <v>0</v>
      </c>
      <c r="D22" s="28"/>
      <c r="E22" s="429"/>
      <c r="F22" s="430"/>
      <c r="G22" s="431"/>
      <c r="H22" s="55"/>
      <c r="I22" s="30"/>
      <c r="J22" s="29" t="s">
        <v>57</v>
      </c>
      <c r="K22" s="282"/>
      <c r="L22" s="29"/>
      <c r="M22" s="25"/>
      <c r="N22" s="4"/>
      <c r="O22" s="2"/>
      <c r="P22" s="83">
        <v>10420</v>
      </c>
      <c r="Q22" s="90">
        <f>-K35</f>
        <v>0</v>
      </c>
      <c r="R22" s="45"/>
      <c r="S22" s="2"/>
      <c r="T22" s="58"/>
      <c r="U22" s="58"/>
    </row>
    <row r="23" spans="1:21" ht="12.75" customHeight="1" x14ac:dyDescent="0.3">
      <c r="A23" s="31">
        <v>20</v>
      </c>
      <c r="B23" s="280"/>
      <c r="C23" s="92">
        <f t="shared" si="2"/>
        <v>0</v>
      </c>
      <c r="D23" s="28"/>
      <c r="E23" s="429"/>
      <c r="F23" s="430"/>
      <c r="G23" s="431"/>
      <c r="H23" s="55"/>
      <c r="I23" s="30"/>
      <c r="J23" s="32" t="s">
        <v>58</v>
      </c>
      <c r="K23" s="88">
        <f>SUM(K21:K22)</f>
        <v>0</v>
      </c>
      <c r="L23" s="89">
        <f>K23</f>
        <v>0</v>
      </c>
      <c r="M23" s="19">
        <v>10400</v>
      </c>
      <c r="N23" s="4"/>
      <c r="O23" s="2"/>
      <c r="P23" s="13">
        <v>22150</v>
      </c>
      <c r="Q23" s="91">
        <f t="shared" ref="Q23:Q28" si="3">+K36</f>
        <v>0</v>
      </c>
      <c r="R23" s="6"/>
      <c r="S23" s="2"/>
      <c r="T23" s="58"/>
      <c r="U23" s="58"/>
    </row>
    <row r="24" spans="1:21" x14ac:dyDescent="0.3">
      <c r="A24" s="27">
        <v>10</v>
      </c>
      <c r="B24" s="281"/>
      <c r="C24" s="92">
        <f t="shared" si="2"/>
        <v>0</v>
      </c>
      <c r="D24" s="28"/>
      <c r="E24" s="432"/>
      <c r="F24" s="433"/>
      <c r="G24" s="434"/>
      <c r="H24" s="76"/>
      <c r="I24" s="30"/>
      <c r="J24" s="43" t="s">
        <v>21</v>
      </c>
      <c r="K24" s="283"/>
      <c r="L24" s="33"/>
      <c r="M24" s="4"/>
      <c r="N24" s="4"/>
      <c r="O24" s="2"/>
      <c r="P24" s="13">
        <v>22100</v>
      </c>
      <c r="Q24" s="91">
        <f t="shared" si="3"/>
        <v>0</v>
      </c>
      <c r="R24" s="6"/>
      <c r="S24" s="2"/>
      <c r="T24" s="58"/>
      <c r="U24" s="58"/>
    </row>
    <row r="25" spans="1:21" x14ac:dyDescent="0.3">
      <c r="A25" s="31">
        <v>5</v>
      </c>
      <c r="B25" s="281"/>
      <c r="C25" s="92">
        <f t="shared" si="2"/>
        <v>0</v>
      </c>
      <c r="D25" s="28"/>
      <c r="E25" s="432"/>
      <c r="F25" s="433"/>
      <c r="G25" s="434"/>
      <c r="H25" s="76"/>
      <c r="I25" s="30"/>
      <c r="J25" s="43" t="s">
        <v>24</v>
      </c>
      <c r="K25" s="267"/>
      <c r="L25" s="89">
        <f>K24-L26</f>
        <v>0</v>
      </c>
      <c r="M25" s="19">
        <v>10430</v>
      </c>
      <c r="N25" s="4"/>
      <c r="O25" s="2"/>
      <c r="P25" s="13"/>
      <c r="Q25" s="91">
        <f t="shared" si="3"/>
        <v>0</v>
      </c>
      <c r="R25" s="6"/>
      <c r="S25" s="2"/>
      <c r="T25" s="58"/>
      <c r="U25" s="58"/>
    </row>
    <row r="26" spans="1:21" ht="12" customHeight="1" x14ac:dyDescent="0.3">
      <c r="A26" s="31">
        <v>2</v>
      </c>
      <c r="B26" s="281"/>
      <c r="C26" s="92">
        <f t="shared" si="2"/>
        <v>0</v>
      </c>
      <c r="D26" s="28"/>
      <c r="E26" s="35"/>
      <c r="F26" s="35"/>
      <c r="G26" s="35"/>
      <c r="H26" s="95">
        <f>SUM(H21:H25)</f>
        <v>0</v>
      </c>
      <c r="I26" s="30"/>
      <c r="J26" s="43" t="s">
        <v>28</v>
      </c>
      <c r="K26" s="79"/>
      <c r="L26" s="89">
        <f>K24*0.026</f>
        <v>0</v>
      </c>
      <c r="M26" s="19">
        <v>10435</v>
      </c>
      <c r="N26" s="4"/>
      <c r="O26" s="2"/>
      <c r="P26" s="13">
        <v>24200</v>
      </c>
      <c r="Q26" s="91">
        <f t="shared" si="3"/>
        <v>0</v>
      </c>
      <c r="R26" s="6"/>
      <c r="S26" s="2"/>
      <c r="T26" s="58"/>
      <c r="U26" s="58"/>
    </row>
    <row r="27" spans="1:21" x14ac:dyDescent="0.3">
      <c r="A27" s="36">
        <v>1</v>
      </c>
      <c r="B27" s="281"/>
      <c r="C27" s="92">
        <f t="shared" si="2"/>
        <v>0</v>
      </c>
      <c r="D27" s="28"/>
      <c r="E27" s="35"/>
      <c r="F27" s="35"/>
      <c r="G27" s="35"/>
      <c r="H27" s="37"/>
      <c r="I27" s="30"/>
      <c r="J27" s="29" t="s">
        <v>98</v>
      </c>
      <c r="K27" s="265"/>
      <c r="L27" s="89">
        <f>K27</f>
        <v>0</v>
      </c>
      <c r="M27" s="19">
        <v>22200</v>
      </c>
      <c r="N27" s="4"/>
      <c r="O27" s="2"/>
      <c r="P27" s="13">
        <v>10550</v>
      </c>
      <c r="Q27" s="91">
        <f t="shared" si="3"/>
        <v>0</v>
      </c>
      <c r="R27" s="6"/>
      <c r="S27" s="2"/>
      <c r="T27" s="58"/>
      <c r="U27" s="58"/>
    </row>
    <row r="28" spans="1:21" x14ac:dyDescent="0.3">
      <c r="A28" s="38" t="s">
        <v>36</v>
      </c>
      <c r="B28" s="362"/>
      <c r="C28" s="93">
        <f>B28</f>
        <v>0</v>
      </c>
      <c r="D28" s="39"/>
      <c r="E28" s="426" t="s">
        <v>55</v>
      </c>
      <c r="F28" s="427"/>
      <c r="G28" s="427"/>
      <c r="H28" s="428"/>
      <c r="I28" s="37"/>
      <c r="J28" s="32" t="s">
        <v>99</v>
      </c>
      <c r="K28" s="284"/>
      <c r="L28" s="89">
        <f>K28</f>
        <v>0</v>
      </c>
      <c r="M28" s="19">
        <v>22200</v>
      </c>
      <c r="N28" s="4"/>
      <c r="O28" s="2"/>
      <c r="P28" s="13">
        <v>10200</v>
      </c>
      <c r="Q28" s="91">
        <f t="shared" si="3"/>
        <v>0</v>
      </c>
      <c r="R28" s="6"/>
      <c r="S28" s="2"/>
      <c r="T28" s="58"/>
      <c r="U28" s="58"/>
    </row>
    <row r="29" spans="1:21" x14ac:dyDescent="0.3">
      <c r="A29" s="7"/>
      <c r="B29" s="2" t="s">
        <v>16</v>
      </c>
      <c r="C29" s="94">
        <f>SUM(C21:C28)</f>
        <v>0</v>
      </c>
      <c r="D29" s="41"/>
      <c r="E29" s="432"/>
      <c r="F29" s="433"/>
      <c r="G29" s="434"/>
      <c r="H29" s="76"/>
      <c r="I29" s="26"/>
      <c r="J29" s="40" t="s">
        <v>33</v>
      </c>
      <c r="K29" s="279">
        <v>0</v>
      </c>
      <c r="L29" s="81"/>
      <c r="M29" s="4"/>
      <c r="N29" s="4"/>
      <c r="O29" s="2"/>
      <c r="P29" s="13"/>
      <c r="Q29" s="91">
        <f>+L42</f>
        <v>0</v>
      </c>
      <c r="R29" s="6"/>
      <c r="S29" s="2"/>
      <c r="T29" s="58"/>
      <c r="U29" s="58"/>
    </row>
    <row r="30" spans="1:21" x14ac:dyDescent="0.3">
      <c r="D30" s="2"/>
      <c r="E30" s="432"/>
      <c r="F30" s="433"/>
      <c r="G30" s="434"/>
      <c r="H30" s="76"/>
      <c r="I30" s="30"/>
      <c r="J30" s="43" t="s">
        <v>34</v>
      </c>
      <c r="K30" s="78"/>
      <c r="L30" s="33">
        <f>K29-L31</f>
        <v>0</v>
      </c>
      <c r="M30" s="19">
        <v>22200</v>
      </c>
      <c r="N30" s="4"/>
      <c r="O30" s="2"/>
      <c r="P30" s="13"/>
      <c r="Q30" s="91">
        <f>K44</f>
        <v>0</v>
      </c>
      <c r="R30" s="42"/>
      <c r="S30" s="2"/>
      <c r="T30" s="58"/>
      <c r="U30" s="58"/>
    </row>
    <row r="31" spans="1:21" x14ac:dyDescent="0.3">
      <c r="A31" s="438" t="s">
        <v>23</v>
      </c>
      <c r="B31" s="439"/>
      <c r="C31" s="440"/>
      <c r="D31" s="44"/>
      <c r="E31" s="432"/>
      <c r="F31" s="433"/>
      <c r="G31" s="434"/>
      <c r="H31" s="76"/>
      <c r="I31" s="30"/>
      <c r="J31" s="43" t="s">
        <v>35</v>
      </c>
      <c r="K31" s="80"/>
      <c r="L31" s="33">
        <f>K29*0.08</f>
        <v>0</v>
      </c>
      <c r="M31" s="19">
        <v>73000</v>
      </c>
      <c r="N31" s="4"/>
      <c r="O31" s="2"/>
      <c r="P31" s="4"/>
      <c r="Q31" s="82"/>
      <c r="R31" s="91">
        <f>SUM(Q4:Q30)</f>
        <v>0</v>
      </c>
      <c r="S31" s="2"/>
      <c r="T31" s="58"/>
      <c r="U31" s="58"/>
    </row>
    <row r="32" spans="1:21" x14ac:dyDescent="0.3">
      <c r="A32" s="46" t="s">
        <v>25</v>
      </c>
      <c r="B32" s="46" t="s">
        <v>26</v>
      </c>
      <c r="C32" s="47" t="s">
        <v>27</v>
      </c>
      <c r="D32" s="3"/>
      <c r="E32" s="432"/>
      <c r="F32" s="433"/>
      <c r="G32" s="434"/>
      <c r="H32" s="76"/>
      <c r="I32" s="30"/>
      <c r="M32" s="25"/>
      <c r="N32" s="4"/>
      <c r="O32" s="2" t="s">
        <v>31</v>
      </c>
      <c r="P32" s="2"/>
      <c r="Q32" s="4"/>
      <c r="R32" s="4"/>
      <c r="S32" s="2"/>
      <c r="T32" s="58"/>
      <c r="U32" s="58"/>
    </row>
    <row r="33" spans="1:21" x14ac:dyDescent="0.3">
      <c r="A33" s="48" t="s">
        <v>29</v>
      </c>
      <c r="B33" s="265"/>
      <c r="C33" s="96">
        <f>B33*1.98</f>
        <v>0</v>
      </c>
      <c r="D33" s="49"/>
      <c r="E33" s="432"/>
      <c r="F33" s="433"/>
      <c r="G33" s="434"/>
      <c r="H33" s="76"/>
      <c r="I33" s="30"/>
      <c r="J33" s="167" t="s">
        <v>53</v>
      </c>
      <c r="K33" s="168"/>
      <c r="L33" s="169"/>
      <c r="M33" s="25"/>
      <c r="N33" s="449" t="s">
        <v>61</v>
      </c>
      <c r="O33" s="449"/>
      <c r="P33" s="449"/>
      <c r="Q33" s="449"/>
      <c r="R33" s="449"/>
      <c r="S33" s="449"/>
      <c r="T33" s="58"/>
      <c r="U33" s="58"/>
    </row>
    <row r="34" spans="1:21" x14ac:dyDescent="0.3">
      <c r="A34" s="48" t="s">
        <v>30</v>
      </c>
      <c r="B34" s="190"/>
      <c r="C34" s="96">
        <f>B34*2.62</f>
        <v>0</v>
      </c>
      <c r="D34" s="49"/>
      <c r="E34" s="35"/>
      <c r="F34" s="35"/>
      <c r="G34" s="35"/>
      <c r="H34" s="95">
        <f>SUM(H29:H33)</f>
        <v>0</v>
      </c>
      <c r="I34" s="30"/>
      <c r="J34" s="50" t="s">
        <v>38</v>
      </c>
      <c r="K34" s="50" t="s">
        <v>4</v>
      </c>
      <c r="L34" s="34"/>
      <c r="M34" s="25"/>
      <c r="N34" s="490"/>
      <c r="O34" s="490"/>
      <c r="P34" s="490"/>
      <c r="Q34" s="490"/>
      <c r="R34" s="490"/>
      <c r="S34" s="55"/>
      <c r="T34" s="58"/>
      <c r="U34" s="58"/>
    </row>
    <row r="35" spans="1:21" x14ac:dyDescent="0.3">
      <c r="A35" s="48" t="s">
        <v>32</v>
      </c>
      <c r="B35" s="190"/>
      <c r="C35" s="96">
        <f>B35*1.45</f>
        <v>0</v>
      </c>
      <c r="D35" s="49"/>
      <c r="E35" s="2"/>
      <c r="F35" s="3"/>
      <c r="G35" s="53"/>
      <c r="H35" s="54"/>
      <c r="I35" s="30"/>
      <c r="J35" s="51" t="s">
        <v>40</v>
      </c>
      <c r="K35" s="34"/>
      <c r="L35" s="89">
        <f>K35</f>
        <v>0</v>
      </c>
      <c r="M35" s="25"/>
      <c r="N35" s="448"/>
      <c r="O35" s="448"/>
      <c r="P35" s="448"/>
      <c r="Q35" s="448"/>
      <c r="R35" s="448"/>
      <c r="S35" s="76"/>
      <c r="T35" s="58"/>
      <c r="U35" s="58"/>
    </row>
    <row r="36" spans="1:21" x14ac:dyDescent="0.3">
      <c r="A36" s="43"/>
      <c r="B36" s="55"/>
      <c r="C36" s="97"/>
      <c r="D36" s="3"/>
      <c r="E36" s="426" t="s">
        <v>59</v>
      </c>
      <c r="F36" s="427"/>
      <c r="G36" s="427"/>
      <c r="H36" s="428"/>
      <c r="I36" s="54"/>
      <c r="J36" s="43" t="s">
        <v>42</v>
      </c>
      <c r="K36" s="99">
        <f>-H34</f>
        <v>0</v>
      </c>
      <c r="L36" s="89">
        <f t="shared" ref="L36:L44" si="4">K36</f>
        <v>0</v>
      </c>
      <c r="M36" s="25"/>
      <c r="N36" s="448"/>
      <c r="O36" s="448"/>
      <c r="P36" s="448"/>
      <c r="Q36" s="448"/>
      <c r="R36" s="448"/>
      <c r="S36" s="76"/>
      <c r="T36" s="58"/>
      <c r="U36" s="58"/>
    </row>
    <row r="37" spans="1:21" x14ac:dyDescent="0.3">
      <c r="A37" s="2"/>
      <c r="B37" s="2"/>
      <c r="C37" s="2"/>
      <c r="E37" s="429" t="s">
        <v>142</v>
      </c>
      <c r="F37" s="430"/>
      <c r="G37" s="431"/>
      <c r="H37" s="55"/>
      <c r="I37" s="26"/>
      <c r="J37" s="43" t="s">
        <v>44</v>
      </c>
      <c r="K37" s="268">
        <f>-H42</f>
        <v>0</v>
      </c>
      <c r="L37" s="89">
        <f t="shared" si="4"/>
        <v>0</v>
      </c>
      <c r="M37" s="25"/>
      <c r="N37" s="448"/>
      <c r="O37" s="448"/>
      <c r="P37" s="448"/>
      <c r="Q37" s="448"/>
      <c r="R37" s="448"/>
      <c r="S37" s="76"/>
      <c r="T37" s="58"/>
      <c r="U37" s="58"/>
    </row>
    <row r="38" spans="1:21" x14ac:dyDescent="0.3">
      <c r="A38" s="450" t="s">
        <v>39</v>
      </c>
      <c r="B38" s="450"/>
      <c r="C38" s="2"/>
      <c r="D38" s="2"/>
      <c r="E38" s="429"/>
      <c r="F38" s="430"/>
      <c r="G38" s="431"/>
      <c r="H38" s="55"/>
      <c r="I38" s="30"/>
      <c r="J38" s="43" t="s">
        <v>46</v>
      </c>
      <c r="K38" s="52"/>
      <c r="L38" s="89">
        <f t="shared" si="4"/>
        <v>0</v>
      </c>
      <c r="M38" s="56"/>
      <c r="N38" s="448"/>
      <c r="O38" s="448"/>
      <c r="P38" s="448"/>
      <c r="Q38" s="448"/>
      <c r="R38" s="448"/>
      <c r="S38" s="76"/>
      <c r="T38" s="58"/>
      <c r="U38" s="58"/>
    </row>
    <row r="39" spans="1:21" ht="14.5" customHeight="1" x14ac:dyDescent="0.3">
      <c r="A39" s="47" t="s">
        <v>41</v>
      </c>
      <c r="B39" s="95">
        <f>C29+C34+C35+C36</f>
        <v>0</v>
      </c>
      <c r="C39" s="2"/>
      <c r="D39" s="2"/>
      <c r="E39" s="429"/>
      <c r="F39" s="430"/>
      <c r="G39" s="431"/>
      <c r="H39" s="55"/>
      <c r="I39" s="30"/>
      <c r="J39" s="43" t="s">
        <v>47</v>
      </c>
      <c r="K39" s="285"/>
      <c r="L39" s="89">
        <f t="shared" si="4"/>
        <v>0</v>
      </c>
      <c r="M39" s="25"/>
      <c r="N39" s="2"/>
      <c r="O39" s="2"/>
      <c r="P39" s="4"/>
      <c r="R39" s="4"/>
      <c r="S39" s="98">
        <f>SUM(S34:S38)</f>
        <v>0</v>
      </c>
      <c r="T39" s="58"/>
      <c r="U39" s="58"/>
    </row>
    <row r="40" spans="1:21" x14ac:dyDescent="0.3">
      <c r="A40" s="47" t="s">
        <v>43</v>
      </c>
      <c r="B40" s="102">
        <f>S39</f>
        <v>0</v>
      </c>
      <c r="C40" s="2"/>
      <c r="D40" s="2"/>
      <c r="E40" s="429"/>
      <c r="F40" s="430"/>
      <c r="G40" s="431"/>
      <c r="H40" s="55"/>
      <c r="I40" s="30"/>
      <c r="J40" s="43" t="s">
        <v>48</v>
      </c>
      <c r="K40" s="89">
        <f>-H26</f>
        <v>0</v>
      </c>
      <c r="L40" s="89">
        <f t="shared" si="4"/>
        <v>0</v>
      </c>
      <c r="M40" s="25"/>
      <c r="N40" s="25"/>
      <c r="O40" s="2"/>
      <c r="P40" s="2"/>
      <c r="Q40" s="4"/>
      <c r="R40" s="4"/>
      <c r="S40" s="58"/>
      <c r="T40" s="58"/>
      <c r="U40" s="58"/>
    </row>
    <row r="41" spans="1:21" x14ac:dyDescent="0.3">
      <c r="A41" s="47" t="s">
        <v>45</v>
      </c>
      <c r="B41" s="61"/>
      <c r="C41" s="2"/>
      <c r="D41" s="2"/>
      <c r="E41" s="429"/>
      <c r="F41" s="430"/>
      <c r="G41" s="431"/>
      <c r="H41" s="55"/>
      <c r="I41" s="30"/>
      <c r="J41" s="43" t="s">
        <v>49</v>
      </c>
      <c r="K41" s="89">
        <f>-C33</f>
        <v>0</v>
      </c>
      <c r="L41" s="89">
        <f t="shared" si="4"/>
        <v>0</v>
      </c>
      <c r="M41" s="25"/>
      <c r="N41" s="449" t="s">
        <v>62</v>
      </c>
      <c r="O41" s="449"/>
      <c r="P41" s="449"/>
      <c r="Q41" s="449"/>
      <c r="R41" s="449"/>
      <c r="S41" s="449"/>
      <c r="T41" s="58"/>
      <c r="U41" s="58"/>
    </row>
    <row r="42" spans="1:21" x14ac:dyDescent="0.3">
      <c r="A42" s="47"/>
      <c r="B42" s="61"/>
      <c r="C42" s="2"/>
      <c r="D42" s="2"/>
      <c r="E42" s="2"/>
      <c r="F42" s="2"/>
      <c r="G42" s="4"/>
      <c r="H42" s="98">
        <f>SUM(H37:H41)</f>
        <v>0</v>
      </c>
      <c r="I42" s="30"/>
      <c r="J42" s="59" t="s">
        <v>50</v>
      </c>
      <c r="K42" s="52"/>
      <c r="L42" s="89">
        <f t="shared" si="4"/>
        <v>0</v>
      </c>
      <c r="M42" s="25"/>
      <c r="N42" s="448"/>
      <c r="O42" s="448"/>
      <c r="P42" s="448"/>
      <c r="Q42" s="448"/>
      <c r="R42" s="448"/>
      <c r="S42" s="76"/>
      <c r="T42" s="58"/>
      <c r="U42" s="58"/>
    </row>
    <row r="43" spans="1:21" x14ac:dyDescent="0.3">
      <c r="A43" s="47"/>
      <c r="B43" s="61"/>
      <c r="C43" s="2"/>
      <c r="D43" s="2"/>
      <c r="G43" s="2"/>
      <c r="H43" s="2"/>
      <c r="I43" s="23"/>
      <c r="J43" s="60"/>
      <c r="K43" s="46"/>
      <c r="L43" s="89">
        <f t="shared" si="4"/>
        <v>0</v>
      </c>
      <c r="M43" s="25"/>
      <c r="N43" s="448"/>
      <c r="O43" s="448"/>
      <c r="P43" s="448"/>
      <c r="Q43" s="448"/>
      <c r="R43" s="448"/>
      <c r="S43" s="76"/>
      <c r="T43" s="58"/>
      <c r="U43" s="58"/>
    </row>
    <row r="44" spans="1:21" ht="13.5" thickBot="1" x14ac:dyDescent="0.35">
      <c r="A44" s="3"/>
      <c r="B44" s="63"/>
      <c r="C44" s="2"/>
      <c r="D44" s="2"/>
      <c r="E44" s="62" t="s">
        <v>111</v>
      </c>
      <c r="F44" s="369"/>
      <c r="G44" s="2"/>
      <c r="H44" s="2"/>
      <c r="I44" s="2"/>
      <c r="J44" s="155"/>
      <c r="K44" s="46"/>
      <c r="L44" s="89">
        <f t="shared" si="4"/>
        <v>0</v>
      </c>
      <c r="M44" s="25"/>
      <c r="N44" s="448"/>
      <c r="O44" s="448"/>
      <c r="P44" s="448"/>
      <c r="Q44" s="448"/>
      <c r="R44" s="448"/>
      <c r="S44" s="76"/>
      <c r="T44" s="58"/>
      <c r="U44" s="58"/>
    </row>
    <row r="45" spans="1:21" ht="13.5" thickBot="1" x14ac:dyDescent="0.35">
      <c r="A45" s="2"/>
      <c r="B45" s="21">
        <f>SUM(B39:B41)</f>
        <v>0</v>
      </c>
      <c r="C45" s="2"/>
      <c r="D45" s="2"/>
      <c r="E45" s="62" t="s">
        <v>18</v>
      </c>
      <c r="F45" s="369"/>
      <c r="G45" s="2"/>
      <c r="H45" s="2"/>
      <c r="I45" s="2"/>
      <c r="J45" s="2"/>
      <c r="K45" s="3"/>
      <c r="L45" s="89">
        <f>M16-K23-K24+K29-L35+L36+L37+L38+L39+L40+L41+L42+L43+L44+K28+K27</f>
        <v>173.89</v>
      </c>
      <c r="M45" s="25"/>
      <c r="N45" s="448"/>
      <c r="O45" s="448"/>
      <c r="P45" s="448"/>
      <c r="Q45" s="448"/>
      <c r="R45" s="448"/>
      <c r="S45" s="76"/>
      <c r="T45" s="58"/>
      <c r="U45" s="58"/>
    </row>
    <row r="46" spans="1:21" x14ac:dyDescent="0.3">
      <c r="A46" s="2"/>
      <c r="B46" s="2"/>
      <c r="C46" s="2"/>
      <c r="D46" s="2"/>
      <c r="E46" s="62" t="s">
        <v>19</v>
      </c>
      <c r="F46" s="370"/>
      <c r="G46" s="2"/>
      <c r="H46" s="2"/>
      <c r="I46" s="2"/>
      <c r="J46" s="3"/>
      <c r="K46" s="3"/>
      <c r="M46" s="25"/>
      <c r="N46" s="448"/>
      <c r="O46" s="448"/>
      <c r="P46" s="448"/>
      <c r="Q46" s="448"/>
      <c r="R46" s="448"/>
      <c r="S46" s="76"/>
      <c r="T46" s="58"/>
      <c r="U46" s="58"/>
    </row>
    <row r="47" spans="1:21" x14ac:dyDescent="0.3">
      <c r="A47" s="2"/>
      <c r="B47" s="2"/>
      <c r="C47" s="2"/>
      <c r="D47" s="2"/>
      <c r="E47" s="62" t="s">
        <v>20</v>
      </c>
      <c r="F47" s="101">
        <f>SUM(F44:F46)</f>
        <v>0</v>
      </c>
      <c r="G47" s="2"/>
      <c r="H47" s="2"/>
      <c r="I47" s="2"/>
      <c r="J47" s="64" t="s">
        <v>60</v>
      </c>
      <c r="K47" s="100">
        <f>B45-L45</f>
        <v>-173.89</v>
      </c>
      <c r="L47" s="2"/>
      <c r="M47" s="25"/>
      <c r="N47" s="2"/>
      <c r="O47" s="2"/>
      <c r="P47" s="4"/>
      <c r="R47" s="4"/>
      <c r="S47" s="98">
        <f>SUM(S42:S46)</f>
        <v>0</v>
      </c>
      <c r="T47" s="58"/>
      <c r="U47" s="58"/>
    </row>
    <row r="48" spans="1:21" ht="13.5" thickBot="1" x14ac:dyDescent="0.35">
      <c r="A48" s="2"/>
      <c r="B48" s="2"/>
      <c r="C48" s="2"/>
      <c r="D48" s="2"/>
      <c r="E48" s="65"/>
      <c r="F48" s="66">
        <f>F47</f>
        <v>0</v>
      </c>
      <c r="G48" s="2"/>
      <c r="H48" s="2"/>
      <c r="I48" s="2"/>
      <c r="J48" s="2"/>
      <c r="K48" s="2"/>
      <c r="L48" s="2"/>
      <c r="M48" s="25"/>
      <c r="N48" s="25"/>
      <c r="O48" s="2"/>
      <c r="P48" s="2"/>
      <c r="Q48" s="4"/>
      <c r="R48" s="4"/>
      <c r="S48" s="58"/>
      <c r="T48" s="58"/>
      <c r="U48" s="58"/>
    </row>
    <row r="49" spans="1:21" ht="15" customHeight="1" thickTop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5"/>
      <c r="N49" s="25"/>
      <c r="O49" s="2"/>
      <c r="P49" s="2"/>
      <c r="Q49" s="4"/>
      <c r="R49" s="4"/>
      <c r="S49" s="58"/>
      <c r="T49" s="58"/>
      <c r="U49" s="58"/>
    </row>
    <row r="50" spans="1:21" ht="1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5"/>
      <c r="N50" s="25"/>
      <c r="O50" s="2"/>
      <c r="P50" s="2"/>
      <c r="Q50" s="4"/>
      <c r="R50" s="4"/>
      <c r="S50" s="58"/>
      <c r="T50" s="58"/>
      <c r="U50" s="58"/>
    </row>
    <row r="51" spans="1:21" ht="15" customHeight="1" x14ac:dyDescent="0.3">
      <c r="A51" s="2"/>
      <c r="B51" s="2"/>
      <c r="C51" s="2"/>
      <c r="D51" s="2"/>
      <c r="E51" s="479">
        <f>+J51</f>
        <v>0</v>
      </c>
      <c r="F51" s="479"/>
      <c r="G51" s="479"/>
      <c r="H51" s="479"/>
      <c r="I51" s="2"/>
      <c r="J51" s="479">
        <f>+J3</f>
        <v>0</v>
      </c>
      <c r="K51" s="479"/>
      <c r="L51" s="479"/>
      <c r="M51" s="479"/>
      <c r="O51" s="2"/>
      <c r="P51" s="2"/>
      <c r="Q51" s="4"/>
      <c r="R51" s="4"/>
      <c r="S51" s="58"/>
      <c r="T51" s="58"/>
      <c r="U51" s="58"/>
    </row>
    <row r="52" spans="1:21" ht="15" customHeight="1" thickBot="1" x14ac:dyDescent="0.35">
      <c r="A52" s="2"/>
      <c r="B52" s="2"/>
      <c r="C52" s="2"/>
      <c r="D52" s="2"/>
      <c r="E52" s="286"/>
      <c r="F52" s="286"/>
      <c r="G52" s="286"/>
      <c r="H52" s="287"/>
      <c r="I52" s="2"/>
      <c r="J52" s="288" t="s">
        <v>107</v>
      </c>
      <c r="K52" s="286"/>
      <c r="L52" s="286"/>
      <c r="M52" s="287"/>
      <c r="N52" s="290"/>
      <c r="O52" s="2"/>
      <c r="P52" s="2"/>
      <c r="Q52" s="4"/>
      <c r="R52" s="4"/>
      <c r="S52" s="58"/>
      <c r="T52" s="58"/>
      <c r="U52" s="58"/>
    </row>
    <row r="53" spans="1:21" ht="15" customHeight="1" x14ac:dyDescent="0.3">
      <c r="A53" s="2"/>
      <c r="B53" s="2"/>
      <c r="C53" s="2"/>
      <c r="D53" s="2"/>
      <c r="E53" s="286"/>
      <c r="F53" s="286"/>
      <c r="G53" s="191"/>
      <c r="H53" s="191"/>
      <c r="I53" s="2"/>
      <c r="J53" s="291" t="s">
        <v>154</v>
      </c>
      <c r="K53" s="292" t="s">
        <v>102</v>
      </c>
      <c r="L53" s="252"/>
      <c r="M53" s="252"/>
      <c r="N53" s="293"/>
      <c r="O53" s="2"/>
      <c r="P53" s="2"/>
      <c r="Q53" s="4"/>
      <c r="R53" s="4"/>
      <c r="S53" s="58"/>
      <c r="T53" s="58"/>
      <c r="U53" s="58"/>
    </row>
    <row r="54" spans="1:21" ht="15" customHeight="1" x14ac:dyDescent="0.3">
      <c r="A54" s="2"/>
      <c r="B54" s="2"/>
      <c r="C54" s="2"/>
      <c r="D54" s="2"/>
      <c r="E54" s="286"/>
      <c r="F54" s="286"/>
      <c r="G54" s="191"/>
      <c r="H54" s="191"/>
      <c r="I54" s="2"/>
      <c r="J54" s="296" t="s">
        <v>154</v>
      </c>
      <c r="K54" s="286" t="s">
        <v>119</v>
      </c>
      <c r="L54" s="256"/>
      <c r="M54" s="256"/>
      <c r="N54" s="301"/>
      <c r="O54" s="2"/>
      <c r="P54" s="2"/>
      <c r="Q54" s="4"/>
      <c r="R54" s="4"/>
      <c r="S54" s="58"/>
      <c r="T54" s="58"/>
      <c r="U54" s="58"/>
    </row>
    <row r="55" spans="1:21" ht="13.5" thickBot="1" x14ac:dyDescent="0.35">
      <c r="A55" s="2"/>
      <c r="B55" s="2"/>
      <c r="C55" s="2"/>
      <c r="D55" s="2"/>
      <c r="E55" s="286"/>
      <c r="F55" s="286"/>
      <c r="G55" s="191"/>
      <c r="H55" s="192"/>
      <c r="I55" s="2"/>
      <c r="J55" s="294" t="s">
        <v>154</v>
      </c>
      <c r="K55" s="295" t="s">
        <v>103</v>
      </c>
      <c r="L55" s="253"/>
      <c r="M55" s="254">
        <f>SUM(L53:L55)</f>
        <v>0</v>
      </c>
      <c r="N55" s="255">
        <f>+M55*0.0185</f>
        <v>0</v>
      </c>
      <c r="O55" s="2"/>
      <c r="P55" s="2"/>
      <c r="Q55" s="4"/>
      <c r="R55" s="4"/>
      <c r="S55" s="58"/>
    </row>
    <row r="56" spans="1:21" x14ac:dyDescent="0.3">
      <c r="A56" s="7" t="s">
        <v>16</v>
      </c>
      <c r="B56" s="68"/>
      <c r="E56" s="286"/>
      <c r="F56" s="286"/>
      <c r="G56" s="191"/>
      <c r="H56" s="192"/>
      <c r="J56" s="291" t="s">
        <v>152</v>
      </c>
      <c r="K56" s="292" t="s">
        <v>102</v>
      </c>
      <c r="L56" s="252"/>
      <c r="M56" s="252"/>
      <c r="N56" s="293"/>
      <c r="S56" s="69"/>
    </row>
    <row r="57" spans="1:21" x14ac:dyDescent="0.3">
      <c r="A57" s="7"/>
      <c r="E57" s="286"/>
      <c r="F57" s="286"/>
      <c r="G57" s="191"/>
      <c r="H57" s="191"/>
      <c r="J57" s="296" t="s">
        <v>152</v>
      </c>
      <c r="K57" s="286" t="s">
        <v>119</v>
      </c>
      <c r="L57" s="256"/>
      <c r="M57" s="257"/>
      <c r="N57" s="258"/>
      <c r="S57" s="69"/>
    </row>
    <row r="58" spans="1:21" ht="13.5" thickBot="1" x14ac:dyDescent="0.35">
      <c r="A58" s="70"/>
      <c r="E58" s="286"/>
      <c r="F58" s="286"/>
      <c r="G58" s="191"/>
      <c r="H58" s="192"/>
      <c r="J58" s="294" t="s">
        <v>152</v>
      </c>
      <c r="K58" s="295" t="s">
        <v>103</v>
      </c>
      <c r="L58" s="253"/>
      <c r="M58" s="254">
        <f>SUM(L56:L58)</f>
        <v>0</v>
      </c>
      <c r="N58" s="255">
        <f>+M58*0.0185</f>
        <v>0</v>
      </c>
      <c r="S58" s="69"/>
    </row>
    <row r="59" spans="1:21" x14ac:dyDescent="0.3">
      <c r="A59" s="70"/>
      <c r="E59" s="286"/>
      <c r="F59" s="286"/>
      <c r="G59" s="191"/>
      <c r="H59" s="192"/>
      <c r="J59" s="291" t="s">
        <v>158</v>
      </c>
      <c r="K59" s="292" t="s">
        <v>102</v>
      </c>
      <c r="L59" s="252"/>
      <c r="M59" s="252"/>
      <c r="N59" s="293"/>
      <c r="S59" s="69"/>
    </row>
    <row r="60" spans="1:21" x14ac:dyDescent="0.3">
      <c r="A60" s="70"/>
      <c r="E60" s="286"/>
      <c r="F60" s="286"/>
      <c r="G60" s="191"/>
      <c r="H60" s="191"/>
      <c r="J60" s="296" t="s">
        <v>158</v>
      </c>
      <c r="K60" s="286" t="s">
        <v>119</v>
      </c>
      <c r="L60" s="256"/>
      <c r="M60" s="256"/>
      <c r="N60" s="301"/>
      <c r="S60" s="69"/>
    </row>
    <row r="61" spans="1:21" ht="13.5" thickBot="1" x14ac:dyDescent="0.35">
      <c r="E61" s="286"/>
      <c r="F61" s="286"/>
      <c r="G61" s="191"/>
      <c r="H61" s="192"/>
      <c r="J61" s="294" t="s">
        <v>158</v>
      </c>
      <c r="K61" s="295" t="s">
        <v>103</v>
      </c>
      <c r="L61" s="253"/>
      <c r="M61" s="254">
        <f>SUM(L59:L61)</f>
        <v>0</v>
      </c>
      <c r="N61" s="255">
        <f>+M61*0.0185</f>
        <v>0</v>
      </c>
      <c r="S61" s="69"/>
    </row>
    <row r="62" spans="1:21" x14ac:dyDescent="0.3">
      <c r="A62" s="7"/>
      <c r="E62" s="286"/>
      <c r="F62" s="286"/>
      <c r="G62" s="191"/>
      <c r="H62" s="192"/>
      <c r="I62" s="7"/>
      <c r="J62" s="291" t="s">
        <v>163</v>
      </c>
      <c r="K62" s="292" t="s">
        <v>102</v>
      </c>
      <c r="L62" s="252"/>
      <c r="M62" s="252"/>
      <c r="N62" s="293"/>
      <c r="S62" s="69"/>
    </row>
    <row r="63" spans="1:21" x14ac:dyDescent="0.3">
      <c r="E63" s="286"/>
      <c r="F63" s="286"/>
      <c r="G63" s="191"/>
      <c r="H63" s="191"/>
      <c r="I63" s="7"/>
      <c r="J63" s="296" t="s">
        <v>163</v>
      </c>
      <c r="K63" s="286" t="s">
        <v>119</v>
      </c>
      <c r="L63" s="256"/>
      <c r="M63" s="256"/>
      <c r="N63" s="301"/>
      <c r="S63" s="69"/>
    </row>
    <row r="64" spans="1:21" ht="13.5" thickBot="1" x14ac:dyDescent="0.35">
      <c r="E64" s="286"/>
      <c r="F64" s="286"/>
      <c r="G64" s="191"/>
      <c r="H64" s="192"/>
      <c r="J64" s="294" t="s">
        <v>163</v>
      </c>
      <c r="K64" s="295" t="s">
        <v>103</v>
      </c>
      <c r="L64" s="253"/>
      <c r="M64" s="254">
        <f>SUM(L62:L64)</f>
        <v>0</v>
      </c>
      <c r="N64" s="255">
        <f>+M64*0.0185</f>
        <v>0</v>
      </c>
    </row>
    <row r="65" spans="2:19" x14ac:dyDescent="0.3">
      <c r="E65" s="286"/>
      <c r="F65" s="286"/>
      <c r="G65" s="191"/>
      <c r="H65" s="192"/>
      <c r="J65" s="291" t="s">
        <v>131</v>
      </c>
      <c r="K65" s="292" t="s">
        <v>102</v>
      </c>
      <c r="L65" s="252"/>
      <c r="M65" s="252"/>
      <c r="N65" s="293"/>
      <c r="Q65" s="57" t="s">
        <v>143</v>
      </c>
      <c r="R65" s="57" t="s">
        <v>29</v>
      </c>
    </row>
    <row r="66" spans="2:19" x14ac:dyDescent="0.3">
      <c r="E66" s="286"/>
      <c r="F66" s="286"/>
      <c r="G66" s="191"/>
      <c r="H66" s="191"/>
      <c r="J66" s="296" t="s">
        <v>131</v>
      </c>
      <c r="K66" s="286" t="s">
        <v>119</v>
      </c>
      <c r="L66" s="256"/>
      <c r="M66" s="256"/>
      <c r="N66" s="301"/>
      <c r="Q66" s="363"/>
      <c r="R66" s="363"/>
      <c r="S66" s="57" t="s">
        <v>37</v>
      </c>
    </row>
    <row r="67" spans="2:19" ht="13.5" thickBot="1" x14ac:dyDescent="0.35">
      <c r="E67" s="286"/>
      <c r="F67" s="286"/>
      <c r="G67" s="191"/>
      <c r="H67" s="192"/>
      <c r="J67" s="294" t="s">
        <v>131</v>
      </c>
      <c r="K67" s="295" t="s">
        <v>103</v>
      </c>
      <c r="L67" s="264"/>
      <c r="M67" s="254">
        <f>SUM(L65:L67)</f>
        <v>0</v>
      </c>
      <c r="N67" s="255">
        <f>+M67*0.0185</f>
        <v>0</v>
      </c>
      <c r="Q67" s="363"/>
      <c r="R67" s="363"/>
    </row>
    <row r="68" spans="2:19" x14ac:dyDescent="0.3">
      <c r="E68" s="286"/>
      <c r="F68" s="286"/>
      <c r="G68" s="191"/>
      <c r="H68" s="192"/>
      <c r="J68" s="291" t="s">
        <v>132</v>
      </c>
      <c r="K68" s="292" t="s">
        <v>102</v>
      </c>
      <c r="L68" s="252"/>
      <c r="M68" s="252"/>
      <c r="N68" s="293"/>
      <c r="Q68" s="363"/>
      <c r="R68" s="363"/>
    </row>
    <row r="69" spans="2:19" x14ac:dyDescent="0.3">
      <c r="E69" s="286"/>
      <c r="F69" s="286"/>
      <c r="G69" s="191"/>
      <c r="H69" s="191"/>
      <c r="J69" s="296" t="s">
        <v>132</v>
      </c>
      <c r="K69" s="286" t="s">
        <v>119</v>
      </c>
      <c r="L69" s="256"/>
      <c r="M69" s="256"/>
      <c r="N69" s="301"/>
      <c r="Q69" s="363"/>
      <c r="R69" s="363"/>
    </row>
    <row r="70" spans="2:19" ht="13.5" thickBot="1" x14ac:dyDescent="0.35">
      <c r="B70" s="71"/>
      <c r="E70" s="286"/>
      <c r="F70" s="286"/>
      <c r="G70" s="191"/>
      <c r="H70" s="192"/>
      <c r="J70" s="294" t="s">
        <v>132</v>
      </c>
      <c r="K70" s="295" t="s">
        <v>103</v>
      </c>
      <c r="L70" s="264"/>
      <c r="M70" s="254">
        <f>SUM(L68:L70)</f>
        <v>0</v>
      </c>
      <c r="N70" s="255">
        <f>+M70*0.0185</f>
        <v>0</v>
      </c>
      <c r="Q70" s="363"/>
      <c r="R70" s="363"/>
    </row>
    <row r="71" spans="2:19" x14ac:dyDescent="0.3">
      <c r="B71" s="71"/>
      <c r="E71" s="286"/>
      <c r="F71" s="286"/>
      <c r="G71" s="191"/>
      <c r="H71" s="192"/>
      <c r="J71" s="297" t="s">
        <v>133</v>
      </c>
      <c r="K71" s="298" t="s">
        <v>102</v>
      </c>
      <c r="L71" s="302"/>
      <c r="M71" s="252"/>
      <c r="N71" s="293"/>
      <c r="Q71" s="363"/>
      <c r="R71" s="363"/>
    </row>
    <row r="72" spans="2:19" x14ac:dyDescent="0.3">
      <c r="B72" s="71"/>
      <c r="E72" s="286"/>
      <c r="F72" s="286"/>
      <c r="G72" s="191"/>
      <c r="H72" s="191"/>
      <c r="J72" s="296" t="s">
        <v>133</v>
      </c>
      <c r="K72" s="286" t="s">
        <v>119</v>
      </c>
      <c r="L72" s="262"/>
      <c r="M72" s="256"/>
      <c r="N72" s="301"/>
      <c r="Q72" s="363"/>
      <c r="R72" s="363"/>
    </row>
    <row r="73" spans="2:19" ht="13.5" thickBot="1" x14ac:dyDescent="0.35">
      <c r="E73" s="286"/>
      <c r="F73" s="286"/>
      <c r="G73" s="191"/>
      <c r="H73" s="192"/>
      <c r="J73" s="299" t="s">
        <v>133</v>
      </c>
      <c r="K73" s="300" t="s">
        <v>103</v>
      </c>
      <c r="L73" s="253"/>
      <c r="M73" s="254">
        <f>SUM(L71:L73)</f>
        <v>0</v>
      </c>
      <c r="N73" s="255">
        <f>+M73*0.0185</f>
        <v>0</v>
      </c>
      <c r="Q73" s="363"/>
      <c r="R73" s="363"/>
    </row>
    <row r="74" spans="2:19" x14ac:dyDescent="0.3">
      <c r="E74" s="286"/>
      <c r="F74" s="286"/>
      <c r="G74" s="191"/>
      <c r="H74" s="192"/>
      <c r="J74" s="291" t="s">
        <v>133</v>
      </c>
      <c r="K74" s="298" t="s">
        <v>102</v>
      </c>
      <c r="L74" s="302"/>
      <c r="M74" s="252"/>
      <c r="N74" s="293"/>
      <c r="Q74" s="363"/>
      <c r="R74" s="363"/>
    </row>
    <row r="75" spans="2:19" x14ac:dyDescent="0.3">
      <c r="E75" s="286"/>
      <c r="F75" s="286"/>
      <c r="G75" s="191"/>
      <c r="H75" s="192"/>
      <c r="J75" s="296" t="s">
        <v>133</v>
      </c>
      <c r="K75" s="286" t="s">
        <v>119</v>
      </c>
      <c r="L75" s="317"/>
      <c r="M75" s="256"/>
      <c r="N75" s="301"/>
      <c r="Q75" s="363"/>
      <c r="R75" s="363"/>
    </row>
    <row r="76" spans="2:19" ht="13.5" thickBot="1" x14ac:dyDescent="0.35">
      <c r="E76" s="286"/>
      <c r="F76" s="286"/>
      <c r="G76" s="191"/>
      <c r="H76" s="192"/>
      <c r="J76" s="294" t="s">
        <v>133</v>
      </c>
      <c r="K76" s="300" t="s">
        <v>103</v>
      </c>
      <c r="L76" s="253"/>
      <c r="M76" s="254">
        <f>SUM(L74:L76)</f>
        <v>0</v>
      </c>
      <c r="N76" s="255">
        <f>+M76*0.0185</f>
        <v>0</v>
      </c>
      <c r="Q76" s="363"/>
      <c r="R76" s="363"/>
    </row>
    <row r="77" spans="2:19" ht="13.5" thickBot="1" x14ac:dyDescent="0.35">
      <c r="E77" s="286"/>
      <c r="F77" s="286"/>
      <c r="G77" s="191"/>
      <c r="H77" s="192"/>
      <c r="J77" s="403"/>
      <c r="K77" s="404"/>
      <c r="L77" s="405"/>
      <c r="M77" s="406">
        <f>SUM(M76,M73,M70,M67,M64,M61,M58,M55)</f>
        <v>0</v>
      </c>
      <c r="N77" s="407">
        <f>+SUM(N76,N73,N70,N67,N64,N61,N58,N55)</f>
        <v>0</v>
      </c>
      <c r="Q77" s="363"/>
      <c r="R77" s="363"/>
    </row>
    <row r="78" spans="2:19" x14ac:dyDescent="0.3">
      <c r="E78" s="286"/>
      <c r="F78" s="286"/>
      <c r="G78" s="191"/>
      <c r="H78" s="192"/>
      <c r="J78" s="291" t="s">
        <v>154</v>
      </c>
      <c r="K78" s="292" t="s">
        <v>104</v>
      </c>
      <c r="L78" s="252"/>
      <c r="M78" s="276">
        <f>SUM(L78)</f>
        <v>0</v>
      </c>
      <c r="N78" s="293"/>
      <c r="Q78" s="359">
        <f>SUM(Q66:Q77)</f>
        <v>0</v>
      </c>
      <c r="R78" s="359">
        <f>SUM(R66:R77)*1.98</f>
        <v>0</v>
      </c>
    </row>
    <row r="79" spans="2:19" x14ac:dyDescent="0.3">
      <c r="E79" s="286"/>
      <c r="F79" s="286"/>
      <c r="G79" s="191"/>
      <c r="H79" s="192"/>
      <c r="J79" s="296" t="s">
        <v>156</v>
      </c>
      <c r="K79" s="286" t="s">
        <v>104</v>
      </c>
      <c r="L79" s="256"/>
      <c r="M79" s="257">
        <f t="shared" ref="M79:M83" si="5">SUM(L79)</f>
        <v>0</v>
      </c>
      <c r="N79" s="301"/>
      <c r="R79" s="359">
        <f>SUM(Q78:R78)</f>
        <v>0</v>
      </c>
    </row>
    <row r="80" spans="2:19" x14ac:dyDescent="0.3">
      <c r="E80" s="286"/>
      <c r="F80" s="286"/>
      <c r="G80" s="191"/>
      <c r="H80" s="192"/>
      <c r="J80" s="296" t="s">
        <v>158</v>
      </c>
      <c r="K80" s="286" t="s">
        <v>104</v>
      </c>
      <c r="L80" s="256"/>
      <c r="M80" s="257">
        <f t="shared" si="5"/>
        <v>0</v>
      </c>
      <c r="N80" s="301"/>
    </row>
    <row r="81" spans="5:17" x14ac:dyDescent="0.3">
      <c r="E81" s="286"/>
      <c r="F81" s="286"/>
      <c r="G81" s="191"/>
      <c r="H81" s="192"/>
      <c r="J81" s="296" t="s">
        <v>162</v>
      </c>
      <c r="K81" s="286" t="s">
        <v>104</v>
      </c>
      <c r="L81" s="256"/>
      <c r="M81" s="257">
        <f t="shared" si="5"/>
        <v>0</v>
      </c>
      <c r="N81" s="301"/>
    </row>
    <row r="82" spans="5:17" x14ac:dyDescent="0.3">
      <c r="E82" s="286"/>
      <c r="F82" s="286"/>
      <c r="G82" s="191"/>
      <c r="H82" s="192"/>
      <c r="J82" s="296" t="s">
        <v>130</v>
      </c>
      <c r="K82" s="286" t="s">
        <v>104</v>
      </c>
      <c r="L82" s="256"/>
      <c r="M82" s="257">
        <f t="shared" si="5"/>
        <v>0</v>
      </c>
      <c r="N82" s="301"/>
    </row>
    <row r="83" spans="5:17" x14ac:dyDescent="0.3">
      <c r="E83" s="286"/>
      <c r="F83" s="286"/>
      <c r="G83" s="191"/>
      <c r="H83" s="192"/>
      <c r="J83" s="296" t="s">
        <v>136</v>
      </c>
      <c r="K83" s="286" t="s">
        <v>104</v>
      </c>
      <c r="L83" s="256"/>
      <c r="M83" s="257">
        <f t="shared" si="5"/>
        <v>0</v>
      </c>
      <c r="N83" s="301"/>
    </row>
    <row r="84" spans="5:17" x14ac:dyDescent="0.3">
      <c r="E84" s="286"/>
      <c r="F84" s="286"/>
      <c r="G84" s="191"/>
      <c r="H84" s="192"/>
      <c r="J84" s="296" t="s">
        <v>139</v>
      </c>
      <c r="K84" s="286" t="s">
        <v>104</v>
      </c>
      <c r="L84" s="361"/>
      <c r="M84" s="257">
        <f>SUM(L84)</f>
        <v>0</v>
      </c>
      <c r="N84" s="301"/>
    </row>
    <row r="85" spans="5:17" ht="13.5" thickBot="1" x14ac:dyDescent="0.35">
      <c r="E85" s="286"/>
      <c r="F85" s="286"/>
      <c r="G85" s="286"/>
      <c r="H85" s="192"/>
      <c r="J85" s="294" t="s">
        <v>137</v>
      </c>
      <c r="K85" s="295" t="s">
        <v>104</v>
      </c>
      <c r="L85" s="277"/>
      <c r="M85" s="254">
        <f>SUM(L85)</f>
        <v>0</v>
      </c>
      <c r="N85" s="255"/>
    </row>
    <row r="86" spans="5:17" ht="13.5" thickBot="1" x14ac:dyDescent="0.35">
      <c r="E86" s="286"/>
      <c r="F86" s="286"/>
      <c r="G86" s="286"/>
      <c r="H86" s="192"/>
      <c r="J86" s="408"/>
      <c r="K86" s="409"/>
      <c r="L86" s="410"/>
      <c r="M86" s="411">
        <f>SUM(M78:M85)</f>
        <v>0</v>
      </c>
      <c r="N86" s="412">
        <f>SUM(N78:N85)</f>
        <v>0</v>
      </c>
    </row>
    <row r="87" spans="5:17" x14ac:dyDescent="0.3">
      <c r="E87" s="286"/>
      <c r="F87" s="286"/>
      <c r="G87" s="286"/>
      <c r="H87" s="192"/>
      <c r="J87" s="286"/>
      <c r="K87" s="286"/>
      <c r="L87" s="286"/>
      <c r="M87" s="287"/>
    </row>
    <row r="88" spans="5:17" ht="13.5" thickBot="1" x14ac:dyDescent="0.35">
      <c r="E88" s="286"/>
      <c r="F88" s="286"/>
      <c r="G88" s="286"/>
      <c r="H88" s="192"/>
      <c r="J88" s="286"/>
      <c r="K88" s="286"/>
      <c r="L88" s="286"/>
      <c r="M88" s="193">
        <f>+M77+M86</f>
        <v>0</v>
      </c>
    </row>
    <row r="89" spans="5:17" ht="13.5" thickTop="1" x14ac:dyDescent="0.3">
      <c r="E89" s="286"/>
      <c r="F89" s="286"/>
      <c r="G89" s="286"/>
      <c r="H89" s="192"/>
      <c r="J89" s="286"/>
      <c r="K89" s="286"/>
      <c r="L89" s="286"/>
      <c r="M89" s="287"/>
    </row>
    <row r="90" spans="5:17" x14ac:dyDescent="0.3">
      <c r="E90" s="286"/>
      <c r="F90" s="286"/>
      <c r="G90" s="286"/>
      <c r="H90" s="192"/>
      <c r="J90" s="286" t="s">
        <v>102</v>
      </c>
      <c r="K90" s="286"/>
      <c r="L90" s="286"/>
      <c r="M90" s="195">
        <f>+K21</f>
        <v>0</v>
      </c>
    </row>
    <row r="91" spans="5:17" x14ac:dyDescent="0.3">
      <c r="E91" s="286"/>
      <c r="F91" s="286"/>
      <c r="G91" s="286"/>
      <c r="H91" s="192"/>
      <c r="J91" s="286" t="s">
        <v>119</v>
      </c>
      <c r="K91" s="286"/>
      <c r="L91" s="286"/>
      <c r="M91" s="195">
        <f>+K35</f>
        <v>0</v>
      </c>
    </row>
    <row r="92" spans="5:17" x14ac:dyDescent="0.3">
      <c r="E92" s="286"/>
      <c r="F92" s="286"/>
      <c r="G92" s="286"/>
      <c r="H92" s="192"/>
      <c r="J92" s="286" t="s">
        <v>105</v>
      </c>
      <c r="K92" s="286"/>
      <c r="L92" s="286"/>
      <c r="M92" s="195">
        <f>+K22</f>
        <v>0</v>
      </c>
    </row>
    <row r="93" spans="5:17" x14ac:dyDescent="0.3">
      <c r="E93" s="286"/>
      <c r="F93" s="286"/>
      <c r="G93" s="286"/>
      <c r="H93" s="192"/>
      <c r="J93" s="286" t="s">
        <v>104</v>
      </c>
      <c r="K93" s="286"/>
      <c r="L93" s="286"/>
      <c r="M93" s="195">
        <f>+K24</f>
        <v>0</v>
      </c>
    </row>
    <row r="94" spans="5:17" x14ac:dyDescent="0.3">
      <c r="E94" s="286"/>
      <c r="F94" s="286"/>
      <c r="G94" s="286"/>
      <c r="H94" s="192"/>
      <c r="J94" s="286"/>
      <c r="K94" s="286"/>
      <c r="L94" s="286"/>
      <c r="M94" s="289"/>
    </row>
    <row r="95" spans="5:17" ht="13.5" thickBot="1" x14ac:dyDescent="0.35">
      <c r="E95" s="286"/>
      <c r="F95" s="286"/>
      <c r="G95" s="286"/>
      <c r="H95" s="192"/>
      <c r="J95" s="286"/>
      <c r="K95" s="286"/>
      <c r="L95" s="286"/>
      <c r="M95" s="196">
        <f>SUM(M90:M94)</f>
        <v>0</v>
      </c>
      <c r="P95" s="360"/>
      <c r="Q95" s="359"/>
    </row>
    <row r="96" spans="5:17" ht="13.5" thickTop="1" x14ac:dyDescent="0.3">
      <c r="E96" s="286"/>
      <c r="F96" s="286"/>
      <c r="G96" s="286"/>
      <c r="H96" s="192"/>
      <c r="J96" s="286"/>
      <c r="K96" s="286"/>
      <c r="L96" s="286"/>
      <c r="M96" s="287"/>
      <c r="P96" s="360"/>
      <c r="Q96" s="359"/>
    </row>
    <row r="97" spans="5:17" x14ac:dyDescent="0.3">
      <c r="E97" s="286"/>
      <c r="F97" s="286"/>
      <c r="G97" s="286"/>
      <c r="H97" s="194"/>
      <c r="J97" s="286" t="s">
        <v>106</v>
      </c>
      <c r="K97" s="286"/>
      <c r="L97" s="286"/>
      <c r="M97" s="194">
        <f>+M88-M95</f>
        <v>0</v>
      </c>
      <c r="P97" s="360"/>
      <c r="Q97" s="359"/>
    </row>
    <row r="98" spans="5:17" x14ac:dyDescent="0.3">
      <c r="J98" s="321"/>
      <c r="M98" s="320"/>
      <c r="P98" s="360"/>
      <c r="Q98" s="359"/>
    </row>
    <row r="99" spans="5:17" x14ac:dyDescent="0.3">
      <c r="J99" s="321"/>
      <c r="M99" s="320"/>
    </row>
  </sheetData>
  <mergeCells count="68">
    <mergeCell ref="N46:R46"/>
    <mergeCell ref="E40:G40"/>
    <mergeCell ref="N41:S41"/>
    <mergeCell ref="N42:R42"/>
    <mergeCell ref="N43:R43"/>
    <mergeCell ref="N44:R44"/>
    <mergeCell ref="E41:G41"/>
    <mergeCell ref="N37:R37"/>
    <mergeCell ref="A38:B38"/>
    <mergeCell ref="E38:G38"/>
    <mergeCell ref="N38:R38"/>
    <mergeCell ref="N45:R45"/>
    <mergeCell ref="N33:S33"/>
    <mergeCell ref="N34:R34"/>
    <mergeCell ref="N35:R35"/>
    <mergeCell ref="E36:H36"/>
    <mergeCell ref="N36:R36"/>
    <mergeCell ref="E30:G30"/>
    <mergeCell ref="A31:C31"/>
    <mergeCell ref="E31:G31"/>
    <mergeCell ref="E32:G32"/>
    <mergeCell ref="E39:G39"/>
    <mergeCell ref="E33:G33"/>
    <mergeCell ref="E37:G37"/>
    <mergeCell ref="E23:G23"/>
    <mergeCell ref="E24:G24"/>
    <mergeCell ref="E25:G25"/>
    <mergeCell ref="E28:H28"/>
    <mergeCell ref="E29:G29"/>
    <mergeCell ref="A20:C20"/>
    <mergeCell ref="E20:H20"/>
    <mergeCell ref="J20:L20"/>
    <mergeCell ref="E21:G21"/>
    <mergeCell ref="E22:G22"/>
    <mergeCell ref="D15:E15"/>
    <mergeCell ref="I15:J15"/>
    <mergeCell ref="C17:E17"/>
    <mergeCell ref="F17:G17"/>
    <mergeCell ref="I17:J17"/>
    <mergeCell ref="D12:E12"/>
    <mergeCell ref="I12:J12"/>
    <mergeCell ref="D13:E13"/>
    <mergeCell ref="I13:J13"/>
    <mergeCell ref="D14:E14"/>
    <mergeCell ref="I14:J14"/>
    <mergeCell ref="D11:E11"/>
    <mergeCell ref="A1:S1"/>
    <mergeCell ref="A2:O2"/>
    <mergeCell ref="P2:R2"/>
    <mergeCell ref="H3:H4"/>
    <mergeCell ref="J3:M4"/>
    <mergeCell ref="I11:J11"/>
    <mergeCell ref="T2:U2"/>
    <mergeCell ref="E51:H51"/>
    <mergeCell ref="J51:M51"/>
    <mergeCell ref="C7:E7"/>
    <mergeCell ref="F7:G7"/>
    <mergeCell ref="I7:J7"/>
    <mergeCell ref="L7:M7"/>
    <mergeCell ref="D8:E8"/>
    <mergeCell ref="I8:J8"/>
    <mergeCell ref="L8:L9"/>
    <mergeCell ref="M8:M9"/>
    <mergeCell ref="C9:E9"/>
    <mergeCell ref="F9:G9"/>
    <mergeCell ref="I9:J9"/>
    <mergeCell ref="D10:E10"/>
    <mergeCell ref="I10:J10"/>
  </mergeCells>
  <phoneticPr fontId="43" type="noConversion"/>
  <pageMargins left="0.25" right="0.25" top="0.75" bottom="0.75" header="0.3" footer="0.3"/>
  <pageSetup paperSize="9" scale="70" fitToHeight="0" orientation="landscape" verticalDpi="598" r:id="rId1"/>
  <headerFooter>
    <oddFooter>&amp;R&amp;"Times New Roman,Italic"&amp;8&amp;Z&amp;F</oddFooter>
  </headerFooter>
  <rowBreaks count="1" manualBreakCount="1">
    <brk id="54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60"/>
  <sheetViews>
    <sheetView tabSelected="1" topLeftCell="A22" zoomScale="90" zoomScaleNormal="90" workbookViewId="0">
      <selection activeCell="H39" sqref="H39"/>
    </sheetView>
  </sheetViews>
  <sheetFormatPr defaultRowHeight="14" outlineLevelRow="1" x14ac:dyDescent="0.3"/>
  <cols>
    <col min="1" max="1" width="27.54296875" bestFit="1" customWidth="1"/>
    <col min="2" max="2" width="14.7265625" customWidth="1"/>
    <col min="3" max="3" width="13.1796875" customWidth="1"/>
    <col min="4" max="4" width="13" customWidth="1"/>
    <col min="5" max="5" width="12.453125" customWidth="1"/>
    <col min="6" max="6" width="13.26953125" customWidth="1"/>
    <col min="7" max="7" width="12.453125" customWidth="1"/>
    <col min="8" max="8" width="12.7265625" customWidth="1"/>
    <col min="9" max="9" width="13.7265625" customWidth="1"/>
    <col min="12" max="12" width="11.1796875" bestFit="1" customWidth="1"/>
  </cols>
  <sheetData>
    <row r="1" spans="1:9" ht="19" thickBot="1" x14ac:dyDescent="0.5">
      <c r="A1" s="496" t="s">
        <v>118</v>
      </c>
      <c r="B1" s="497"/>
      <c r="C1" s="497"/>
      <c r="D1" s="497"/>
      <c r="E1" s="497"/>
      <c r="F1" s="497"/>
      <c r="G1" s="497"/>
      <c r="H1" s="497"/>
      <c r="I1" s="498"/>
    </row>
    <row r="2" spans="1:9" ht="19" thickBot="1" x14ac:dyDescent="0.5">
      <c r="A2" s="491">
        <f>+SUN!J3</f>
        <v>0</v>
      </c>
      <c r="B2" s="492"/>
      <c r="C2" s="492"/>
      <c r="D2" s="492"/>
      <c r="E2" s="492"/>
      <c r="F2" s="492"/>
      <c r="G2" s="492"/>
      <c r="H2" s="492"/>
      <c r="I2" s="493"/>
    </row>
    <row r="3" spans="1:9" ht="15" thickBot="1" x14ac:dyDescent="0.4">
      <c r="A3" s="105"/>
      <c r="B3" s="106" t="s">
        <v>65</v>
      </c>
      <c r="C3" s="106" t="s">
        <v>66</v>
      </c>
      <c r="D3" s="106" t="s">
        <v>67</v>
      </c>
      <c r="E3" s="106" t="s">
        <v>68</v>
      </c>
      <c r="F3" s="106" t="s">
        <v>69</v>
      </c>
      <c r="G3" s="106" t="s">
        <v>70</v>
      </c>
      <c r="H3" s="106" t="s">
        <v>71</v>
      </c>
      <c r="I3" s="107"/>
    </row>
    <row r="4" spans="1:9" ht="15" thickBot="1" x14ac:dyDescent="0.4">
      <c r="A4" s="105"/>
      <c r="B4" s="108">
        <f>MON!J3</f>
        <v>0</v>
      </c>
      <c r="C4" s="108">
        <f>B4+1</f>
        <v>1</v>
      </c>
      <c r="D4" s="108">
        <f t="shared" ref="D4:H4" si="0">C4+1</f>
        <v>2</v>
      </c>
      <c r="E4" s="108">
        <f t="shared" si="0"/>
        <v>3</v>
      </c>
      <c r="F4" s="108">
        <f t="shared" si="0"/>
        <v>4</v>
      </c>
      <c r="G4" s="108">
        <f t="shared" si="0"/>
        <v>5</v>
      </c>
      <c r="H4" s="108">
        <f t="shared" si="0"/>
        <v>6</v>
      </c>
      <c r="I4" s="107" t="s">
        <v>72</v>
      </c>
    </row>
    <row r="5" spans="1:9" ht="15" outlineLevel="1" thickBot="1" x14ac:dyDescent="0.4">
      <c r="A5" s="203" t="s">
        <v>73</v>
      </c>
      <c r="B5" s="204">
        <f>SUM(B10:B12)+B7+B8+B9</f>
        <v>0</v>
      </c>
      <c r="C5" s="204">
        <f>SUM(C10:C12)+C7+C8+C9</f>
        <v>0</v>
      </c>
      <c r="D5" s="204">
        <f t="shared" ref="D5:H5" si="1">SUM(D10:D12)+D7+D8+D9</f>
        <v>0</v>
      </c>
      <c r="E5" s="204">
        <f t="shared" si="1"/>
        <v>0</v>
      </c>
      <c r="F5" s="204">
        <f t="shared" si="1"/>
        <v>0</v>
      </c>
      <c r="G5" s="204">
        <f t="shared" si="1"/>
        <v>0</v>
      </c>
      <c r="H5" s="204">
        <f t="shared" si="1"/>
        <v>0</v>
      </c>
      <c r="I5" s="205">
        <f>SUM(B5:H5)</f>
        <v>0</v>
      </c>
    </row>
    <row r="6" spans="1:9" ht="15" thickBot="1" x14ac:dyDescent="0.4">
      <c r="A6" s="203" t="s">
        <v>135</v>
      </c>
      <c r="B6" s="206">
        <f>SUM(B10:B12)</f>
        <v>0</v>
      </c>
      <c r="C6" s="206">
        <f t="shared" ref="C6:H6" si="2">SUM(C10:C12)</f>
        <v>0</v>
      </c>
      <c r="D6" s="206">
        <f t="shared" si="2"/>
        <v>0</v>
      </c>
      <c r="E6" s="206">
        <f t="shared" si="2"/>
        <v>0</v>
      </c>
      <c r="F6" s="206">
        <f t="shared" si="2"/>
        <v>0</v>
      </c>
      <c r="G6" s="206">
        <f t="shared" si="2"/>
        <v>0</v>
      </c>
      <c r="H6" s="206">
        <f t="shared" si="2"/>
        <v>0</v>
      </c>
      <c r="I6" s="205">
        <f>SUM(B6:H6)</f>
        <v>0</v>
      </c>
    </row>
    <row r="7" spans="1:9" ht="15" outlineLevel="1" thickBot="1" x14ac:dyDescent="0.4">
      <c r="A7" s="234" t="s">
        <v>125</v>
      </c>
      <c r="B7" s="270">
        <v>0</v>
      </c>
      <c r="C7" s="271">
        <v>0</v>
      </c>
      <c r="D7" s="271">
        <v>0</v>
      </c>
      <c r="E7" s="271">
        <v>0</v>
      </c>
      <c r="F7" s="271">
        <v>0</v>
      </c>
      <c r="G7" s="271">
        <v>0</v>
      </c>
      <c r="H7" s="272">
        <v>0</v>
      </c>
      <c r="I7" s="235">
        <f t="shared" ref="I7:I8" si="3">SUM(B7:H7)</f>
        <v>0</v>
      </c>
    </row>
    <row r="8" spans="1:9" ht="15" outlineLevel="1" thickBot="1" x14ac:dyDescent="0.4">
      <c r="A8" s="234" t="s">
        <v>126</v>
      </c>
      <c r="B8" s="270">
        <v>0</v>
      </c>
      <c r="C8" s="271">
        <v>0</v>
      </c>
      <c r="D8" s="271">
        <v>0</v>
      </c>
      <c r="E8" s="271">
        <v>0</v>
      </c>
      <c r="F8" s="271">
        <v>0</v>
      </c>
      <c r="G8" s="271">
        <v>0</v>
      </c>
      <c r="H8" s="272">
        <v>0</v>
      </c>
      <c r="I8" s="235">
        <f t="shared" si="3"/>
        <v>0</v>
      </c>
    </row>
    <row r="9" spans="1:9" ht="15" outlineLevel="1" thickBot="1" x14ac:dyDescent="0.4">
      <c r="A9" s="309" t="s">
        <v>134</v>
      </c>
      <c r="B9" s="310">
        <v>0</v>
      </c>
      <c r="C9" s="311">
        <v>0</v>
      </c>
      <c r="D9" s="311">
        <v>0</v>
      </c>
      <c r="E9" s="311">
        <v>0</v>
      </c>
      <c r="F9" s="311">
        <v>0</v>
      </c>
      <c r="G9" s="311">
        <v>0</v>
      </c>
      <c r="H9" s="312"/>
      <c r="I9" s="313">
        <f t="shared" ref="I9" si="4">SUM(B9:H9)</f>
        <v>0</v>
      </c>
    </row>
    <row r="10" spans="1:9" ht="15" thickBot="1" x14ac:dyDescent="0.4">
      <c r="A10" s="234" t="s">
        <v>112</v>
      </c>
      <c r="B10" s="269">
        <f>MON!F44</f>
        <v>0</v>
      </c>
      <c r="C10" s="269">
        <f>TUE!F44</f>
        <v>0</v>
      </c>
      <c r="D10" s="269">
        <f>WED!$F44</f>
        <v>0</v>
      </c>
      <c r="E10" s="269">
        <f>THU!F44</f>
        <v>0</v>
      </c>
      <c r="F10" s="269">
        <f>FRI!F44</f>
        <v>0</v>
      </c>
      <c r="G10" s="269">
        <f>SAT!F44</f>
        <v>0</v>
      </c>
      <c r="H10" s="269">
        <f>SUN!F44</f>
        <v>0</v>
      </c>
      <c r="I10" s="235">
        <f>SUM(B10:H10)</f>
        <v>0</v>
      </c>
    </row>
    <row r="11" spans="1:9" ht="15" thickBot="1" x14ac:dyDescent="0.4">
      <c r="A11" s="226" t="s">
        <v>74</v>
      </c>
      <c r="B11" s="273">
        <f>MON!F45-B7</f>
        <v>0</v>
      </c>
      <c r="C11" s="273">
        <f>TUE!F45-C7</f>
        <v>0</v>
      </c>
      <c r="D11" s="273">
        <f>WED!F45-D7</f>
        <v>0</v>
      </c>
      <c r="E11" s="273">
        <f>THU!F45-E7</f>
        <v>0</v>
      </c>
      <c r="F11" s="274">
        <f>FRI!F45-F7</f>
        <v>0</v>
      </c>
      <c r="G11" s="274">
        <f>SAT!F45-G7</f>
        <v>0</v>
      </c>
      <c r="H11" s="275">
        <f>SUN!F45-H7</f>
        <v>0</v>
      </c>
      <c r="I11" s="227">
        <f>SUM(A11:H11)</f>
        <v>0</v>
      </c>
    </row>
    <row r="12" spans="1:9" ht="15" thickBot="1" x14ac:dyDescent="0.4">
      <c r="A12" s="214" t="s">
        <v>75</v>
      </c>
      <c r="B12" s="215">
        <f>MON!F46-B8-B9</f>
        <v>0</v>
      </c>
      <c r="C12" s="215">
        <f>TUE!F46-C8-C9</f>
        <v>0</v>
      </c>
      <c r="D12" s="215">
        <f>WED!F46-D8-D9</f>
        <v>0</v>
      </c>
      <c r="E12" s="215">
        <f>THU!F46-E8-E9</f>
        <v>0</v>
      </c>
      <c r="F12" s="215">
        <f>FRI!F46-F8-F9</f>
        <v>0</v>
      </c>
      <c r="G12" s="215">
        <f>SAT!F46-G8-G9</f>
        <v>0</v>
      </c>
      <c r="H12" s="215">
        <f>SUN!F46-H8-H9</f>
        <v>0</v>
      </c>
      <c r="I12" s="216">
        <f>SUM(A12:H12)</f>
        <v>0</v>
      </c>
    </row>
    <row r="13" spans="1:9" ht="15" thickBot="1" x14ac:dyDescent="0.4">
      <c r="A13" s="109"/>
      <c r="B13" s="110"/>
      <c r="C13" s="111"/>
      <c r="D13" s="111"/>
      <c r="E13" s="112"/>
      <c r="F13" s="112"/>
      <c r="G13" s="112"/>
      <c r="H13" s="112"/>
      <c r="I13" s="113"/>
    </row>
    <row r="14" spans="1:9" ht="15" outlineLevel="1" thickBot="1" x14ac:dyDescent="0.4">
      <c r="A14" s="236" t="s">
        <v>127</v>
      </c>
      <c r="B14" s="237">
        <v>0</v>
      </c>
      <c r="C14" s="238">
        <v>0</v>
      </c>
      <c r="D14" s="239">
        <v>0</v>
      </c>
      <c r="E14" s="239">
        <v>0</v>
      </c>
      <c r="F14" s="239">
        <v>0</v>
      </c>
      <c r="G14" s="239">
        <v>0</v>
      </c>
      <c r="H14" s="240">
        <v>0</v>
      </c>
      <c r="I14" s="241">
        <f t="shared" ref="I14:I19" si="5">SUM(B14:H14)</f>
        <v>0</v>
      </c>
    </row>
    <row r="15" spans="1:9" ht="15" outlineLevel="1" thickBot="1" x14ac:dyDescent="0.4">
      <c r="A15" s="236" t="s">
        <v>128</v>
      </c>
      <c r="B15" s="237"/>
      <c r="C15" s="238"/>
      <c r="D15" s="239"/>
      <c r="E15" s="239"/>
      <c r="F15" s="239"/>
      <c r="G15" s="239"/>
      <c r="H15" s="240"/>
      <c r="I15" s="241">
        <f t="shared" si="5"/>
        <v>0</v>
      </c>
    </row>
    <row r="16" spans="1:9" ht="15" thickBot="1" x14ac:dyDescent="0.4">
      <c r="A16" s="236" t="s">
        <v>113</v>
      </c>
      <c r="B16" s="237">
        <f>MON!L10</f>
        <v>0</v>
      </c>
      <c r="C16" s="238">
        <f>TUE!L10</f>
        <v>0</v>
      </c>
      <c r="D16" s="231">
        <f>WED!L10</f>
        <v>0</v>
      </c>
      <c r="E16" s="239">
        <f>THU!L10</f>
        <v>0</v>
      </c>
      <c r="F16" s="239">
        <f>FRI!L10</f>
        <v>0</v>
      </c>
      <c r="G16" s="239">
        <f>SAT!L10</f>
        <v>0</v>
      </c>
      <c r="H16" s="240">
        <f>SUN!L10</f>
        <v>0</v>
      </c>
      <c r="I16" s="241">
        <f t="shared" si="5"/>
        <v>0</v>
      </c>
    </row>
    <row r="17" spans="1:12" ht="15" thickBot="1" x14ac:dyDescent="0.4">
      <c r="A17" s="228" t="s">
        <v>76</v>
      </c>
      <c r="B17" s="229">
        <f>MON!L11-B14</f>
        <v>0</v>
      </c>
      <c r="C17" s="230">
        <f>TUE!L11-C14</f>
        <v>0</v>
      </c>
      <c r="D17" s="231">
        <f>WED!L11-D14</f>
        <v>0</v>
      </c>
      <c r="E17" s="231">
        <f>THU!L11-E14</f>
        <v>0</v>
      </c>
      <c r="F17" s="231">
        <f>FRI!L11-F14</f>
        <v>0</v>
      </c>
      <c r="G17" s="231">
        <f>SAT!L11-G14</f>
        <v>0</v>
      </c>
      <c r="H17" s="232">
        <f>SUN!L11-H14</f>
        <v>0</v>
      </c>
      <c r="I17" s="233">
        <f t="shared" si="5"/>
        <v>0</v>
      </c>
    </row>
    <row r="18" spans="1:12" ht="15" thickBot="1" x14ac:dyDescent="0.4">
      <c r="A18" s="217" t="s">
        <v>77</v>
      </c>
      <c r="B18" s="218">
        <f>MON!L12-B15</f>
        <v>0</v>
      </c>
      <c r="C18" s="219">
        <f>TUE!L12-C15</f>
        <v>0</v>
      </c>
      <c r="D18" s="220">
        <f>WED!L12-D15</f>
        <v>0</v>
      </c>
      <c r="E18" s="220">
        <f>THU!L12-E15</f>
        <v>0</v>
      </c>
      <c r="F18" s="220">
        <f>FRI!L12-F15</f>
        <v>0</v>
      </c>
      <c r="G18" s="220">
        <f>SAT!L12-G15</f>
        <v>0</v>
      </c>
      <c r="H18" s="221">
        <f>SUN!L12-H15</f>
        <v>0</v>
      </c>
      <c r="I18" s="222">
        <f t="shared" si="5"/>
        <v>0</v>
      </c>
    </row>
    <row r="19" spans="1:12" ht="15" thickBot="1" x14ac:dyDescent="0.4">
      <c r="A19" s="203" t="s">
        <v>129</v>
      </c>
      <c r="B19" s="207">
        <f>SUM(B16:B18)</f>
        <v>0</v>
      </c>
      <c r="C19" s="207">
        <f>SUM(C16:C18)</f>
        <v>0</v>
      </c>
      <c r="D19" s="207">
        <f t="shared" ref="D19:H19" si="6">SUM(D16:D18)</f>
        <v>0</v>
      </c>
      <c r="E19" s="207">
        <f t="shared" si="6"/>
        <v>0</v>
      </c>
      <c r="F19" s="207">
        <f t="shared" si="6"/>
        <v>0</v>
      </c>
      <c r="G19" s="207">
        <f t="shared" si="6"/>
        <v>0</v>
      </c>
      <c r="H19" s="207">
        <f t="shared" si="6"/>
        <v>0</v>
      </c>
      <c r="I19" s="208">
        <f t="shared" si="5"/>
        <v>0</v>
      </c>
    </row>
    <row r="20" spans="1:12" ht="15" thickBot="1" x14ac:dyDescent="0.4">
      <c r="A20" s="114"/>
      <c r="B20" s="114"/>
      <c r="C20" s="115"/>
      <c r="D20" s="115"/>
      <c r="E20" s="115"/>
      <c r="F20" s="115"/>
      <c r="G20" s="115"/>
      <c r="H20" s="115"/>
      <c r="I20" s="115"/>
    </row>
    <row r="21" spans="1:12" ht="15" thickBot="1" x14ac:dyDescent="0.4">
      <c r="A21" s="116" t="s">
        <v>82</v>
      </c>
      <c r="B21" s="117">
        <f>MON!B13</f>
        <v>0</v>
      </c>
      <c r="C21" s="118">
        <f>TUE!B13</f>
        <v>0</v>
      </c>
      <c r="D21" s="118">
        <f>WED!B13</f>
        <v>0</v>
      </c>
      <c r="E21" s="119">
        <f>THU!B$13</f>
        <v>0</v>
      </c>
      <c r="F21" s="120">
        <f>FRI!B13</f>
        <v>0</v>
      </c>
      <c r="G21" s="120">
        <f>SAT!B13</f>
        <v>0</v>
      </c>
      <c r="H21" s="121">
        <f>SUN!B13</f>
        <v>0</v>
      </c>
      <c r="I21" s="122">
        <f>SUM(B21:H21)</f>
        <v>0</v>
      </c>
    </row>
    <row r="22" spans="1:12" ht="15" thickBot="1" x14ac:dyDescent="0.4">
      <c r="A22" s="123" t="s">
        <v>93</v>
      </c>
      <c r="B22" s="124">
        <f>MON!C13</f>
        <v>0</v>
      </c>
      <c r="C22" s="125">
        <f>TUE!C13</f>
        <v>0</v>
      </c>
      <c r="D22" s="125">
        <f>WED!C13</f>
        <v>0</v>
      </c>
      <c r="E22" s="126">
        <f>THU!C13</f>
        <v>0</v>
      </c>
      <c r="F22" s="127">
        <f>FRI!C13</f>
        <v>0</v>
      </c>
      <c r="G22" s="127">
        <f>SAT!C13</f>
        <v>0</v>
      </c>
      <c r="H22" s="128">
        <f>SUN!C13</f>
        <v>0</v>
      </c>
      <c r="I22" s="122">
        <f t="shared" ref="I22:I28" si="7">SUM(B22:H22)</f>
        <v>0</v>
      </c>
    </row>
    <row r="23" spans="1:12" ht="15" thickBot="1" x14ac:dyDescent="0.4">
      <c r="A23" s="123" t="s">
        <v>79</v>
      </c>
      <c r="B23" s="124">
        <f>MON!D13</f>
        <v>0</v>
      </c>
      <c r="C23" s="125">
        <f>TUE!D13</f>
        <v>0</v>
      </c>
      <c r="D23" s="125">
        <f>WED!D13</f>
        <v>0</v>
      </c>
      <c r="E23" s="126">
        <f>THU!D13</f>
        <v>0</v>
      </c>
      <c r="F23" s="127">
        <f>FRI!D13</f>
        <v>0</v>
      </c>
      <c r="G23" s="127">
        <f>SAT!D13</f>
        <v>0</v>
      </c>
      <c r="H23" s="128">
        <f>SUN!D13</f>
        <v>0</v>
      </c>
      <c r="I23" s="122">
        <f t="shared" si="7"/>
        <v>0</v>
      </c>
    </row>
    <row r="24" spans="1:12" ht="15" thickBot="1" x14ac:dyDescent="0.4">
      <c r="A24" s="123" t="s">
        <v>81</v>
      </c>
      <c r="B24" s="124">
        <f>MON!F13</f>
        <v>0</v>
      </c>
      <c r="C24" s="125">
        <f>TUE!F13</f>
        <v>0</v>
      </c>
      <c r="D24" s="125">
        <f>WED!F13</f>
        <v>0</v>
      </c>
      <c r="E24" s="126">
        <f>THU!F13</f>
        <v>0</v>
      </c>
      <c r="F24" s="127">
        <f>FRI!F13</f>
        <v>0</v>
      </c>
      <c r="G24" s="127">
        <f>SAT!F13</f>
        <v>0</v>
      </c>
      <c r="H24" s="128">
        <f>SUN!F13</f>
        <v>0</v>
      </c>
      <c r="I24" s="122">
        <f t="shared" si="7"/>
        <v>0</v>
      </c>
      <c r="L24" s="184"/>
    </row>
    <row r="25" spans="1:12" ht="15" thickBot="1" x14ac:dyDescent="0.4">
      <c r="A25" s="123" t="s">
        <v>80</v>
      </c>
      <c r="B25" s="124">
        <f>MON!G13</f>
        <v>0</v>
      </c>
      <c r="C25" s="125">
        <f>TUE!G13</f>
        <v>0</v>
      </c>
      <c r="D25" s="125">
        <f>WED!G13</f>
        <v>0</v>
      </c>
      <c r="E25" s="126">
        <f>THU!G13</f>
        <v>0</v>
      </c>
      <c r="F25" s="127">
        <f>FRI!G13</f>
        <v>0</v>
      </c>
      <c r="G25" s="127">
        <f>SAT!G13</f>
        <v>0</v>
      </c>
      <c r="H25" s="128">
        <f>SUN!G13</f>
        <v>0</v>
      </c>
      <c r="I25" s="122">
        <f t="shared" si="7"/>
        <v>0</v>
      </c>
    </row>
    <row r="26" spans="1:12" ht="15" thickBot="1" x14ac:dyDescent="0.4">
      <c r="A26" s="123" t="s">
        <v>83</v>
      </c>
      <c r="B26" s="124">
        <f>MON!H13</f>
        <v>0</v>
      </c>
      <c r="C26" s="125">
        <f>TUE!H13</f>
        <v>0</v>
      </c>
      <c r="D26" s="125">
        <f>WED!H13</f>
        <v>0</v>
      </c>
      <c r="E26" s="125">
        <f>THU!H13</f>
        <v>0</v>
      </c>
      <c r="F26" s="127">
        <f>FRI!H13</f>
        <v>0</v>
      </c>
      <c r="G26" s="127">
        <f>SAT!H13</f>
        <v>0</v>
      </c>
      <c r="H26" s="128">
        <f>SUN!H13</f>
        <v>0</v>
      </c>
      <c r="I26" s="122">
        <f t="shared" si="7"/>
        <v>0</v>
      </c>
    </row>
    <row r="27" spans="1:12" ht="15" thickBot="1" x14ac:dyDescent="0.4">
      <c r="A27" s="159" t="s">
        <v>100</v>
      </c>
      <c r="B27" s="160">
        <f>MON!I13</f>
        <v>0</v>
      </c>
      <c r="C27" s="161">
        <f>TUE!I13</f>
        <v>0</v>
      </c>
      <c r="D27" s="161">
        <f>WED!I13</f>
        <v>0</v>
      </c>
      <c r="E27" s="161">
        <f>THU!I13</f>
        <v>0</v>
      </c>
      <c r="F27" s="162">
        <f>FRI!I13</f>
        <v>0</v>
      </c>
      <c r="G27" s="162">
        <f>SAT!I13</f>
        <v>0</v>
      </c>
      <c r="H27" s="163">
        <f>SUN!I13</f>
        <v>0</v>
      </c>
      <c r="I27" s="122">
        <f t="shared" si="7"/>
        <v>0</v>
      </c>
    </row>
    <row r="28" spans="1:12" ht="15" thickBot="1" x14ac:dyDescent="0.4">
      <c r="A28" s="129" t="s">
        <v>101</v>
      </c>
      <c r="B28" s="130">
        <f>MON!K13</f>
        <v>0</v>
      </c>
      <c r="C28" s="131">
        <f>TUE!K13</f>
        <v>0</v>
      </c>
      <c r="D28" s="131">
        <f>WED!K13</f>
        <v>0</v>
      </c>
      <c r="E28" s="131">
        <f>THU!K13</f>
        <v>0</v>
      </c>
      <c r="F28" s="132">
        <f>FRI!K13</f>
        <v>0</v>
      </c>
      <c r="G28" s="132">
        <f>SAT!K13</f>
        <v>0</v>
      </c>
      <c r="H28" s="133">
        <f>SUN!K13</f>
        <v>0</v>
      </c>
      <c r="I28" s="134">
        <f t="shared" si="7"/>
        <v>0</v>
      </c>
    </row>
    <row r="29" spans="1:12" ht="15" thickBot="1" x14ac:dyDescent="0.4">
      <c r="A29" s="203" t="s">
        <v>129</v>
      </c>
      <c r="B29" s="209">
        <f>SUM(B21:B28)</f>
        <v>0</v>
      </c>
      <c r="C29" s="210">
        <f>SUM(C21:C28)</f>
        <v>0</v>
      </c>
      <c r="D29" s="210">
        <f t="shared" ref="D29:H29" si="8">SUM(D21:D28)</f>
        <v>0</v>
      </c>
      <c r="E29" s="210">
        <f t="shared" si="8"/>
        <v>0</v>
      </c>
      <c r="F29" s="210">
        <f t="shared" si="8"/>
        <v>0</v>
      </c>
      <c r="G29" s="210">
        <f t="shared" si="8"/>
        <v>0</v>
      </c>
      <c r="H29" s="211">
        <f t="shared" si="8"/>
        <v>0</v>
      </c>
      <c r="I29" s="212">
        <f>SUM(B29:H29)</f>
        <v>0</v>
      </c>
    </row>
    <row r="30" spans="1:12" ht="15" thickBot="1" x14ac:dyDescent="0.4">
      <c r="A30" s="223" t="s">
        <v>84</v>
      </c>
      <c r="B30" s="224">
        <v>0</v>
      </c>
      <c r="C30" s="224">
        <v>0</v>
      </c>
      <c r="D30" s="224">
        <v>0</v>
      </c>
      <c r="E30" s="224">
        <v>0</v>
      </c>
      <c r="F30" s="224">
        <v>0</v>
      </c>
      <c r="G30" s="224">
        <v>0</v>
      </c>
      <c r="H30" s="225">
        <v>0</v>
      </c>
      <c r="I30" s="222">
        <f>SUM(B30:H30)</f>
        <v>0</v>
      </c>
    </row>
    <row r="31" spans="1:12" ht="15" thickBot="1" x14ac:dyDescent="0.4">
      <c r="A31" s="242" t="s">
        <v>85</v>
      </c>
      <c r="B31" s="243">
        <f>B29-B30</f>
        <v>0</v>
      </c>
      <c r="C31" s="244">
        <f t="shared" ref="C31:H31" si="9">C29-C30</f>
        <v>0</v>
      </c>
      <c r="D31" s="244">
        <f t="shared" si="9"/>
        <v>0</v>
      </c>
      <c r="E31" s="244">
        <f t="shared" si="9"/>
        <v>0</v>
      </c>
      <c r="F31" s="244">
        <f t="shared" si="9"/>
        <v>0</v>
      </c>
      <c r="G31" s="244">
        <f t="shared" si="9"/>
        <v>0</v>
      </c>
      <c r="H31" s="245">
        <f t="shared" si="9"/>
        <v>0</v>
      </c>
      <c r="I31" s="246">
        <f>I29-I30</f>
        <v>0</v>
      </c>
    </row>
    <row r="32" spans="1:12" ht="15" thickBot="1" x14ac:dyDescent="0.4">
      <c r="A32" s="135"/>
      <c r="B32" s="160"/>
      <c r="C32" s="136"/>
      <c r="D32" s="136"/>
      <c r="E32" s="136"/>
      <c r="F32" s="136"/>
      <c r="G32" s="137"/>
      <c r="H32" s="138"/>
      <c r="I32" s="139"/>
    </row>
    <row r="33" spans="1:9" ht="15" thickBot="1" x14ac:dyDescent="0.4">
      <c r="A33" s="140" t="s">
        <v>86</v>
      </c>
      <c r="B33" s="141">
        <f t="shared" ref="B33:I34" si="10">IF(B11=0,0,B17/B11)</f>
        <v>0</v>
      </c>
      <c r="C33" s="141">
        <f t="shared" si="10"/>
        <v>0</v>
      </c>
      <c r="D33" s="141">
        <f t="shared" si="10"/>
        <v>0</v>
      </c>
      <c r="E33" s="141">
        <f t="shared" si="10"/>
        <v>0</v>
      </c>
      <c r="F33" s="141">
        <f t="shared" si="10"/>
        <v>0</v>
      </c>
      <c r="G33" s="141">
        <f t="shared" si="10"/>
        <v>0</v>
      </c>
      <c r="H33" s="141">
        <f t="shared" si="10"/>
        <v>0</v>
      </c>
      <c r="I33" s="142">
        <f t="shared" si="10"/>
        <v>0</v>
      </c>
    </row>
    <row r="34" spans="1:9" ht="15" thickBot="1" x14ac:dyDescent="0.4">
      <c r="A34" s="143" t="s">
        <v>87</v>
      </c>
      <c r="B34" s="144">
        <f t="shared" si="10"/>
        <v>0</v>
      </c>
      <c r="C34" s="144">
        <f t="shared" si="10"/>
        <v>0</v>
      </c>
      <c r="D34" s="144">
        <f t="shared" si="10"/>
        <v>0</v>
      </c>
      <c r="E34" s="144">
        <f t="shared" si="10"/>
        <v>0</v>
      </c>
      <c r="F34" s="144">
        <f t="shared" si="10"/>
        <v>0</v>
      </c>
      <c r="G34" s="144">
        <f t="shared" si="10"/>
        <v>0</v>
      </c>
      <c r="H34" s="144">
        <f t="shared" si="10"/>
        <v>0</v>
      </c>
      <c r="I34" s="142">
        <f t="shared" si="10"/>
        <v>0</v>
      </c>
    </row>
    <row r="35" spans="1:9" ht="15" thickBot="1" x14ac:dyDescent="0.4">
      <c r="A35" s="140" t="s">
        <v>88</v>
      </c>
      <c r="B35" s="144">
        <f t="shared" ref="B35:I35" si="11">IF(B6=0,0,B29/B6)</f>
        <v>0</v>
      </c>
      <c r="C35" s="144">
        <f t="shared" si="11"/>
        <v>0</v>
      </c>
      <c r="D35" s="144">
        <f t="shared" si="11"/>
        <v>0</v>
      </c>
      <c r="E35" s="144">
        <f t="shared" si="11"/>
        <v>0</v>
      </c>
      <c r="F35" s="144">
        <f t="shared" si="11"/>
        <v>0</v>
      </c>
      <c r="G35" s="144">
        <f t="shared" si="11"/>
        <v>0</v>
      </c>
      <c r="H35" s="144">
        <f t="shared" si="11"/>
        <v>0</v>
      </c>
      <c r="I35" s="251">
        <f t="shared" si="11"/>
        <v>0</v>
      </c>
    </row>
    <row r="36" spans="1:9" ht="14.5" x14ac:dyDescent="0.35">
      <c r="A36" s="145"/>
      <c r="B36" s="146"/>
      <c r="C36" s="146"/>
      <c r="D36" s="146"/>
      <c r="E36" s="146"/>
      <c r="F36" s="146"/>
      <c r="G36" s="146"/>
      <c r="H36" s="146"/>
      <c r="I36" s="147"/>
    </row>
    <row r="37" spans="1:9" ht="16" thickBot="1" x14ac:dyDescent="0.4">
      <c r="A37" s="148"/>
      <c r="B37" s="148"/>
      <c r="C37" s="148"/>
      <c r="D37" s="149"/>
      <c r="E37" s="148"/>
      <c r="F37" s="148"/>
      <c r="G37" s="148"/>
      <c r="H37" s="148"/>
      <c r="I37" s="148"/>
    </row>
    <row r="38" spans="1:9" ht="16" thickBot="1" x14ac:dyDescent="0.4">
      <c r="A38" s="494" t="s">
        <v>89</v>
      </c>
      <c r="B38" s="495"/>
      <c r="C38" s="213" t="s">
        <v>108</v>
      </c>
      <c r="D38" s="213" t="s">
        <v>109</v>
      </c>
      <c r="E38" s="148"/>
      <c r="F38" s="148"/>
      <c r="G38" s="148"/>
      <c r="H38" s="149"/>
      <c r="I38" s="149"/>
    </row>
    <row r="39" spans="1:9" ht="16" thickBot="1" x14ac:dyDescent="0.4">
      <c r="A39" s="105" t="s">
        <v>90</v>
      </c>
      <c r="B39" s="314">
        <f>I5</f>
        <v>0</v>
      </c>
      <c r="C39" s="501"/>
      <c r="D39" s="175">
        <f>+IF(C39=0,0,(B39-C39)/C39)</f>
        <v>0</v>
      </c>
      <c r="E39" s="148"/>
      <c r="F39" s="148"/>
      <c r="G39" s="148"/>
      <c r="H39" s="148"/>
      <c r="I39" s="148"/>
    </row>
    <row r="40" spans="1:9" ht="16" thickBot="1" x14ac:dyDescent="0.4">
      <c r="A40" s="105" t="s">
        <v>78</v>
      </c>
      <c r="B40" s="150">
        <f>I29</f>
        <v>0</v>
      </c>
      <c r="C40" s="502">
        <v>0</v>
      </c>
      <c r="D40" s="175">
        <f t="shared" ref="D40:D50" si="12">+IF(C40=0,0,(B40-C40)/C40)</f>
        <v>0</v>
      </c>
      <c r="E40" s="148"/>
      <c r="F40" s="148"/>
      <c r="G40" s="148"/>
      <c r="H40" s="148"/>
      <c r="I40" s="148"/>
    </row>
    <row r="41" spans="1:9" ht="16" thickBot="1" x14ac:dyDescent="0.4">
      <c r="A41" s="185" t="s">
        <v>115</v>
      </c>
      <c r="B41" s="250">
        <f>+IF(I6=0,0,($I$21-$I$16)/$I$6)</f>
        <v>0</v>
      </c>
      <c r="C41" s="502">
        <v>0</v>
      </c>
      <c r="D41" s="175">
        <f t="shared" si="12"/>
        <v>0</v>
      </c>
      <c r="E41" s="148"/>
      <c r="F41" s="148"/>
      <c r="G41" s="148"/>
      <c r="H41" s="148"/>
      <c r="I41" s="148"/>
    </row>
    <row r="42" spans="1:9" ht="16" thickBot="1" x14ac:dyDescent="0.4">
      <c r="A42" s="185" t="s">
        <v>116</v>
      </c>
      <c r="B42" s="250" t="e">
        <f>+SUM(I22:I24)/$I$6</f>
        <v>#DIV/0!</v>
      </c>
      <c r="C42" s="502">
        <v>0</v>
      </c>
      <c r="D42" s="175">
        <f t="shared" si="12"/>
        <v>0</v>
      </c>
      <c r="E42" s="148"/>
      <c r="F42" s="148"/>
      <c r="G42" s="148"/>
      <c r="H42" s="148"/>
      <c r="I42" s="148"/>
    </row>
    <row r="43" spans="1:9" ht="16" thickBot="1" x14ac:dyDescent="0.4">
      <c r="A43" s="185" t="s">
        <v>117</v>
      </c>
      <c r="B43" s="250" t="e">
        <f>+I25/$I$6</f>
        <v>#DIV/0!</v>
      </c>
      <c r="C43" s="502">
        <v>0</v>
      </c>
      <c r="D43" s="175">
        <f t="shared" si="12"/>
        <v>0</v>
      </c>
      <c r="E43" s="148"/>
      <c r="F43" s="148"/>
      <c r="G43" s="148"/>
      <c r="H43" s="148"/>
      <c r="I43" s="148"/>
    </row>
    <row r="44" spans="1:9" ht="16" thickBot="1" x14ac:dyDescent="0.4">
      <c r="A44" s="261" t="s">
        <v>120</v>
      </c>
      <c r="B44" s="250" t="e">
        <f>+I26/$I$6</f>
        <v>#DIV/0!</v>
      </c>
      <c r="C44" s="502">
        <v>0</v>
      </c>
      <c r="D44" s="175">
        <f t="shared" si="12"/>
        <v>0</v>
      </c>
      <c r="E44" s="148"/>
      <c r="F44" s="148"/>
      <c r="G44" s="148"/>
      <c r="H44" s="148"/>
      <c r="I44" s="148"/>
    </row>
    <row r="45" spans="1:9" ht="16" thickBot="1" x14ac:dyDescent="0.4">
      <c r="A45" s="105" t="s">
        <v>114</v>
      </c>
      <c r="B45" s="150">
        <f>I35</f>
        <v>0</v>
      </c>
      <c r="C45" s="502">
        <v>0</v>
      </c>
      <c r="D45" s="175">
        <f t="shared" si="12"/>
        <v>0</v>
      </c>
      <c r="E45" s="151"/>
      <c r="F45" s="148"/>
      <c r="G45" s="148"/>
      <c r="H45" s="148"/>
      <c r="I45" s="148"/>
    </row>
    <row r="46" spans="1:9" ht="16" thickBot="1" x14ac:dyDescent="0.4">
      <c r="A46" s="152" t="s">
        <v>91</v>
      </c>
      <c r="B46" s="503">
        <v>0</v>
      </c>
      <c r="C46" s="502">
        <v>0</v>
      </c>
      <c r="D46" s="175">
        <f t="shared" si="12"/>
        <v>0</v>
      </c>
      <c r="E46" s="148"/>
      <c r="F46" s="153"/>
      <c r="G46" s="153"/>
      <c r="H46" s="149"/>
      <c r="I46" s="148"/>
    </row>
    <row r="47" spans="1:9" ht="16" thickBot="1" x14ac:dyDescent="0.4">
      <c r="A47" s="129" t="s">
        <v>92</v>
      </c>
      <c r="B47" s="154" t="e">
        <f>B46/B40</f>
        <v>#DIV/0!</v>
      </c>
      <c r="C47" s="413">
        <v>0</v>
      </c>
      <c r="D47" s="176" t="e">
        <f>+B47-C47</f>
        <v>#DIV/0!</v>
      </c>
      <c r="E47" s="148"/>
      <c r="F47" s="148"/>
      <c r="G47" s="148"/>
      <c r="H47" s="148"/>
      <c r="I47" s="148"/>
    </row>
    <row r="48" spans="1:9" ht="15" thickBot="1" x14ac:dyDescent="0.4">
      <c r="A48" s="105" t="s">
        <v>121</v>
      </c>
      <c r="B48" s="150"/>
      <c r="C48" s="150"/>
      <c r="D48" s="175">
        <f t="shared" si="12"/>
        <v>0</v>
      </c>
    </row>
    <row r="49" spans="1:4" ht="15" thickBot="1" x14ac:dyDescent="0.4">
      <c r="A49" s="129" t="s">
        <v>122</v>
      </c>
      <c r="B49" s="154" t="e">
        <f>B48/B40</f>
        <v>#DIV/0!</v>
      </c>
      <c r="C49" s="414">
        <v>0</v>
      </c>
      <c r="D49" s="176" t="e">
        <f>+B49-C49</f>
        <v>#DIV/0!</v>
      </c>
    </row>
    <row r="50" spans="1:4" ht="15" thickBot="1" x14ac:dyDescent="0.4">
      <c r="A50" s="105" t="s">
        <v>123</v>
      </c>
      <c r="B50" s="150"/>
      <c r="C50" s="150"/>
      <c r="D50" s="175">
        <f t="shared" si="12"/>
        <v>0</v>
      </c>
    </row>
    <row r="51" spans="1:4" ht="15" thickBot="1" x14ac:dyDescent="0.4">
      <c r="A51" s="129" t="s">
        <v>124</v>
      </c>
      <c r="B51" s="154" t="e">
        <f>B50/B40</f>
        <v>#DIV/0!</v>
      </c>
      <c r="C51" s="414">
        <v>0</v>
      </c>
      <c r="D51" s="176" t="e">
        <f>+B51-C51</f>
        <v>#DIV/0!</v>
      </c>
    </row>
    <row r="52" spans="1:4" ht="14.5" x14ac:dyDescent="0.35">
      <c r="A52" s="145"/>
      <c r="B52" s="177"/>
    </row>
    <row r="53" spans="1:4" ht="14.5" x14ac:dyDescent="0.35">
      <c r="A53" s="179"/>
      <c r="B53" s="180"/>
    </row>
    <row r="54" spans="1:4" ht="14.5" x14ac:dyDescent="0.35">
      <c r="A54" s="145"/>
      <c r="B54" s="181"/>
    </row>
    <row r="56" spans="1:4" x14ac:dyDescent="0.3">
      <c r="C56" s="178"/>
    </row>
    <row r="57" spans="1:4" x14ac:dyDescent="0.3">
      <c r="B57" s="182"/>
      <c r="C57" s="178"/>
    </row>
    <row r="58" spans="1:4" x14ac:dyDescent="0.3">
      <c r="B58" s="182"/>
      <c r="C58" s="178"/>
    </row>
    <row r="59" spans="1:4" x14ac:dyDescent="0.3">
      <c r="B59" s="182"/>
      <c r="C59" s="178"/>
    </row>
    <row r="60" spans="1:4" x14ac:dyDescent="0.3">
      <c r="B60" s="183"/>
      <c r="C60" s="178"/>
    </row>
  </sheetData>
  <sortState xmlns:xlrd2="http://schemas.microsoft.com/office/spreadsheetml/2017/richdata2" ref="A13:A18">
    <sortCondition ref="A12:A18"/>
  </sortState>
  <mergeCells count="3">
    <mergeCell ref="A2:I2"/>
    <mergeCell ref="A38:B38"/>
    <mergeCell ref="A1:I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3"/>
  <sheetViews>
    <sheetView zoomScale="90" zoomScaleNormal="90" workbookViewId="0">
      <selection activeCell="M18" sqref="M18"/>
    </sheetView>
  </sheetViews>
  <sheetFormatPr defaultRowHeight="14" outlineLevelRow="1" x14ac:dyDescent="0.3"/>
  <cols>
    <col min="1" max="1" width="27.54296875" bestFit="1" customWidth="1"/>
    <col min="2" max="2" width="14.7265625" customWidth="1"/>
    <col min="3" max="3" width="13.1796875" customWidth="1"/>
    <col min="4" max="4" width="13" customWidth="1"/>
    <col min="5" max="5" width="12.453125" customWidth="1"/>
    <col min="6" max="6" width="13.26953125" customWidth="1"/>
    <col min="7" max="7" width="12.453125" customWidth="1"/>
    <col min="8" max="8" width="12.7265625" customWidth="1"/>
    <col min="9" max="9" width="13.7265625" customWidth="1"/>
    <col min="10" max="10" width="1.453125" customWidth="1"/>
    <col min="11" max="11" width="27.54296875" customWidth="1"/>
    <col min="12" max="19" width="13.7265625" customWidth="1"/>
  </cols>
  <sheetData>
    <row r="1" spans="1:19" ht="18.5" x14ac:dyDescent="0.45">
      <c r="B1" s="499" t="s">
        <v>147</v>
      </c>
      <c r="C1" s="499"/>
      <c r="D1" s="499"/>
      <c r="E1" s="499"/>
      <c r="F1" s="499"/>
      <c r="G1" s="499"/>
      <c r="H1" s="499"/>
      <c r="I1" s="499"/>
      <c r="J1" s="323"/>
      <c r="K1" s="323"/>
      <c r="L1" s="499" t="s">
        <v>147</v>
      </c>
      <c r="M1" s="499"/>
      <c r="N1" s="499"/>
      <c r="O1" s="499"/>
      <c r="P1" s="499"/>
      <c r="Q1" s="499"/>
      <c r="R1" s="499"/>
      <c r="S1" s="499"/>
    </row>
    <row r="2" spans="1:19" s="324" customFormat="1" ht="18.5" x14ac:dyDescent="0.45">
      <c r="A2" s="323"/>
      <c r="B2" s="499" t="s">
        <v>145</v>
      </c>
      <c r="C2" s="499"/>
      <c r="D2" s="499"/>
      <c r="E2" s="499"/>
      <c r="F2" s="499"/>
      <c r="G2" s="499"/>
      <c r="H2" s="499"/>
      <c r="I2" s="499"/>
      <c r="K2" s="323"/>
      <c r="L2" s="499" t="s">
        <v>146</v>
      </c>
      <c r="M2" s="499"/>
      <c r="N2" s="499"/>
      <c r="O2" s="499"/>
      <c r="P2" s="499"/>
      <c r="Q2" s="499"/>
      <c r="R2" s="499"/>
      <c r="S2" s="499"/>
    </row>
    <row r="3" spans="1:19" s="324" customFormat="1" ht="18.5" x14ac:dyDescent="0.45">
      <c r="B3" s="500">
        <f>+SUN!J3</f>
        <v>0</v>
      </c>
      <c r="C3" s="500"/>
      <c r="D3" s="500"/>
      <c r="E3" s="500"/>
      <c r="F3" s="500"/>
      <c r="G3" s="500"/>
      <c r="H3" s="500"/>
      <c r="I3" s="500"/>
      <c r="L3" s="500">
        <f>+B3</f>
        <v>0</v>
      </c>
      <c r="M3" s="500"/>
      <c r="N3" s="500"/>
      <c r="O3" s="500"/>
      <c r="P3" s="500"/>
      <c r="Q3" s="500"/>
      <c r="R3" s="500"/>
      <c r="S3" s="500"/>
    </row>
    <row r="4" spans="1:19" ht="15" thickBot="1" x14ac:dyDescent="0.4">
      <c r="A4" s="145"/>
      <c r="B4" s="325"/>
      <c r="C4" s="325"/>
      <c r="D4" s="325"/>
      <c r="E4" s="325"/>
      <c r="F4" s="325"/>
      <c r="G4" s="325"/>
      <c r="H4" s="325"/>
      <c r="I4" s="325"/>
      <c r="K4" s="145"/>
      <c r="L4" s="325"/>
      <c r="M4" s="325"/>
      <c r="N4" s="325"/>
      <c r="O4" s="325"/>
      <c r="P4" s="325"/>
      <c r="Q4" s="325"/>
      <c r="R4" s="325"/>
      <c r="S4" s="325"/>
    </row>
    <row r="5" spans="1:19" ht="14.5" x14ac:dyDescent="0.35">
      <c r="A5" s="145"/>
      <c r="B5" s="326">
        <f>+'LUNCH DINNER SALES REPORT'!B4</f>
        <v>0</v>
      </c>
      <c r="C5" s="326">
        <f t="shared" ref="C5:H5" si="0">B5+1</f>
        <v>1</v>
      </c>
      <c r="D5" s="326">
        <f t="shared" si="0"/>
        <v>2</v>
      </c>
      <c r="E5" s="326">
        <f t="shared" si="0"/>
        <v>3</v>
      </c>
      <c r="F5" s="326">
        <f t="shared" si="0"/>
        <v>4</v>
      </c>
      <c r="G5" s="326">
        <f t="shared" si="0"/>
        <v>5</v>
      </c>
      <c r="H5" s="326">
        <f t="shared" si="0"/>
        <v>6</v>
      </c>
      <c r="I5" s="327" t="s">
        <v>177</v>
      </c>
      <c r="K5" s="145"/>
      <c r="L5" s="328" t="str">
        <f>+I5</f>
        <v>WE May 5</v>
      </c>
      <c r="M5" s="326" t="s">
        <v>171</v>
      </c>
      <c r="N5" s="326" t="s">
        <v>170</v>
      </c>
      <c r="O5" s="326" t="s">
        <v>169</v>
      </c>
      <c r="P5" s="326" t="s">
        <v>167</v>
      </c>
      <c r="Q5" s="326" t="s">
        <v>166</v>
      </c>
      <c r="R5" s="326" t="s">
        <v>164</v>
      </c>
      <c r="S5" s="326" t="s">
        <v>165</v>
      </c>
    </row>
    <row r="6" spans="1:19" ht="14.5" hidden="1" outlineLevel="1" x14ac:dyDescent="0.35">
      <c r="A6" s="371" t="s">
        <v>73</v>
      </c>
      <c r="B6" s="386">
        <f>+'LUNCH DINNER SALES REPORT'!B5</f>
        <v>0</v>
      </c>
      <c r="C6" s="386">
        <f>+'LUNCH DINNER SALES REPORT'!C5</f>
        <v>0</v>
      </c>
      <c r="D6" s="386">
        <f>+'LUNCH DINNER SALES REPORT'!D5</f>
        <v>0</v>
      </c>
      <c r="E6" s="386">
        <f>+'LUNCH DINNER SALES REPORT'!E5</f>
        <v>0</v>
      </c>
      <c r="F6" s="386">
        <f>+'LUNCH DINNER SALES REPORT'!F5</f>
        <v>0</v>
      </c>
      <c r="G6" s="386">
        <f>+'LUNCH DINNER SALES REPORT'!G5</f>
        <v>0</v>
      </c>
      <c r="H6" s="386">
        <f>+'LUNCH DINNER SALES REPORT'!H5</f>
        <v>0</v>
      </c>
      <c r="I6" s="387">
        <f>SUM(B6:H6)</f>
        <v>0</v>
      </c>
      <c r="K6" s="371" t="s">
        <v>73</v>
      </c>
      <c r="L6" s="387">
        <f>+I6</f>
        <v>0</v>
      </c>
      <c r="M6" s="388">
        <v>565</v>
      </c>
      <c r="N6" s="388">
        <v>553</v>
      </c>
      <c r="O6" s="388">
        <v>656</v>
      </c>
      <c r="P6" s="388">
        <v>687</v>
      </c>
      <c r="Q6" s="388">
        <v>783</v>
      </c>
      <c r="R6" s="388">
        <v>771</v>
      </c>
      <c r="S6" s="388">
        <v>767</v>
      </c>
    </row>
    <row r="7" spans="1:19" ht="15" collapsed="1" thickBot="1" x14ac:dyDescent="0.4">
      <c r="A7" s="371" t="s">
        <v>73</v>
      </c>
      <c r="B7" s="372">
        <f>+'LUNCH DINNER SALES REPORT'!B6</f>
        <v>0</v>
      </c>
      <c r="C7" s="372">
        <f>+'LUNCH DINNER SALES REPORT'!C6</f>
        <v>0</v>
      </c>
      <c r="D7" s="372">
        <f>+'LUNCH DINNER SALES REPORT'!D6</f>
        <v>0</v>
      </c>
      <c r="E7" s="372">
        <f>+'LUNCH DINNER SALES REPORT'!E6</f>
        <v>0</v>
      </c>
      <c r="F7" s="372">
        <f>+'LUNCH DINNER SALES REPORT'!F6</f>
        <v>0</v>
      </c>
      <c r="G7" s="372">
        <f>+'LUNCH DINNER SALES REPORT'!G6</f>
        <v>0</v>
      </c>
      <c r="H7" s="372">
        <f>+'LUNCH DINNER SALES REPORT'!H6</f>
        <v>0</v>
      </c>
      <c r="I7" s="373">
        <f>SUM(B7:H7)</f>
        <v>0</v>
      </c>
      <c r="K7" s="371" t="s">
        <v>73</v>
      </c>
      <c r="L7" s="373">
        <f t="shared" ref="L7:L30" si="1">+I7</f>
        <v>0</v>
      </c>
      <c r="M7" s="376">
        <v>565</v>
      </c>
      <c r="N7" s="376">
        <v>553</v>
      </c>
      <c r="O7" s="376">
        <v>656</v>
      </c>
      <c r="P7" s="376">
        <v>687</v>
      </c>
      <c r="Q7" s="376">
        <v>783</v>
      </c>
      <c r="R7" s="376">
        <v>767</v>
      </c>
      <c r="S7" s="376">
        <v>771</v>
      </c>
    </row>
    <row r="8" spans="1:19" ht="15" hidden="1" outlineLevel="1" thickTop="1" x14ac:dyDescent="0.35">
      <c r="A8" s="378" t="s">
        <v>125</v>
      </c>
      <c r="B8" s="379">
        <f>+'LUNCH DINNER SALES REPORT'!B7</f>
        <v>0</v>
      </c>
      <c r="C8" s="379">
        <f>+'LUNCH DINNER SALES REPORT'!C7</f>
        <v>0</v>
      </c>
      <c r="D8" s="379">
        <f>+'LUNCH DINNER SALES REPORT'!D7</f>
        <v>0</v>
      </c>
      <c r="E8" s="379">
        <f>+'LUNCH DINNER SALES REPORT'!E7</f>
        <v>0</v>
      </c>
      <c r="F8" s="379">
        <f>+'LUNCH DINNER SALES REPORT'!F7</f>
        <v>0</v>
      </c>
      <c r="G8" s="379">
        <f>+'LUNCH DINNER SALES REPORT'!G7</f>
        <v>0</v>
      </c>
      <c r="H8" s="379">
        <f>+'LUNCH DINNER SALES REPORT'!H7</f>
        <v>0</v>
      </c>
      <c r="I8" s="380">
        <f t="shared" ref="I8:I10" si="2">SUM(B8:H8)</f>
        <v>0</v>
      </c>
      <c r="K8" s="378" t="s">
        <v>125</v>
      </c>
      <c r="L8" s="380">
        <f t="shared" si="1"/>
        <v>0</v>
      </c>
      <c r="M8" s="381">
        <v>0</v>
      </c>
      <c r="N8" s="381">
        <v>0</v>
      </c>
      <c r="O8" s="381">
        <v>0</v>
      </c>
      <c r="P8" s="381">
        <v>0</v>
      </c>
      <c r="Q8" s="381">
        <v>0</v>
      </c>
      <c r="R8" s="381">
        <v>0</v>
      </c>
      <c r="S8" s="381">
        <v>0</v>
      </c>
    </row>
    <row r="9" spans="1:19" ht="14.5" hidden="1" outlineLevel="1" x14ac:dyDescent="0.35">
      <c r="A9" s="378" t="s">
        <v>126</v>
      </c>
      <c r="B9" s="379">
        <f>+'LUNCH DINNER SALES REPORT'!B8</f>
        <v>0</v>
      </c>
      <c r="C9" s="379">
        <f>+'LUNCH DINNER SALES REPORT'!C8</f>
        <v>0</v>
      </c>
      <c r="D9" s="379">
        <f>+'LUNCH DINNER SALES REPORT'!D8</f>
        <v>0</v>
      </c>
      <c r="E9" s="379">
        <f>+'LUNCH DINNER SALES REPORT'!E8</f>
        <v>0</v>
      </c>
      <c r="F9" s="379">
        <f>+'LUNCH DINNER SALES REPORT'!F8</f>
        <v>0</v>
      </c>
      <c r="G9" s="379">
        <f>+'LUNCH DINNER SALES REPORT'!G8</f>
        <v>0</v>
      </c>
      <c r="H9" s="379">
        <f>+'LUNCH DINNER SALES REPORT'!H8</f>
        <v>0</v>
      </c>
      <c r="I9" s="380">
        <f t="shared" si="2"/>
        <v>0</v>
      </c>
      <c r="K9" s="378" t="s">
        <v>126</v>
      </c>
      <c r="L9" s="380">
        <f t="shared" si="1"/>
        <v>0</v>
      </c>
      <c r="M9" s="381">
        <v>0</v>
      </c>
      <c r="N9" s="381">
        <v>0</v>
      </c>
      <c r="O9" s="381">
        <v>0</v>
      </c>
      <c r="P9" s="381">
        <v>0</v>
      </c>
      <c r="Q9" s="381">
        <v>0</v>
      </c>
      <c r="R9" s="381">
        <v>0</v>
      </c>
      <c r="S9" s="381">
        <v>0</v>
      </c>
    </row>
    <row r="10" spans="1:19" ht="14.5" hidden="1" outlineLevel="1" x14ac:dyDescent="0.35">
      <c r="A10" s="329" t="s">
        <v>134</v>
      </c>
      <c r="B10" s="330">
        <f>+'LUNCH DINNER SALES REPORT'!B9</f>
        <v>0</v>
      </c>
      <c r="C10" s="330">
        <f>+'LUNCH DINNER SALES REPORT'!C9</f>
        <v>0</v>
      </c>
      <c r="D10" s="330">
        <f>+'LUNCH DINNER SALES REPORT'!D9</f>
        <v>0</v>
      </c>
      <c r="E10" s="330">
        <f>+'LUNCH DINNER SALES REPORT'!E9</f>
        <v>0</v>
      </c>
      <c r="F10" s="330">
        <f>+'LUNCH DINNER SALES REPORT'!F9</f>
        <v>0</v>
      </c>
      <c r="G10" s="330">
        <f>+'LUNCH DINNER SALES REPORT'!G9</f>
        <v>0</v>
      </c>
      <c r="H10" s="330">
        <f>+'LUNCH DINNER SALES REPORT'!H9</f>
        <v>0</v>
      </c>
      <c r="I10" s="331">
        <f t="shared" si="2"/>
        <v>0</v>
      </c>
      <c r="K10" s="329" t="s">
        <v>134</v>
      </c>
      <c r="L10" s="331">
        <f t="shared" si="1"/>
        <v>0</v>
      </c>
      <c r="M10" s="332">
        <v>0</v>
      </c>
      <c r="N10" s="332">
        <v>0</v>
      </c>
      <c r="O10" s="332">
        <v>0</v>
      </c>
      <c r="P10" s="332">
        <v>0</v>
      </c>
      <c r="Q10" s="332">
        <v>0</v>
      </c>
      <c r="R10" s="332">
        <v>0</v>
      </c>
      <c r="S10" s="332">
        <v>0</v>
      </c>
    </row>
    <row r="11" spans="1:19" ht="15" collapsed="1" thickTop="1" x14ac:dyDescent="0.35">
      <c r="A11" s="378" t="s">
        <v>112</v>
      </c>
      <c r="B11" s="379">
        <f>+'LUNCH DINNER SALES REPORT'!B10</f>
        <v>0</v>
      </c>
      <c r="C11" s="379">
        <f>+'LUNCH DINNER SALES REPORT'!C10</f>
        <v>0</v>
      </c>
      <c r="D11" s="379">
        <f>+'LUNCH DINNER SALES REPORT'!D10</f>
        <v>0</v>
      </c>
      <c r="E11" s="379">
        <f>+'LUNCH DINNER SALES REPORT'!E10</f>
        <v>0</v>
      </c>
      <c r="F11" s="379">
        <f>+'LUNCH DINNER SALES REPORT'!F10</f>
        <v>0</v>
      </c>
      <c r="G11" s="379">
        <f>+'LUNCH DINNER SALES REPORT'!G10</f>
        <v>0</v>
      </c>
      <c r="H11" s="379">
        <f>+'LUNCH DINNER SALES REPORT'!H10</f>
        <v>0</v>
      </c>
      <c r="I11" s="380">
        <f>SUM(B11:H11)</f>
        <v>0</v>
      </c>
      <c r="K11" s="378" t="s">
        <v>112</v>
      </c>
      <c r="L11" s="380">
        <f t="shared" si="1"/>
        <v>0</v>
      </c>
      <c r="M11" s="381">
        <v>247</v>
      </c>
      <c r="N11" s="381">
        <v>231</v>
      </c>
      <c r="O11" s="381">
        <v>252</v>
      </c>
      <c r="P11" s="381">
        <v>304</v>
      </c>
      <c r="Q11" s="381">
        <v>318</v>
      </c>
      <c r="R11" s="381">
        <v>291</v>
      </c>
      <c r="S11" s="381">
        <v>322</v>
      </c>
    </row>
    <row r="12" spans="1:19" ht="14.5" x14ac:dyDescent="0.35">
      <c r="A12" s="333" t="s">
        <v>74</v>
      </c>
      <c r="B12" s="334">
        <f>+'LUNCH DINNER SALES REPORT'!B11</f>
        <v>0</v>
      </c>
      <c r="C12" s="334">
        <f>+'LUNCH DINNER SALES REPORT'!C11</f>
        <v>0</v>
      </c>
      <c r="D12" s="334">
        <f>+'LUNCH DINNER SALES REPORT'!D11</f>
        <v>0</v>
      </c>
      <c r="E12" s="334">
        <f>+'LUNCH DINNER SALES REPORT'!E11</f>
        <v>0</v>
      </c>
      <c r="F12" s="334">
        <f>+'LUNCH DINNER SALES REPORT'!F11</f>
        <v>0</v>
      </c>
      <c r="G12" s="334">
        <f>+'LUNCH DINNER SALES REPORT'!G11</f>
        <v>0</v>
      </c>
      <c r="H12" s="334">
        <f>+'LUNCH DINNER SALES REPORT'!H11</f>
        <v>0</v>
      </c>
      <c r="I12" s="335">
        <f>SUM(A12:H12)</f>
        <v>0</v>
      </c>
      <c r="K12" s="333" t="s">
        <v>74</v>
      </c>
      <c r="L12" s="335">
        <f t="shared" si="1"/>
        <v>0</v>
      </c>
      <c r="M12" s="336">
        <v>274</v>
      </c>
      <c r="N12" s="336">
        <v>264</v>
      </c>
      <c r="O12" s="336">
        <v>325</v>
      </c>
      <c r="P12" s="336">
        <v>321</v>
      </c>
      <c r="Q12" s="336">
        <v>399</v>
      </c>
      <c r="R12" s="336">
        <v>410</v>
      </c>
      <c r="S12" s="336">
        <v>398</v>
      </c>
    </row>
    <row r="13" spans="1:19" ht="14.5" x14ac:dyDescent="0.35">
      <c r="A13" s="389" t="s">
        <v>75</v>
      </c>
      <c r="B13" s="390">
        <f>+'LUNCH DINNER SALES REPORT'!B12</f>
        <v>0</v>
      </c>
      <c r="C13" s="390">
        <f>+'LUNCH DINNER SALES REPORT'!C12</f>
        <v>0</v>
      </c>
      <c r="D13" s="390">
        <f>+'LUNCH DINNER SALES REPORT'!D12</f>
        <v>0</v>
      </c>
      <c r="E13" s="390">
        <f>+'LUNCH DINNER SALES REPORT'!E12</f>
        <v>0</v>
      </c>
      <c r="F13" s="390">
        <f>+'LUNCH DINNER SALES REPORT'!F12</f>
        <v>0</v>
      </c>
      <c r="G13" s="390">
        <f>+'LUNCH DINNER SALES REPORT'!G12</f>
        <v>0</v>
      </c>
      <c r="H13" s="390">
        <f>+'LUNCH DINNER SALES REPORT'!H12</f>
        <v>0</v>
      </c>
      <c r="I13" s="391">
        <f>SUM(A13:H13)</f>
        <v>0</v>
      </c>
      <c r="K13" s="389" t="s">
        <v>75</v>
      </c>
      <c r="L13" s="391">
        <f t="shared" si="1"/>
        <v>0</v>
      </c>
      <c r="M13" s="390">
        <v>44</v>
      </c>
      <c r="N13" s="390">
        <v>58</v>
      </c>
      <c r="O13" s="390">
        <v>79</v>
      </c>
      <c r="P13" s="390">
        <v>62</v>
      </c>
      <c r="Q13" s="390">
        <v>66</v>
      </c>
      <c r="R13" s="390">
        <v>66</v>
      </c>
      <c r="S13" s="390">
        <v>51</v>
      </c>
    </row>
    <row r="14" spans="1:19" ht="14.5" x14ac:dyDescent="0.35">
      <c r="A14" s="145"/>
      <c r="E14" s="138"/>
      <c r="F14" s="138"/>
      <c r="G14" s="138"/>
      <c r="H14" s="138"/>
      <c r="I14" s="337"/>
      <c r="K14" s="145"/>
      <c r="L14" s="337"/>
      <c r="M14" s="138"/>
      <c r="N14" s="138"/>
      <c r="O14" s="138"/>
      <c r="P14" s="138"/>
      <c r="Q14" s="138"/>
      <c r="R14" s="138"/>
      <c r="S14" s="138"/>
    </row>
    <row r="15" spans="1:19" ht="14.5" hidden="1" outlineLevel="1" x14ac:dyDescent="0.35">
      <c r="A15" s="382" t="s">
        <v>127</v>
      </c>
      <c r="B15" s="383">
        <f>+'LUNCH DINNER SALES REPORT'!B14</f>
        <v>0</v>
      </c>
      <c r="C15" s="383">
        <f>+'LUNCH DINNER SALES REPORT'!C14</f>
        <v>0</v>
      </c>
      <c r="D15" s="383">
        <f>+'LUNCH DINNER SALES REPORT'!D14</f>
        <v>0</v>
      </c>
      <c r="E15" s="383">
        <f>+'LUNCH DINNER SALES REPORT'!E14</f>
        <v>0</v>
      </c>
      <c r="F15" s="383">
        <f>+'LUNCH DINNER SALES REPORT'!F14</f>
        <v>0</v>
      </c>
      <c r="G15" s="383">
        <f>+'LUNCH DINNER SALES REPORT'!G14</f>
        <v>0</v>
      </c>
      <c r="H15" s="383">
        <f>+'LUNCH DINNER SALES REPORT'!H14</f>
        <v>0</v>
      </c>
      <c r="I15" s="384">
        <f t="shared" ref="I15:I20" si="3">SUM(B15:H15)</f>
        <v>0</v>
      </c>
      <c r="K15" s="382" t="s">
        <v>127</v>
      </c>
      <c r="L15" s="384">
        <f t="shared" si="1"/>
        <v>0</v>
      </c>
      <c r="M15" s="385">
        <v>0</v>
      </c>
      <c r="N15" s="385">
        <v>0</v>
      </c>
      <c r="O15" s="385">
        <v>0</v>
      </c>
      <c r="P15" s="385">
        <v>0</v>
      </c>
      <c r="Q15" s="385">
        <v>0</v>
      </c>
      <c r="R15" s="385">
        <v>0</v>
      </c>
      <c r="S15" s="385">
        <v>0</v>
      </c>
    </row>
    <row r="16" spans="1:19" ht="14.5" hidden="1" outlineLevel="1" x14ac:dyDescent="0.35">
      <c r="A16" s="382" t="s">
        <v>128</v>
      </c>
      <c r="B16" s="383">
        <f>+'LUNCH DINNER SALES REPORT'!B15</f>
        <v>0</v>
      </c>
      <c r="C16" s="383">
        <f>+'LUNCH DINNER SALES REPORT'!C15</f>
        <v>0</v>
      </c>
      <c r="D16" s="383">
        <f>+'LUNCH DINNER SALES REPORT'!D15</f>
        <v>0</v>
      </c>
      <c r="E16" s="383">
        <f>+'LUNCH DINNER SALES REPORT'!E15</f>
        <v>0</v>
      </c>
      <c r="F16" s="383">
        <f>+'LUNCH DINNER SALES REPORT'!F15</f>
        <v>0</v>
      </c>
      <c r="G16" s="383">
        <f>+'LUNCH DINNER SALES REPORT'!G15</f>
        <v>0</v>
      </c>
      <c r="H16" s="383">
        <f>+'LUNCH DINNER SALES REPORT'!H15</f>
        <v>0</v>
      </c>
      <c r="I16" s="384">
        <f t="shared" si="3"/>
        <v>0</v>
      </c>
      <c r="K16" s="382" t="s">
        <v>128</v>
      </c>
      <c r="L16" s="384">
        <f t="shared" si="1"/>
        <v>0</v>
      </c>
      <c r="M16" s="385">
        <v>0</v>
      </c>
      <c r="N16" s="385">
        <v>0</v>
      </c>
      <c r="O16" s="385">
        <v>0</v>
      </c>
      <c r="P16" s="385">
        <v>0</v>
      </c>
      <c r="Q16" s="385">
        <v>0</v>
      </c>
      <c r="R16" s="385">
        <v>0</v>
      </c>
      <c r="S16" s="385">
        <v>0</v>
      </c>
    </row>
    <row r="17" spans="1:19" ht="14.5" collapsed="1" x14ac:dyDescent="0.35">
      <c r="A17" s="382" t="s">
        <v>113</v>
      </c>
      <c r="B17" s="383">
        <f>+'LUNCH DINNER SALES REPORT'!B16</f>
        <v>0</v>
      </c>
      <c r="C17" s="383">
        <f>+'LUNCH DINNER SALES REPORT'!C16</f>
        <v>0</v>
      </c>
      <c r="D17" s="383">
        <f>+'LUNCH DINNER SALES REPORT'!D16</f>
        <v>0</v>
      </c>
      <c r="E17" s="383">
        <f>+'LUNCH DINNER SALES REPORT'!E16</f>
        <v>0</v>
      </c>
      <c r="F17" s="383">
        <f>+'LUNCH DINNER SALES REPORT'!F16</f>
        <v>0</v>
      </c>
      <c r="G17" s="383">
        <f>+'LUNCH DINNER SALES REPORT'!G16</f>
        <v>0</v>
      </c>
      <c r="H17" s="383">
        <f>+'LUNCH DINNER SALES REPORT'!H16</f>
        <v>0</v>
      </c>
      <c r="I17" s="384">
        <f t="shared" si="3"/>
        <v>0</v>
      </c>
      <c r="K17" s="382" t="s">
        <v>113</v>
      </c>
      <c r="L17" s="384">
        <f t="shared" si="1"/>
        <v>0</v>
      </c>
      <c r="M17" s="385">
        <v>10982.529999999999</v>
      </c>
      <c r="N17" s="385">
        <v>8795.9100000000017</v>
      </c>
      <c r="O17" s="385">
        <v>10629.42</v>
      </c>
      <c r="P17" s="385">
        <v>15247.510000000002</v>
      </c>
      <c r="Q17" s="385">
        <v>16775.14</v>
      </c>
      <c r="R17" s="385">
        <v>12353.32</v>
      </c>
      <c r="S17" s="385">
        <v>14075.16</v>
      </c>
    </row>
    <row r="18" spans="1:19" ht="14.5" x14ac:dyDescent="0.35">
      <c r="A18" s="338" t="s">
        <v>76</v>
      </c>
      <c r="B18" s="339">
        <f>+'LUNCH DINNER SALES REPORT'!B17</f>
        <v>0</v>
      </c>
      <c r="C18" s="339">
        <f>+'LUNCH DINNER SALES REPORT'!C17</f>
        <v>0</v>
      </c>
      <c r="D18" s="339">
        <f>+'LUNCH DINNER SALES REPORT'!D17</f>
        <v>0</v>
      </c>
      <c r="E18" s="339">
        <f>+'LUNCH DINNER SALES REPORT'!E17</f>
        <v>0</v>
      </c>
      <c r="F18" s="339">
        <f>+'LUNCH DINNER SALES REPORT'!F17</f>
        <v>0</v>
      </c>
      <c r="G18" s="339">
        <f>+'LUNCH DINNER SALES REPORT'!G17</f>
        <v>0</v>
      </c>
      <c r="H18" s="339">
        <f>+'LUNCH DINNER SALES REPORT'!H17</f>
        <v>0</v>
      </c>
      <c r="I18" s="340">
        <f t="shared" si="3"/>
        <v>0</v>
      </c>
      <c r="K18" s="338" t="s">
        <v>76</v>
      </c>
      <c r="L18" s="340">
        <f t="shared" si="1"/>
        <v>0</v>
      </c>
      <c r="M18" s="341">
        <v>9622.2300000000014</v>
      </c>
      <c r="N18" s="341">
        <v>9542.34</v>
      </c>
      <c r="O18" s="341">
        <v>12822.740000000002</v>
      </c>
      <c r="P18" s="341">
        <v>13711.2</v>
      </c>
      <c r="Q18" s="341">
        <v>16803.8</v>
      </c>
      <c r="R18" s="341">
        <v>14816.54</v>
      </c>
      <c r="S18" s="341">
        <v>14415.29</v>
      </c>
    </row>
    <row r="19" spans="1:19" ht="15" thickBot="1" x14ac:dyDescent="0.4">
      <c r="A19" s="392" t="s">
        <v>77</v>
      </c>
      <c r="B19" s="393">
        <f>+'LUNCH DINNER SALES REPORT'!B18</f>
        <v>0</v>
      </c>
      <c r="C19" s="393">
        <f>+'LUNCH DINNER SALES REPORT'!C18</f>
        <v>0</v>
      </c>
      <c r="D19" s="393">
        <f>+'LUNCH DINNER SALES REPORT'!D18</f>
        <v>0</v>
      </c>
      <c r="E19" s="393">
        <f>+'LUNCH DINNER SALES REPORT'!E18</f>
        <v>0</v>
      </c>
      <c r="F19" s="393">
        <f>+'LUNCH DINNER SALES REPORT'!F18</f>
        <v>0</v>
      </c>
      <c r="G19" s="393">
        <f>+'LUNCH DINNER SALES REPORT'!G18</f>
        <v>0</v>
      </c>
      <c r="H19" s="393">
        <f>+'LUNCH DINNER SALES REPORT'!H18</f>
        <v>0</v>
      </c>
      <c r="I19" s="394">
        <f t="shared" si="3"/>
        <v>0</v>
      </c>
      <c r="K19" s="392" t="s">
        <v>77</v>
      </c>
      <c r="L19" s="394">
        <f t="shared" si="1"/>
        <v>0</v>
      </c>
      <c r="M19" s="395">
        <v>1439.33</v>
      </c>
      <c r="N19" s="395">
        <v>1310.54</v>
      </c>
      <c r="O19" s="395">
        <v>2275.46</v>
      </c>
      <c r="P19" s="395">
        <v>2041.7099999999998</v>
      </c>
      <c r="Q19" s="395">
        <v>2115.66</v>
      </c>
      <c r="R19" s="395">
        <v>2091.41</v>
      </c>
      <c r="S19" s="395">
        <v>1738.77</v>
      </c>
    </row>
    <row r="20" spans="1:19" ht="15.5" thickTop="1" thickBot="1" x14ac:dyDescent="0.4">
      <c r="A20" s="371" t="s">
        <v>78</v>
      </c>
      <c r="B20" s="374">
        <f t="shared" ref="B20:H20" si="4">SUM(B17:B19)</f>
        <v>0</v>
      </c>
      <c r="C20" s="374">
        <f t="shared" si="4"/>
        <v>0</v>
      </c>
      <c r="D20" s="374">
        <f t="shared" si="4"/>
        <v>0</v>
      </c>
      <c r="E20" s="374">
        <f t="shared" si="4"/>
        <v>0</v>
      </c>
      <c r="F20" s="374">
        <f t="shared" si="4"/>
        <v>0</v>
      </c>
      <c r="G20" s="374">
        <f t="shared" si="4"/>
        <v>0</v>
      </c>
      <c r="H20" s="374">
        <f t="shared" si="4"/>
        <v>0</v>
      </c>
      <c r="I20" s="375">
        <f t="shared" si="3"/>
        <v>0</v>
      </c>
      <c r="K20" s="371" t="s">
        <v>78</v>
      </c>
      <c r="L20" s="375">
        <f t="shared" si="1"/>
        <v>0</v>
      </c>
      <c r="M20" s="377">
        <v>22044.09</v>
      </c>
      <c r="N20" s="377">
        <v>19648.789999999997</v>
      </c>
      <c r="O20" s="377">
        <v>25727.619999999995</v>
      </c>
      <c r="P20" s="377">
        <v>31000.420000000006</v>
      </c>
      <c r="Q20" s="377">
        <v>35694.6</v>
      </c>
      <c r="R20" s="377">
        <v>29261.270000000004</v>
      </c>
      <c r="S20" s="377">
        <v>30229.219999999998</v>
      </c>
    </row>
    <row r="21" spans="1:19" ht="10.5" customHeight="1" thickTop="1" x14ac:dyDescent="0.35">
      <c r="A21" s="145"/>
      <c r="B21" s="145"/>
      <c r="C21" s="145"/>
      <c r="D21" s="145"/>
      <c r="E21" s="145"/>
      <c r="F21" s="145"/>
      <c r="G21" s="145"/>
      <c r="H21" s="145"/>
      <c r="I21" s="342"/>
      <c r="K21" s="145"/>
      <c r="L21" s="342"/>
      <c r="M21" s="145"/>
      <c r="N21" s="145"/>
      <c r="O21" s="145"/>
      <c r="P21" s="145"/>
      <c r="Q21" s="145"/>
      <c r="R21" s="145"/>
      <c r="S21" s="145"/>
    </row>
    <row r="22" spans="1:19" ht="14.5" x14ac:dyDescent="0.35">
      <c r="A22" s="145" t="s">
        <v>82</v>
      </c>
      <c r="B22" s="343">
        <f>+'LUNCH DINNER SALES REPORT'!B21</f>
        <v>0</v>
      </c>
      <c r="C22" s="343">
        <f>+'LUNCH DINNER SALES REPORT'!C21</f>
        <v>0</v>
      </c>
      <c r="D22" s="343">
        <f>+'LUNCH DINNER SALES REPORT'!D21</f>
        <v>0</v>
      </c>
      <c r="E22" s="343">
        <f>+'LUNCH DINNER SALES REPORT'!E21</f>
        <v>0</v>
      </c>
      <c r="F22" s="343">
        <f>+'LUNCH DINNER SALES REPORT'!F21</f>
        <v>0</v>
      </c>
      <c r="G22" s="343">
        <f>+'LUNCH DINNER SALES REPORT'!G21</f>
        <v>0</v>
      </c>
      <c r="H22" s="343">
        <f>+'LUNCH DINNER SALES REPORT'!H21</f>
        <v>0</v>
      </c>
      <c r="I22" s="344">
        <f>SUM(B22:H22)</f>
        <v>0</v>
      </c>
      <c r="K22" s="145" t="s">
        <v>82</v>
      </c>
      <c r="L22" s="344">
        <f t="shared" si="1"/>
        <v>0</v>
      </c>
      <c r="M22" s="345">
        <v>15367.910000000002</v>
      </c>
      <c r="N22" s="345">
        <v>13289.71</v>
      </c>
      <c r="O22" s="345">
        <v>16504.370000000003</v>
      </c>
      <c r="P22" s="345">
        <v>19291.760000000002</v>
      </c>
      <c r="Q22" s="345">
        <v>25147.24</v>
      </c>
      <c r="R22" s="345">
        <v>19498.580000000002</v>
      </c>
      <c r="S22" s="345">
        <v>19437.839999999997</v>
      </c>
    </row>
    <row r="23" spans="1:19" ht="14.5" x14ac:dyDescent="0.35">
      <c r="A23" s="145" t="s">
        <v>168</v>
      </c>
      <c r="B23" s="343">
        <f>+'LUNCH DINNER SALES REPORT'!B22+'LUNCH DINNER SALES REPORT'!B23+'LUNCH DINNER SALES REPORT'!B24</f>
        <v>0</v>
      </c>
      <c r="C23" s="343">
        <f>+'LUNCH DINNER SALES REPORT'!C22+'LUNCH DINNER SALES REPORT'!C23+'LUNCH DINNER SALES REPORT'!C24</f>
        <v>0</v>
      </c>
      <c r="D23" s="343">
        <f>+'LUNCH DINNER SALES REPORT'!D22+'LUNCH DINNER SALES REPORT'!D23+'LUNCH DINNER SALES REPORT'!D24</f>
        <v>0</v>
      </c>
      <c r="E23" s="343">
        <f>+'LUNCH DINNER SALES REPORT'!E22+'LUNCH DINNER SALES REPORT'!E23+'LUNCH DINNER SALES REPORT'!E24</f>
        <v>0</v>
      </c>
      <c r="F23" s="343">
        <f>+'LUNCH DINNER SALES REPORT'!F22+'LUNCH DINNER SALES REPORT'!F23+'LUNCH DINNER SALES REPORT'!F24</f>
        <v>0</v>
      </c>
      <c r="G23" s="343">
        <f>+'LUNCH DINNER SALES REPORT'!G22+'LUNCH DINNER SALES REPORT'!G23+'LUNCH DINNER SALES REPORT'!G24</f>
        <v>0</v>
      </c>
      <c r="H23" s="343">
        <f>+'LUNCH DINNER SALES REPORT'!H22+'LUNCH DINNER SALES REPORT'!H23+'LUNCH DINNER SALES REPORT'!H24</f>
        <v>0</v>
      </c>
      <c r="I23" s="344">
        <f t="shared" ref="I23:I27" si="5">SUM(B23:H23)</f>
        <v>0</v>
      </c>
      <c r="K23" s="145" t="s">
        <v>168</v>
      </c>
      <c r="L23" s="344">
        <f t="shared" si="1"/>
        <v>0</v>
      </c>
      <c r="M23" s="345">
        <v>6381.06</v>
      </c>
      <c r="N23" s="345">
        <v>6336.8599999999988</v>
      </c>
      <c r="O23" s="345">
        <v>9134.3599999999988</v>
      </c>
      <c r="P23" s="345">
        <v>11708.66</v>
      </c>
      <c r="Q23" s="345">
        <v>10454.92</v>
      </c>
      <c r="R23" s="345">
        <v>9684.4699999999993</v>
      </c>
      <c r="S23" s="345">
        <v>10791.380000000001</v>
      </c>
    </row>
    <row r="24" spans="1:19" ht="14.5" x14ac:dyDescent="0.35">
      <c r="A24" s="145" t="s">
        <v>80</v>
      </c>
      <c r="B24" s="343">
        <f>+'LUNCH DINNER SALES REPORT'!B25</f>
        <v>0</v>
      </c>
      <c r="C24" s="343">
        <f>+'LUNCH DINNER SALES REPORT'!C25</f>
        <v>0</v>
      </c>
      <c r="D24" s="343">
        <f>+'LUNCH DINNER SALES REPORT'!D25</f>
        <v>0</v>
      </c>
      <c r="E24" s="343">
        <f>+'LUNCH DINNER SALES REPORT'!E25</f>
        <v>0</v>
      </c>
      <c r="F24" s="343">
        <f>+'LUNCH DINNER SALES REPORT'!F25</f>
        <v>0</v>
      </c>
      <c r="G24" s="343">
        <f>+'LUNCH DINNER SALES REPORT'!G25</f>
        <v>0</v>
      </c>
      <c r="H24" s="343">
        <f>+'LUNCH DINNER SALES REPORT'!H25</f>
        <v>0</v>
      </c>
      <c r="I24" s="344">
        <f t="shared" si="5"/>
        <v>0</v>
      </c>
      <c r="K24" s="145" t="s">
        <v>80</v>
      </c>
      <c r="L24" s="344">
        <f t="shared" si="1"/>
        <v>0</v>
      </c>
      <c r="M24" s="345">
        <v>295.12</v>
      </c>
      <c r="N24" s="345">
        <v>22.22</v>
      </c>
      <c r="O24" s="345">
        <v>88.89</v>
      </c>
      <c r="P24" s="345">
        <v>0</v>
      </c>
      <c r="Q24" s="345">
        <v>92.44</v>
      </c>
      <c r="R24" s="345">
        <v>78.22</v>
      </c>
      <c r="S24" s="345">
        <v>0</v>
      </c>
    </row>
    <row r="25" spans="1:19" ht="14.5" x14ac:dyDescent="0.35">
      <c r="A25" s="145" t="s">
        <v>140</v>
      </c>
      <c r="B25" s="343">
        <f>+'LUNCH DINNER SALES REPORT'!B26</f>
        <v>0</v>
      </c>
      <c r="C25" s="343">
        <f>+'LUNCH DINNER SALES REPORT'!C26</f>
        <v>0</v>
      </c>
      <c r="D25" s="343">
        <f>+'LUNCH DINNER SALES REPORT'!D26</f>
        <v>0</v>
      </c>
      <c r="E25" s="343">
        <f>+'LUNCH DINNER SALES REPORT'!E26</f>
        <v>0</v>
      </c>
      <c r="F25" s="343">
        <f>+'LUNCH DINNER SALES REPORT'!F26</f>
        <v>0</v>
      </c>
      <c r="G25" s="343">
        <f>+'LUNCH DINNER SALES REPORT'!G26</f>
        <v>0</v>
      </c>
      <c r="H25" s="343">
        <f>+'LUNCH DINNER SALES REPORT'!H26</f>
        <v>0</v>
      </c>
      <c r="I25" s="344">
        <f t="shared" si="5"/>
        <v>0</v>
      </c>
      <c r="K25" s="145" t="s">
        <v>140</v>
      </c>
      <c r="L25" s="344">
        <f t="shared" si="1"/>
        <v>0</v>
      </c>
      <c r="M25" s="345">
        <v>0</v>
      </c>
      <c r="N25" s="345">
        <v>0</v>
      </c>
      <c r="O25" s="345">
        <v>0</v>
      </c>
      <c r="P25" s="345">
        <v>0</v>
      </c>
      <c r="Q25" s="345">
        <v>0</v>
      </c>
      <c r="R25" s="345">
        <v>0</v>
      </c>
      <c r="S25" s="345">
        <v>0</v>
      </c>
    </row>
    <row r="26" spans="1:19" ht="14.5" hidden="1" outlineLevel="1" x14ac:dyDescent="0.35">
      <c r="A26" s="145" t="s">
        <v>100</v>
      </c>
      <c r="B26" s="343">
        <f>MON!I13</f>
        <v>0</v>
      </c>
      <c r="C26" s="343">
        <f>TUE!I13</f>
        <v>0</v>
      </c>
      <c r="D26" s="343">
        <f>WED!I13</f>
        <v>0</v>
      </c>
      <c r="E26" s="343">
        <f>THU!I13</f>
        <v>0</v>
      </c>
      <c r="F26" s="343">
        <f>FRI!I13</f>
        <v>0</v>
      </c>
      <c r="G26" s="343">
        <f>SAT!I13</f>
        <v>0</v>
      </c>
      <c r="H26" s="343">
        <f>SUN!I13</f>
        <v>0</v>
      </c>
      <c r="I26" s="344">
        <f t="shared" si="5"/>
        <v>0</v>
      </c>
      <c r="K26" s="145" t="s">
        <v>100</v>
      </c>
      <c r="L26" s="344">
        <f t="shared" si="1"/>
        <v>0</v>
      </c>
      <c r="M26" s="345">
        <v>0</v>
      </c>
      <c r="N26" s="345">
        <v>0</v>
      </c>
      <c r="O26" s="345">
        <v>0</v>
      </c>
      <c r="P26" s="345">
        <v>0</v>
      </c>
      <c r="Q26" s="345">
        <v>0</v>
      </c>
      <c r="R26" s="345">
        <v>0</v>
      </c>
      <c r="S26" s="345">
        <v>0</v>
      </c>
    </row>
    <row r="27" spans="1:19" ht="15" collapsed="1" thickBot="1" x14ac:dyDescent="0.4">
      <c r="A27" s="145" t="s">
        <v>101</v>
      </c>
      <c r="B27" s="343">
        <f>+'LUNCH DINNER SALES REPORT'!B28</f>
        <v>0</v>
      </c>
      <c r="C27" s="343">
        <f>+'LUNCH DINNER SALES REPORT'!C28</f>
        <v>0</v>
      </c>
      <c r="D27" s="343">
        <f>+'LUNCH DINNER SALES REPORT'!D28</f>
        <v>0</v>
      </c>
      <c r="E27" s="343">
        <f>+'LUNCH DINNER SALES REPORT'!E28</f>
        <v>0</v>
      </c>
      <c r="F27" s="343">
        <f>+'LUNCH DINNER SALES REPORT'!F28</f>
        <v>0</v>
      </c>
      <c r="G27" s="343">
        <f>+'LUNCH DINNER SALES REPORT'!G28</f>
        <v>0</v>
      </c>
      <c r="H27" s="343">
        <f>+'LUNCH DINNER SALES REPORT'!H28</f>
        <v>0</v>
      </c>
      <c r="I27" s="344">
        <f t="shared" si="5"/>
        <v>0</v>
      </c>
      <c r="K27" s="145" t="s">
        <v>101</v>
      </c>
      <c r="L27" s="344">
        <f t="shared" si="1"/>
        <v>0</v>
      </c>
      <c r="M27" s="345">
        <v>0</v>
      </c>
      <c r="N27" s="345">
        <v>0</v>
      </c>
      <c r="O27" s="345">
        <v>0</v>
      </c>
      <c r="P27" s="345">
        <v>0</v>
      </c>
      <c r="Q27" s="345">
        <v>0</v>
      </c>
      <c r="R27" s="345">
        <v>0</v>
      </c>
      <c r="S27" s="345">
        <v>0</v>
      </c>
    </row>
    <row r="28" spans="1:19" ht="15.5" thickTop="1" thickBot="1" x14ac:dyDescent="0.4">
      <c r="A28" s="371" t="s">
        <v>78</v>
      </c>
      <c r="B28" s="374">
        <f t="shared" ref="B28:H28" si="6">SUM(B22:B27)</f>
        <v>0</v>
      </c>
      <c r="C28" s="374">
        <f t="shared" si="6"/>
        <v>0</v>
      </c>
      <c r="D28" s="374">
        <f t="shared" si="6"/>
        <v>0</v>
      </c>
      <c r="E28" s="374">
        <f t="shared" si="6"/>
        <v>0</v>
      </c>
      <c r="F28" s="374">
        <f t="shared" si="6"/>
        <v>0</v>
      </c>
      <c r="G28" s="374">
        <f t="shared" si="6"/>
        <v>0</v>
      </c>
      <c r="H28" s="374">
        <f t="shared" si="6"/>
        <v>0</v>
      </c>
      <c r="I28" s="375">
        <f>SUM(B28:H28)</f>
        <v>0</v>
      </c>
      <c r="K28" s="371" t="s">
        <v>78</v>
      </c>
      <c r="L28" s="375">
        <f t="shared" si="1"/>
        <v>0</v>
      </c>
      <c r="M28" s="377">
        <v>22044.09</v>
      </c>
      <c r="N28" s="377">
        <v>19648.789999999997</v>
      </c>
      <c r="O28" s="377">
        <v>25727.619999999995</v>
      </c>
      <c r="P28" s="377">
        <v>31000.420000000006</v>
      </c>
      <c r="Q28" s="377">
        <v>35694.6</v>
      </c>
      <c r="R28" s="377">
        <v>29261.270000000004</v>
      </c>
      <c r="S28" s="377">
        <v>30229.219999999998</v>
      </c>
    </row>
    <row r="29" spans="1:19" ht="15" hidden="1" outlineLevel="1" thickTop="1" x14ac:dyDescent="0.35">
      <c r="A29" s="389" t="s">
        <v>84</v>
      </c>
      <c r="B29" s="396">
        <v>0</v>
      </c>
      <c r="C29" s="396">
        <v>0</v>
      </c>
      <c r="D29" s="396">
        <v>0</v>
      </c>
      <c r="E29" s="396">
        <v>0</v>
      </c>
      <c r="F29" s="396">
        <v>0</v>
      </c>
      <c r="G29" s="396">
        <v>0</v>
      </c>
      <c r="H29" s="396">
        <v>0</v>
      </c>
      <c r="I29" s="394">
        <f>SUM(B29:H29)</f>
        <v>0</v>
      </c>
      <c r="K29" s="389" t="s">
        <v>84</v>
      </c>
      <c r="L29" s="394">
        <f t="shared" si="1"/>
        <v>0</v>
      </c>
      <c r="M29" s="395">
        <v>0</v>
      </c>
      <c r="N29" s="395">
        <v>0</v>
      </c>
      <c r="O29" s="395">
        <v>0</v>
      </c>
      <c r="P29" s="395">
        <v>0</v>
      </c>
      <c r="Q29" s="395">
        <v>0</v>
      </c>
      <c r="R29" s="395">
        <v>0</v>
      </c>
      <c r="S29" s="395">
        <v>0</v>
      </c>
    </row>
    <row r="30" spans="1:19" ht="14.5" hidden="1" outlineLevel="1" x14ac:dyDescent="0.35">
      <c r="A30" s="346" t="s">
        <v>85</v>
      </c>
      <c r="B30" s="347">
        <f>B28-B29</f>
        <v>0</v>
      </c>
      <c r="C30" s="347">
        <f t="shared" ref="C30:H30" si="7">C28-C29</f>
        <v>0</v>
      </c>
      <c r="D30" s="347">
        <f t="shared" si="7"/>
        <v>0</v>
      </c>
      <c r="E30" s="347">
        <f t="shared" si="7"/>
        <v>0</v>
      </c>
      <c r="F30" s="347">
        <f t="shared" si="7"/>
        <v>0</v>
      </c>
      <c r="G30" s="347">
        <f t="shared" si="7"/>
        <v>0</v>
      </c>
      <c r="H30" s="347">
        <f t="shared" si="7"/>
        <v>0</v>
      </c>
      <c r="I30" s="348">
        <f>I28-I29</f>
        <v>0</v>
      </c>
      <c r="K30" s="346" t="s">
        <v>85</v>
      </c>
      <c r="L30" s="348">
        <f t="shared" si="1"/>
        <v>0</v>
      </c>
      <c r="M30" s="349">
        <v>22044.09</v>
      </c>
      <c r="N30" s="349">
        <v>19648.789999999997</v>
      </c>
      <c r="O30" s="349">
        <v>25727.619999999995</v>
      </c>
      <c r="P30" s="349">
        <v>31000.420000000006</v>
      </c>
      <c r="Q30" s="349">
        <v>35694.6</v>
      </c>
      <c r="R30" s="349">
        <v>29261.270000000004</v>
      </c>
      <c r="S30" s="349">
        <v>30229.219999999998</v>
      </c>
    </row>
    <row r="31" spans="1:19" ht="11.25" customHeight="1" collapsed="1" thickTop="1" x14ac:dyDescent="0.35">
      <c r="B31" s="137"/>
      <c r="C31" s="137"/>
      <c r="D31" s="137"/>
      <c r="E31" s="137"/>
      <c r="F31" s="137"/>
      <c r="G31" s="137"/>
      <c r="H31" s="138"/>
      <c r="I31" s="337"/>
      <c r="L31" s="337"/>
      <c r="M31" s="138"/>
      <c r="N31" s="138"/>
      <c r="O31" s="138"/>
      <c r="P31" s="138"/>
      <c r="Q31" s="138"/>
      <c r="R31" s="138"/>
      <c r="S31" s="138"/>
    </row>
    <row r="32" spans="1:19" ht="14.5" x14ac:dyDescent="0.35">
      <c r="A32" s="145" t="s">
        <v>90</v>
      </c>
      <c r="B32" s="350">
        <f t="shared" ref="B32:H32" si="8">B6</f>
        <v>0</v>
      </c>
      <c r="C32" s="350">
        <f t="shared" si="8"/>
        <v>0</v>
      </c>
      <c r="D32" s="350">
        <f t="shared" si="8"/>
        <v>0</v>
      </c>
      <c r="E32" s="350">
        <f t="shared" si="8"/>
        <v>0</v>
      </c>
      <c r="F32" s="350">
        <f t="shared" si="8"/>
        <v>0</v>
      </c>
      <c r="G32" s="350">
        <f t="shared" si="8"/>
        <v>0</v>
      </c>
      <c r="H32" s="350">
        <f t="shared" si="8"/>
        <v>0</v>
      </c>
      <c r="I32" s="351">
        <f>I6</f>
        <v>0</v>
      </c>
      <c r="K32" s="145" t="s">
        <v>90</v>
      </c>
      <c r="L32" s="351">
        <f>+I32</f>
        <v>0</v>
      </c>
      <c r="M32" s="350">
        <v>565</v>
      </c>
      <c r="N32" s="350">
        <v>553</v>
      </c>
      <c r="O32" s="350">
        <v>656</v>
      </c>
      <c r="P32" s="350">
        <v>687</v>
      </c>
      <c r="Q32" s="350">
        <v>783</v>
      </c>
      <c r="R32" s="350">
        <v>767</v>
      </c>
      <c r="S32" s="350">
        <v>771</v>
      </c>
    </row>
    <row r="33" spans="1:19" ht="14.5" x14ac:dyDescent="0.35">
      <c r="A33" s="145" t="s">
        <v>78</v>
      </c>
      <c r="B33" s="177">
        <f t="shared" ref="B33:H33" si="9">B28</f>
        <v>0</v>
      </c>
      <c r="C33" s="177">
        <f t="shared" si="9"/>
        <v>0</v>
      </c>
      <c r="D33" s="177">
        <f t="shared" si="9"/>
        <v>0</v>
      </c>
      <c r="E33" s="177">
        <f t="shared" si="9"/>
        <v>0</v>
      </c>
      <c r="F33" s="177">
        <f t="shared" si="9"/>
        <v>0</v>
      </c>
      <c r="G33" s="177">
        <f t="shared" si="9"/>
        <v>0</v>
      </c>
      <c r="H33" s="177">
        <f t="shared" si="9"/>
        <v>0</v>
      </c>
      <c r="I33" s="352">
        <f>I28</f>
        <v>0</v>
      </c>
      <c r="K33" s="145" t="s">
        <v>78</v>
      </c>
      <c r="L33" s="352">
        <f t="shared" ref="L33:L44" si="10">+I33</f>
        <v>0</v>
      </c>
      <c r="M33" s="177">
        <v>22044.09</v>
      </c>
      <c r="N33" s="177">
        <v>19648.789999999997</v>
      </c>
      <c r="O33" s="177">
        <v>25727.619999999995</v>
      </c>
      <c r="P33" s="177">
        <v>31000.420000000006</v>
      </c>
      <c r="Q33" s="177">
        <v>35694.6</v>
      </c>
      <c r="R33" s="177">
        <v>29261.270000000004</v>
      </c>
      <c r="S33" s="177">
        <v>30229.219999999998</v>
      </c>
    </row>
    <row r="34" spans="1:19" ht="14.5" x14ac:dyDescent="0.35">
      <c r="A34" s="353" t="s">
        <v>115</v>
      </c>
      <c r="B34" s="398">
        <f>+IF(B7=0,0,(B22)/B7)</f>
        <v>0</v>
      </c>
      <c r="C34" s="398">
        <f t="shared" ref="C34:I34" si="11">+IF(C7=0,0,(C22)/C7)</f>
        <v>0</v>
      </c>
      <c r="D34" s="398">
        <f t="shared" si="11"/>
        <v>0</v>
      </c>
      <c r="E34" s="398">
        <f t="shared" si="11"/>
        <v>0</v>
      </c>
      <c r="F34" s="398">
        <f t="shared" si="11"/>
        <v>0</v>
      </c>
      <c r="G34" s="398">
        <f t="shared" si="11"/>
        <v>0</v>
      </c>
      <c r="H34" s="398">
        <f t="shared" si="11"/>
        <v>0</v>
      </c>
      <c r="I34" s="352">
        <f t="shared" si="11"/>
        <v>0</v>
      </c>
      <c r="K34" s="353" t="s">
        <v>115</v>
      </c>
      <c r="L34" s="352">
        <f t="shared" si="10"/>
        <v>0</v>
      </c>
      <c r="M34" s="177">
        <v>27.199840707964604</v>
      </c>
      <c r="N34" s="177">
        <v>24.032025316455695</v>
      </c>
      <c r="O34" s="177">
        <v>25.159100609756102</v>
      </c>
      <c r="P34" s="177">
        <v>28.081164483260554</v>
      </c>
      <c r="Q34" s="177">
        <v>32.11652618135377</v>
      </c>
      <c r="R34" s="177">
        <v>25.42187744458931</v>
      </c>
      <c r="S34" s="177">
        <v>25.211206225680929</v>
      </c>
    </row>
    <row r="35" spans="1:19" ht="14.5" x14ac:dyDescent="0.35">
      <c r="A35" s="353" t="s">
        <v>116</v>
      </c>
      <c r="B35" s="398">
        <f>+IF(B7=0,0,SUM(B23:B23)/B$7)</f>
        <v>0</v>
      </c>
      <c r="C35" s="398">
        <f t="shared" ref="C35:H35" si="12">+IF(C7=0,0,SUM(C23:C23)/C$7)</f>
        <v>0</v>
      </c>
      <c r="D35" s="398">
        <f t="shared" si="12"/>
        <v>0</v>
      </c>
      <c r="E35" s="398">
        <f t="shared" si="12"/>
        <v>0</v>
      </c>
      <c r="F35" s="398">
        <f t="shared" si="12"/>
        <v>0</v>
      </c>
      <c r="G35" s="398">
        <f t="shared" si="12"/>
        <v>0</v>
      </c>
      <c r="H35" s="398">
        <f t="shared" si="12"/>
        <v>0</v>
      </c>
      <c r="I35" s="352" t="e">
        <f t="shared" ref="I35" si="13">+SUM(I23:I23)/I$7</f>
        <v>#DIV/0!</v>
      </c>
      <c r="K35" s="353" t="s">
        <v>116</v>
      </c>
      <c r="L35" s="352" t="e">
        <f t="shared" si="10"/>
        <v>#DIV/0!</v>
      </c>
      <c r="M35" s="177">
        <v>11.293911504424779</v>
      </c>
      <c r="N35" s="177">
        <v>11.45905967450271</v>
      </c>
      <c r="O35" s="177">
        <v>13.924329268292681</v>
      </c>
      <c r="P35" s="177">
        <v>17.043173216885005</v>
      </c>
      <c r="Q35" s="177">
        <v>13.352388250319285</v>
      </c>
      <c r="R35" s="177">
        <v>12.626427640156454</v>
      </c>
      <c r="S35" s="177">
        <v>13.996601815823608</v>
      </c>
    </row>
    <row r="36" spans="1:19" ht="14.5" x14ac:dyDescent="0.35">
      <c r="A36" s="353" t="s">
        <v>117</v>
      </c>
      <c r="B36" s="398">
        <f>+IF(B7=0,0,B24/B$7)</f>
        <v>0</v>
      </c>
      <c r="C36" s="398">
        <f t="shared" ref="C36:H36" si="14">+IF(C7=0,0,C24/C$7)</f>
        <v>0</v>
      </c>
      <c r="D36" s="398">
        <f t="shared" si="14"/>
        <v>0</v>
      </c>
      <c r="E36" s="398">
        <f t="shared" si="14"/>
        <v>0</v>
      </c>
      <c r="F36" s="398">
        <f t="shared" si="14"/>
        <v>0</v>
      </c>
      <c r="G36" s="398">
        <f t="shared" si="14"/>
        <v>0</v>
      </c>
      <c r="H36" s="398">
        <f t="shared" si="14"/>
        <v>0</v>
      </c>
      <c r="I36" s="352" t="e">
        <f t="shared" ref="I36" si="15">+I24/I$7</f>
        <v>#DIV/0!</v>
      </c>
      <c r="K36" s="353" t="s">
        <v>117</v>
      </c>
      <c r="L36" s="352" t="e">
        <f t="shared" si="10"/>
        <v>#DIV/0!</v>
      </c>
      <c r="M36" s="177">
        <v>0.52233628318584069</v>
      </c>
      <c r="N36" s="177">
        <v>4.0180831826401447E-2</v>
      </c>
      <c r="O36" s="177">
        <v>0.1355030487804878</v>
      </c>
      <c r="P36" s="177">
        <v>0</v>
      </c>
      <c r="Q36" s="177">
        <v>0.11805874840357598</v>
      </c>
      <c r="R36" s="177">
        <v>0.10198174706649282</v>
      </c>
      <c r="S36" s="177">
        <v>0</v>
      </c>
    </row>
    <row r="37" spans="1:19" ht="14.5" x14ac:dyDescent="0.35">
      <c r="A37" s="353" t="s">
        <v>141</v>
      </c>
      <c r="B37" s="398">
        <f>+IF(B7=0,0,SUM(B25:B27)/B$7)</f>
        <v>0</v>
      </c>
      <c r="C37" s="398">
        <f t="shared" ref="C37:H37" si="16">+IF(C7=0,0,SUM(C25:C27)/C$7)</f>
        <v>0</v>
      </c>
      <c r="D37" s="398">
        <f t="shared" si="16"/>
        <v>0</v>
      </c>
      <c r="E37" s="398">
        <f t="shared" si="16"/>
        <v>0</v>
      </c>
      <c r="F37" s="398">
        <f t="shared" si="16"/>
        <v>0</v>
      </c>
      <c r="G37" s="398">
        <f t="shared" si="16"/>
        <v>0</v>
      </c>
      <c r="H37" s="398">
        <f t="shared" si="16"/>
        <v>0</v>
      </c>
      <c r="I37" s="352" t="e">
        <f t="shared" ref="I37" si="17">+SUM(I25:I27)/I$7</f>
        <v>#DIV/0!</v>
      </c>
      <c r="K37" s="353" t="s">
        <v>141</v>
      </c>
      <c r="L37" s="352" t="e">
        <f t="shared" si="10"/>
        <v>#DIV/0!</v>
      </c>
      <c r="M37" s="177">
        <v>0</v>
      </c>
      <c r="N37" s="177">
        <v>0</v>
      </c>
      <c r="O37" s="177">
        <v>0</v>
      </c>
      <c r="P37" s="177">
        <v>0</v>
      </c>
      <c r="Q37" s="177">
        <v>0</v>
      </c>
      <c r="R37" s="177">
        <v>0</v>
      </c>
      <c r="S37" s="177">
        <v>0</v>
      </c>
    </row>
    <row r="38" spans="1:19" ht="14.5" x14ac:dyDescent="0.35">
      <c r="A38" s="145" t="s">
        <v>114</v>
      </c>
      <c r="B38" s="177">
        <f t="shared" ref="B38:C38" si="18">IF(B7=0,0,B28/B7)</f>
        <v>0</v>
      </c>
      <c r="C38" s="177">
        <f t="shared" si="18"/>
        <v>0</v>
      </c>
      <c r="D38" s="177">
        <f t="shared" ref="D38:H38" si="19">IF(D7=0,0,D28/D7)</f>
        <v>0</v>
      </c>
      <c r="E38" s="177">
        <f t="shared" si="19"/>
        <v>0</v>
      </c>
      <c r="F38" s="177">
        <f t="shared" si="19"/>
        <v>0</v>
      </c>
      <c r="G38" s="177">
        <f t="shared" si="19"/>
        <v>0</v>
      </c>
      <c r="H38" s="177">
        <f t="shared" si="19"/>
        <v>0</v>
      </c>
      <c r="I38" s="352" t="e">
        <f>+I28/I7</f>
        <v>#DIV/0!</v>
      </c>
      <c r="K38" s="145" t="s">
        <v>114</v>
      </c>
      <c r="L38" s="352" t="e">
        <f t="shared" si="10"/>
        <v>#DIV/0!</v>
      </c>
      <c r="M38" s="177">
        <v>39.016088495575218</v>
      </c>
      <c r="N38" s="177">
        <v>35.531265822784803</v>
      </c>
      <c r="O38" s="177">
        <v>39.218932926829261</v>
      </c>
      <c r="P38" s="177">
        <v>45.124337700145567</v>
      </c>
      <c r="Q38" s="177">
        <v>45.586973180076626</v>
      </c>
      <c r="R38" s="177">
        <v>38.150286831812259</v>
      </c>
      <c r="S38" s="177">
        <v>39.207808041504535</v>
      </c>
    </row>
    <row r="39" spans="1:19" ht="14.5" x14ac:dyDescent="0.35">
      <c r="A39" s="179" t="s">
        <v>91</v>
      </c>
      <c r="B39" s="177">
        <f>+$I39/7</f>
        <v>0</v>
      </c>
      <c r="C39" s="177">
        <f t="shared" ref="C39:H39" si="20">+$I39/7</f>
        <v>0</v>
      </c>
      <c r="D39" s="177">
        <f t="shared" si="20"/>
        <v>0</v>
      </c>
      <c r="E39" s="177">
        <f t="shared" si="20"/>
        <v>0</v>
      </c>
      <c r="F39" s="177">
        <f t="shared" si="20"/>
        <v>0</v>
      </c>
      <c r="G39" s="177">
        <f t="shared" si="20"/>
        <v>0</v>
      </c>
      <c r="H39" s="177">
        <f t="shared" si="20"/>
        <v>0</v>
      </c>
      <c r="I39" s="352">
        <f>+'LUNCH DINNER SALES REPORT'!B46</f>
        <v>0</v>
      </c>
      <c r="K39" s="179" t="s">
        <v>91</v>
      </c>
      <c r="L39" s="352">
        <f t="shared" si="10"/>
        <v>0</v>
      </c>
      <c r="M39" s="177">
        <v>3499.2</v>
      </c>
      <c r="N39" s="177">
        <v>3051.56</v>
      </c>
      <c r="O39" s="177">
        <v>3161.62</v>
      </c>
      <c r="P39" s="177">
        <v>2668.09</v>
      </c>
      <c r="Q39" s="177">
        <v>2769.93</v>
      </c>
      <c r="R39" s="177">
        <v>2929.96</v>
      </c>
      <c r="S39" s="177">
        <v>3105.51</v>
      </c>
    </row>
    <row r="40" spans="1:19" ht="14.5" x14ac:dyDescent="0.35">
      <c r="A40" s="145" t="s">
        <v>92</v>
      </c>
      <c r="B40" s="354">
        <f t="shared" ref="B40:C40" si="21">IF(B33=0,0,B39/B33)</f>
        <v>0</v>
      </c>
      <c r="C40" s="354">
        <f t="shared" si="21"/>
        <v>0</v>
      </c>
      <c r="D40" s="354">
        <f>IF(D33=0,0,D39/D33)</f>
        <v>0</v>
      </c>
      <c r="E40" s="354">
        <f>IF(E33=0,0,E39/E33)</f>
        <v>0</v>
      </c>
      <c r="F40" s="354">
        <f t="shared" ref="F40:H40" si="22">IF(F33=0,0,F39/F33)</f>
        <v>0</v>
      </c>
      <c r="G40" s="354">
        <f t="shared" si="22"/>
        <v>0</v>
      </c>
      <c r="H40" s="354">
        <f t="shared" si="22"/>
        <v>0</v>
      </c>
      <c r="I40" s="355" t="e">
        <f>I39/I33</f>
        <v>#DIV/0!</v>
      </c>
      <c r="K40" s="145" t="s">
        <v>92</v>
      </c>
      <c r="L40" s="355" t="e">
        <f t="shared" si="10"/>
        <v>#DIV/0!</v>
      </c>
      <c r="M40" s="356">
        <v>0.15873642323180498</v>
      </c>
      <c r="N40" s="356">
        <v>0.15530523762531945</v>
      </c>
      <c r="O40" s="356">
        <v>0.12288816454845028</v>
      </c>
      <c r="P40" s="356">
        <v>8.6066253295923073E-2</v>
      </c>
      <c r="Q40" s="356">
        <v>7.7600813568438926E-2</v>
      </c>
      <c r="R40" s="356">
        <v>0.10013099226383543</v>
      </c>
      <c r="S40" s="356">
        <v>0.10273205858437633</v>
      </c>
    </row>
    <row r="41" spans="1:19" ht="14.5" x14ac:dyDescent="0.35">
      <c r="A41" s="145" t="s">
        <v>121</v>
      </c>
      <c r="B41" s="177">
        <f>+$I41/7</f>
        <v>0</v>
      </c>
      <c r="C41" s="177">
        <f t="shared" ref="C41:H41" si="23">+$I41/7</f>
        <v>0</v>
      </c>
      <c r="D41" s="177">
        <f t="shared" si="23"/>
        <v>0</v>
      </c>
      <c r="E41" s="177">
        <f t="shared" si="23"/>
        <v>0</v>
      </c>
      <c r="F41" s="177">
        <f t="shared" si="23"/>
        <v>0</v>
      </c>
      <c r="G41" s="177">
        <f t="shared" si="23"/>
        <v>0</v>
      </c>
      <c r="H41" s="177">
        <f t="shared" si="23"/>
        <v>0</v>
      </c>
      <c r="I41" s="352">
        <f>+'LUNCH DINNER SALES REPORT'!B48</f>
        <v>0</v>
      </c>
      <c r="K41" s="145" t="s">
        <v>121</v>
      </c>
      <c r="L41" s="352">
        <f t="shared" si="10"/>
        <v>0</v>
      </c>
      <c r="M41" s="177">
        <v>5575.31</v>
      </c>
      <c r="N41" s="177">
        <v>5575.31</v>
      </c>
      <c r="O41" s="177">
        <v>6212.17</v>
      </c>
      <c r="P41" s="177">
        <v>6212.17</v>
      </c>
      <c r="Q41" s="177">
        <v>6212.17</v>
      </c>
      <c r="R41" s="177">
        <v>6212.17</v>
      </c>
      <c r="S41" s="177">
        <v>6212.17</v>
      </c>
    </row>
    <row r="42" spans="1:19" ht="14.5" x14ac:dyDescent="0.35">
      <c r="A42" s="145" t="s">
        <v>122</v>
      </c>
      <c r="B42" s="354">
        <f t="shared" ref="B42:C42" si="24">IF(B33=0,0,B41/B33)</f>
        <v>0</v>
      </c>
      <c r="C42" s="354">
        <f t="shared" si="24"/>
        <v>0</v>
      </c>
      <c r="D42" s="354">
        <f>IF(D33=0,0,D41/D33)</f>
        <v>0</v>
      </c>
      <c r="E42" s="354">
        <f t="shared" ref="E42:H42" si="25">IF(E33=0,0,E41/E33)</f>
        <v>0</v>
      </c>
      <c r="F42" s="354">
        <f t="shared" si="25"/>
        <v>0</v>
      </c>
      <c r="G42" s="354">
        <f t="shared" si="25"/>
        <v>0</v>
      </c>
      <c r="H42" s="354">
        <f t="shared" si="25"/>
        <v>0</v>
      </c>
      <c r="I42" s="355" t="e">
        <f>I41/I33</f>
        <v>#DIV/0!</v>
      </c>
      <c r="K42" s="145" t="s">
        <v>122</v>
      </c>
      <c r="L42" s="355" t="e">
        <f t="shared" si="10"/>
        <v>#DIV/0!</v>
      </c>
      <c r="M42" s="356">
        <v>0.25291631453146857</v>
      </c>
      <c r="N42" s="356">
        <v>0.28374826134331943</v>
      </c>
      <c r="O42" s="356">
        <v>0.24145917889023552</v>
      </c>
      <c r="P42" s="356">
        <v>0.20038986568569067</v>
      </c>
      <c r="Q42" s="356">
        <v>0.17403668902298949</v>
      </c>
      <c r="R42" s="356">
        <v>0.21230008130200773</v>
      </c>
      <c r="S42" s="356">
        <v>0.20550215983078626</v>
      </c>
    </row>
    <row r="43" spans="1:19" ht="14.5" x14ac:dyDescent="0.35">
      <c r="A43" s="145" t="s">
        <v>123</v>
      </c>
      <c r="B43" s="177">
        <f>+$I43/7</f>
        <v>0</v>
      </c>
      <c r="C43" s="177">
        <f t="shared" ref="C43:H43" si="26">+$I43/7</f>
        <v>0</v>
      </c>
      <c r="D43" s="177">
        <f t="shared" si="26"/>
        <v>0</v>
      </c>
      <c r="E43" s="177">
        <f t="shared" si="26"/>
        <v>0</v>
      </c>
      <c r="F43" s="177">
        <f t="shared" si="26"/>
        <v>0</v>
      </c>
      <c r="G43" s="177">
        <f t="shared" si="26"/>
        <v>0</v>
      </c>
      <c r="H43" s="177">
        <f t="shared" si="26"/>
        <v>0</v>
      </c>
      <c r="I43" s="352">
        <f>+'LUNCH DINNER SALES REPORT'!B50</f>
        <v>0</v>
      </c>
      <c r="K43" s="145" t="s">
        <v>123</v>
      </c>
      <c r="L43" s="352">
        <f t="shared" si="10"/>
        <v>0</v>
      </c>
      <c r="M43" s="177">
        <v>1213.972602739726</v>
      </c>
      <c r="N43" s="177">
        <v>1213.972602739726</v>
      </c>
      <c r="O43" s="177">
        <v>1213.972602739726</v>
      </c>
      <c r="P43" s="177">
        <v>1213.972602739726</v>
      </c>
      <c r="Q43" s="177">
        <v>1213.972602739726</v>
      </c>
      <c r="R43" s="177">
        <v>1213.972602739726</v>
      </c>
      <c r="S43" s="177">
        <v>1213.972602739726</v>
      </c>
    </row>
    <row r="44" spans="1:19" ht="15" thickBot="1" x14ac:dyDescent="0.4">
      <c r="A44" s="145" t="s">
        <v>124</v>
      </c>
      <c r="B44" s="354">
        <f t="shared" ref="B44:C44" si="27">IF(B33=0,0,B43/B33)</f>
        <v>0</v>
      </c>
      <c r="C44" s="354">
        <f t="shared" si="27"/>
        <v>0</v>
      </c>
      <c r="D44" s="354">
        <f>IF(D33=0,0,D43/D33)</f>
        <v>0</v>
      </c>
      <c r="E44" s="354">
        <f t="shared" ref="E44:H44" si="28">IF(E33=0,0,E43/E33)</f>
        <v>0</v>
      </c>
      <c r="F44" s="354">
        <f t="shared" si="28"/>
        <v>0</v>
      </c>
      <c r="G44" s="354">
        <f t="shared" si="28"/>
        <v>0</v>
      </c>
      <c r="H44" s="354">
        <f t="shared" si="28"/>
        <v>0</v>
      </c>
      <c r="I44" s="357" t="e">
        <f>I43/I33</f>
        <v>#DIV/0!</v>
      </c>
      <c r="K44" s="145" t="s">
        <v>124</v>
      </c>
      <c r="L44" s="357" t="e">
        <f t="shared" si="10"/>
        <v>#DIV/0!</v>
      </c>
      <c r="M44" s="356">
        <v>5.5070207150294065E-2</v>
      </c>
      <c r="N44" s="356">
        <v>6.1783580705973555E-2</v>
      </c>
      <c r="O44" s="356">
        <v>4.7185577318839683E-2</v>
      </c>
      <c r="P44" s="356">
        <v>3.9159875986832619E-2</v>
      </c>
      <c r="Q44" s="356">
        <v>3.400997917723482E-2</v>
      </c>
      <c r="R44" s="356">
        <v>4.148735180461155E-2</v>
      </c>
      <c r="S44" s="356">
        <v>4.0158912560090076E-2</v>
      </c>
    </row>
    <row r="45" spans="1:19" ht="14.5" x14ac:dyDescent="0.35">
      <c r="A45" s="145"/>
      <c r="B45" s="177"/>
      <c r="K45" s="145"/>
    </row>
    <row r="46" spans="1:19" ht="14.5" x14ac:dyDescent="0.35">
      <c r="A46" s="179"/>
      <c r="B46" s="180"/>
      <c r="K46" s="179"/>
    </row>
    <row r="47" spans="1:19" ht="14.5" x14ac:dyDescent="0.35">
      <c r="A47" s="145"/>
      <c r="B47" s="358"/>
      <c r="C47" s="358"/>
      <c r="D47" s="358"/>
      <c r="E47" s="358"/>
      <c r="F47" s="358"/>
      <c r="G47" s="358"/>
      <c r="H47" s="358"/>
      <c r="K47" s="145"/>
    </row>
    <row r="49" spans="2:3" x14ac:dyDescent="0.3">
      <c r="C49" s="178"/>
    </row>
    <row r="50" spans="2:3" x14ac:dyDescent="0.3">
      <c r="B50" s="182"/>
      <c r="C50" s="178"/>
    </row>
    <row r="51" spans="2:3" x14ac:dyDescent="0.3">
      <c r="B51" s="182"/>
      <c r="C51" s="178"/>
    </row>
    <row r="52" spans="2:3" x14ac:dyDescent="0.3">
      <c r="B52" s="182"/>
      <c r="C52" s="178"/>
    </row>
    <row r="53" spans="2:3" x14ac:dyDescent="0.3">
      <c r="B53" s="183"/>
      <c r="C53" s="178"/>
    </row>
  </sheetData>
  <mergeCells count="6">
    <mergeCell ref="B1:I1"/>
    <mergeCell ref="B2:I2"/>
    <mergeCell ref="L2:S2"/>
    <mergeCell ref="B3:I3"/>
    <mergeCell ref="L3:S3"/>
    <mergeCell ref="L1:S1"/>
  </mergeCells>
  <printOptions horizontalCentered="1"/>
  <pageMargins left="0.25" right="0.25" top="0.5" bottom="0.5" header="0.3" footer="0.3"/>
  <pageSetup paperSize="9" scale="90" orientation="landscape" r:id="rId1"/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MON</vt:lpstr>
      <vt:lpstr>TUE</vt:lpstr>
      <vt:lpstr>WED</vt:lpstr>
      <vt:lpstr>THU</vt:lpstr>
      <vt:lpstr>FRI</vt:lpstr>
      <vt:lpstr>SAT</vt:lpstr>
      <vt:lpstr>SUN</vt:lpstr>
      <vt:lpstr>LUNCH DINNER SALES REPORT</vt:lpstr>
      <vt:lpstr>Comp.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Morris</dc:creator>
  <cp:lastModifiedBy>Isaiah Carrington</cp:lastModifiedBy>
  <cp:lastPrinted>2024-05-03T21:01:43Z</cp:lastPrinted>
  <dcterms:created xsi:type="dcterms:W3CDTF">2021-10-28T22:45:40Z</dcterms:created>
  <dcterms:modified xsi:type="dcterms:W3CDTF">2024-05-11T18:21:29Z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34c7c2a5-7e4c-4b8d-bae0-b4d913b905d1</vt:lpwstr>
  </property>
</Properties>
</file>