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Documents\Reports\"/>
    </mc:Choice>
  </mc:AlternateContent>
  <xr:revisionPtr revIDLastSave="0" documentId="13_ncr:1_{30635412-6860-4D67-A739-165A4E5EBDA9}" xr6:coauthVersionLast="47" xr6:coauthVersionMax="47" xr10:uidLastSave="{00000000-0000-0000-0000-000000000000}"/>
  <bookViews>
    <workbookView xWindow="-28920" yWindow="-120" windowWidth="29040" windowHeight="15720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  <sheet name="Comp. Summary" sheetId="10" r:id="rId9"/>
  </sheets>
  <definedNames>
    <definedName name="_xlnm.Print_Area" localSheetId="0">MON!$A$1:$S$120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1" l="1"/>
  <c r="H87" i="1"/>
  <c r="H88" i="3"/>
  <c r="H87" i="3"/>
  <c r="C34" i="7"/>
  <c r="L43" i="10" l="1"/>
  <c r="H43" i="10"/>
  <c r="G43" i="10"/>
  <c r="F43" i="10"/>
  <c r="E43" i="10"/>
  <c r="D43" i="10"/>
  <c r="C43" i="10"/>
  <c r="B43" i="10"/>
  <c r="I41" i="10"/>
  <c r="I39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B17" i="10" s="1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L5" i="10"/>
  <c r="B5" i="10"/>
  <c r="C5" i="10" s="1"/>
  <c r="D5" i="10" s="1"/>
  <c r="E5" i="10" s="1"/>
  <c r="F5" i="10" s="1"/>
  <c r="G5" i="10" s="1"/>
  <c r="H5" i="10" s="1"/>
  <c r="C17" i="10" l="1"/>
  <c r="G17" i="10"/>
  <c r="H17" i="10"/>
  <c r="C39" i="10"/>
  <c r="L41" i="10"/>
  <c r="E17" i="10"/>
  <c r="D17" i="10"/>
  <c r="F17" i="10"/>
  <c r="F39" i="10"/>
  <c r="G39" i="10"/>
  <c r="I8" i="10"/>
  <c r="L8" i="10" s="1"/>
  <c r="I10" i="10"/>
  <c r="L10" i="10" s="1"/>
  <c r="L39" i="10"/>
  <c r="I9" i="10"/>
  <c r="L9" i="10" s="1"/>
  <c r="C41" i="10"/>
  <c r="B39" i="10"/>
  <c r="D41" i="10"/>
  <c r="I16" i="10"/>
  <c r="L16" i="10" s="1"/>
  <c r="D39" i="10"/>
  <c r="E41" i="10"/>
  <c r="I15" i="10"/>
  <c r="E39" i="10"/>
  <c r="F41" i="10"/>
  <c r="H39" i="10"/>
  <c r="G41" i="10"/>
  <c r="H41" i="10"/>
  <c r="B41" i="10"/>
  <c r="L15" i="10" l="1"/>
  <c r="L17" i="10" s="1"/>
  <c r="I17" i="10"/>
  <c r="H94" i="8" l="1"/>
  <c r="H94" i="7"/>
  <c r="H94" i="5"/>
  <c r="H94" i="4"/>
  <c r="H94" i="3"/>
  <c r="G87" i="1"/>
  <c r="G88" i="8" l="1"/>
  <c r="G87" i="8"/>
  <c r="G88" i="7"/>
  <c r="G87" i="7"/>
  <c r="H94" i="6"/>
  <c r="G87" i="6"/>
  <c r="G88" i="6"/>
  <c r="G88" i="5"/>
  <c r="G87" i="5"/>
  <c r="G87" i="4"/>
  <c r="G88" i="4"/>
  <c r="G87" i="3"/>
  <c r="G88" i="3"/>
  <c r="G88" i="1"/>
  <c r="G94" i="8" l="1"/>
  <c r="H96" i="8" s="1"/>
  <c r="G94" i="7"/>
  <c r="H96" i="7" s="1"/>
  <c r="G94" i="6"/>
  <c r="H96" i="6" s="1"/>
  <c r="G94" i="5"/>
  <c r="H96" i="5" s="1"/>
  <c r="G94" i="4"/>
  <c r="H96" i="4" s="1"/>
  <c r="G94" i="3"/>
  <c r="H96" i="3" s="1"/>
  <c r="M96" i="5"/>
  <c r="M76" i="5"/>
  <c r="N76" i="5" s="1"/>
  <c r="M92" i="4"/>
  <c r="M64" i="4"/>
  <c r="N64" i="4" s="1"/>
  <c r="M94" i="4"/>
  <c r="M96" i="4"/>
  <c r="M100" i="3"/>
  <c r="M76" i="3"/>
  <c r="N76" i="3" s="1"/>
  <c r="M94" i="3"/>
  <c r="M58" i="3"/>
  <c r="N58" i="3" s="1"/>
  <c r="M96" i="3"/>
  <c r="M92" i="3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100" i="5"/>
  <c r="M99" i="5"/>
  <c r="M98" i="5"/>
  <c r="M97" i="5"/>
  <c r="M95" i="5"/>
  <c r="M94" i="5"/>
  <c r="M93" i="5"/>
  <c r="M92" i="5"/>
  <c r="M91" i="5"/>
  <c r="M90" i="5"/>
  <c r="M89" i="5"/>
  <c r="M88" i="5"/>
  <c r="N88" i="5" s="1"/>
  <c r="M85" i="5"/>
  <c r="N85" i="5" s="1"/>
  <c r="M82" i="5"/>
  <c r="N82" i="5" s="1"/>
  <c r="M79" i="5"/>
  <c r="N79" i="5" s="1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100" i="4"/>
  <c r="M99" i="4"/>
  <c r="M98" i="4"/>
  <c r="M97" i="4"/>
  <c r="M95" i="4"/>
  <c r="M93" i="4"/>
  <c r="M91" i="4"/>
  <c r="M90" i="4"/>
  <c r="M89" i="4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67" i="4"/>
  <c r="N67" i="4" s="1"/>
  <c r="M61" i="4"/>
  <c r="N61" i="4" s="1"/>
  <c r="M58" i="4"/>
  <c r="N58" i="4" s="1"/>
  <c r="M55" i="4"/>
  <c r="N55" i="4" s="1"/>
  <c r="M99" i="3"/>
  <c r="M98" i="3"/>
  <c r="M97" i="3"/>
  <c r="M95" i="3"/>
  <c r="M93" i="3"/>
  <c r="M91" i="3"/>
  <c r="M90" i="3"/>
  <c r="M89" i="3"/>
  <c r="M88" i="3"/>
  <c r="N88" i="3" s="1"/>
  <c r="M85" i="3"/>
  <c r="N85" i="3" s="1"/>
  <c r="M82" i="3"/>
  <c r="N82" i="3" s="1"/>
  <c r="M79" i="3"/>
  <c r="N79" i="3" s="1"/>
  <c r="M73" i="3"/>
  <c r="N73" i="3" s="1"/>
  <c r="M70" i="3"/>
  <c r="N70" i="3" s="1"/>
  <c r="M67" i="3"/>
  <c r="N67" i="3" s="1"/>
  <c r="M61" i="3"/>
  <c r="N61" i="3" s="1"/>
  <c r="M55" i="3"/>
  <c r="N55" i="3" s="1"/>
  <c r="G97" i="8" l="1"/>
  <c r="G97" i="7"/>
  <c r="G97" i="6"/>
  <c r="G97" i="5"/>
  <c r="M70" i="4"/>
  <c r="N70" i="4" s="1"/>
  <c r="G97" i="4" s="1"/>
  <c r="M64" i="3"/>
  <c r="N64" i="3" s="1"/>
  <c r="G97" i="3" s="1"/>
  <c r="R97" i="5"/>
  <c r="Q97" i="5"/>
  <c r="M108" i="8" l="1"/>
  <c r="M107" i="8"/>
  <c r="M106" i="8"/>
  <c r="M105" i="8"/>
  <c r="M108" i="7"/>
  <c r="M107" i="7"/>
  <c r="M106" i="7"/>
  <c r="M105" i="7"/>
  <c r="M73" i="1" l="1"/>
  <c r="R102" i="8" l="1"/>
  <c r="Q102" i="8"/>
  <c r="R102" i="7"/>
  <c r="Q102" i="7"/>
  <c r="M108" i="6"/>
  <c r="M107" i="6"/>
  <c r="M106" i="6"/>
  <c r="M105" i="6"/>
  <c r="R97" i="6"/>
  <c r="Q97" i="6"/>
  <c r="M108" i="5"/>
  <c r="M107" i="5"/>
  <c r="M106" i="5"/>
  <c r="M105" i="5"/>
  <c r="M108" i="4"/>
  <c r="M107" i="4"/>
  <c r="M106" i="4"/>
  <c r="M105" i="4"/>
  <c r="R97" i="4"/>
  <c r="Q97" i="4"/>
  <c r="M108" i="3"/>
  <c r="M107" i="3"/>
  <c r="M106" i="3"/>
  <c r="M105" i="3"/>
  <c r="R97" i="3"/>
  <c r="Q97" i="3"/>
  <c r="M91" i="1"/>
  <c r="M92" i="1"/>
  <c r="M93" i="1"/>
  <c r="M94" i="1"/>
  <c r="M90" i="1"/>
  <c r="M95" i="1"/>
  <c r="N73" i="1"/>
  <c r="M88" i="1"/>
  <c r="N88" i="1" s="1"/>
  <c r="M85" i="1"/>
  <c r="N85" i="1" s="1"/>
  <c r="M82" i="1"/>
  <c r="N82" i="1" s="1"/>
  <c r="M79" i="1"/>
  <c r="N79" i="1" s="1"/>
  <c r="R98" i="6" l="1"/>
  <c r="R98" i="4"/>
  <c r="M110" i="6"/>
  <c r="M110" i="3"/>
  <c r="R103" i="8"/>
  <c r="R106" i="8" s="1"/>
  <c r="M103" i="8"/>
  <c r="M110" i="8"/>
  <c r="R103" i="7"/>
  <c r="R107" i="7" s="1"/>
  <c r="R98" i="5"/>
  <c r="M103" i="5"/>
  <c r="M110" i="5"/>
  <c r="M103" i="4"/>
  <c r="M110" i="4"/>
  <c r="R98" i="3"/>
  <c r="M103" i="7"/>
  <c r="M103" i="6"/>
  <c r="M103" i="3"/>
  <c r="M112" i="6" l="1"/>
  <c r="M112" i="3"/>
  <c r="M112" i="8"/>
  <c r="M112" i="5"/>
  <c r="M112" i="4"/>
  <c r="C34" i="4"/>
  <c r="F47" i="5" l="1"/>
  <c r="H94" i="1" l="1"/>
  <c r="G94" i="1"/>
  <c r="H96" i="1" l="1"/>
  <c r="F47" i="1"/>
  <c r="F48" i="1" s="1"/>
  <c r="G13" i="6"/>
  <c r="F27" i="10" s="1"/>
  <c r="H12" i="2" l="1"/>
  <c r="H13" i="10" s="1"/>
  <c r="H11" i="2"/>
  <c r="H12" i="10" s="1"/>
  <c r="H10" i="2"/>
  <c r="H11" i="10" s="1"/>
  <c r="G10" i="2"/>
  <c r="G11" i="10" s="1"/>
  <c r="G11" i="2"/>
  <c r="G12" i="10" s="1"/>
  <c r="G12" i="2"/>
  <c r="G13" i="10" s="1"/>
  <c r="H7" i="10" l="1"/>
  <c r="H6" i="10"/>
  <c r="G7" i="10"/>
  <c r="G6" i="10"/>
  <c r="G6" i="2"/>
  <c r="H6" i="2"/>
  <c r="D10" i="2"/>
  <c r="D11" i="10" s="1"/>
  <c r="G13" i="3" l="1"/>
  <c r="C27" i="10" s="1"/>
  <c r="R97" i="1" l="1"/>
  <c r="Q97" i="1"/>
  <c r="R98" i="1" l="1"/>
  <c r="F47" i="7" l="1"/>
  <c r="F47" i="6" l="1"/>
  <c r="C34" i="8"/>
  <c r="G13" i="7" l="1"/>
  <c r="G27" i="10" s="1"/>
  <c r="G35" i="10" s="1"/>
  <c r="G13" i="1" l="1"/>
  <c r="B27" i="10" s="1"/>
  <c r="D13" i="7" l="1"/>
  <c r="M96" i="1" l="1"/>
  <c r="M97" i="1"/>
  <c r="M98" i="1"/>
  <c r="L44" i="8"/>
  <c r="L43" i="8"/>
  <c r="L42" i="8"/>
  <c r="H42" i="8"/>
  <c r="K37" i="8" s="1"/>
  <c r="L37" i="8" s="1"/>
  <c r="L39" i="8"/>
  <c r="L38" i="8"/>
  <c r="L35" i="8"/>
  <c r="C35" i="8"/>
  <c r="H34" i="8"/>
  <c r="K36" i="8" s="1"/>
  <c r="L36" i="8" s="1"/>
  <c r="C33" i="8"/>
  <c r="K41" i="8" s="1"/>
  <c r="L41" i="8" s="1"/>
  <c r="L31" i="8"/>
  <c r="L30" i="8" s="1"/>
  <c r="L28" i="8"/>
  <c r="C28" i="8"/>
  <c r="L27" i="8"/>
  <c r="C27" i="8"/>
  <c r="L26" i="8"/>
  <c r="L25" i="8" s="1"/>
  <c r="H26" i="8"/>
  <c r="K40" i="8" s="1"/>
  <c r="L40" i="8" s="1"/>
  <c r="C26" i="8"/>
  <c r="C25" i="8"/>
  <c r="C24" i="8"/>
  <c r="K23" i="8"/>
  <c r="L23" i="8" s="1"/>
  <c r="C23" i="8"/>
  <c r="C22" i="8"/>
  <c r="C21" i="8"/>
  <c r="K17" i="8"/>
  <c r="K13" i="8"/>
  <c r="H30" i="10" s="1"/>
  <c r="H37" i="10" s="1"/>
  <c r="J13" i="8"/>
  <c r="I13" i="8"/>
  <c r="H29" i="10" s="1"/>
  <c r="H13" i="8"/>
  <c r="H28" i="10" s="1"/>
  <c r="H36" i="10" s="1"/>
  <c r="G13" i="8"/>
  <c r="H27" i="10" s="1"/>
  <c r="H35" i="10" s="1"/>
  <c r="F13" i="8"/>
  <c r="F15" i="8" s="1"/>
  <c r="E13" i="8"/>
  <c r="D13" i="8"/>
  <c r="D15" i="8" s="1"/>
  <c r="C13" i="8"/>
  <c r="B13" i="8"/>
  <c r="L12" i="8"/>
  <c r="L11" i="8"/>
  <c r="L10" i="8"/>
  <c r="L44" i="7"/>
  <c r="L43" i="7"/>
  <c r="L42" i="7"/>
  <c r="H42" i="7"/>
  <c r="K37" i="7" s="1"/>
  <c r="L37" i="7" s="1"/>
  <c r="L39" i="7"/>
  <c r="L38" i="7"/>
  <c r="L35" i="7"/>
  <c r="C35" i="7"/>
  <c r="H34" i="7"/>
  <c r="K36" i="7" s="1"/>
  <c r="L36" i="7" s="1"/>
  <c r="C33" i="7"/>
  <c r="K41" i="7" s="1"/>
  <c r="L41" i="7" s="1"/>
  <c r="L31" i="7"/>
  <c r="L30" i="7" s="1"/>
  <c r="L28" i="7"/>
  <c r="C28" i="7"/>
  <c r="L27" i="7"/>
  <c r="C27" i="7"/>
  <c r="L26" i="7"/>
  <c r="L25" i="7" s="1"/>
  <c r="H26" i="7"/>
  <c r="K40" i="7" s="1"/>
  <c r="C26" i="7"/>
  <c r="C25" i="7"/>
  <c r="C24" i="7"/>
  <c r="K23" i="7"/>
  <c r="L23" i="7" s="1"/>
  <c r="C23" i="7"/>
  <c r="C22" i="7"/>
  <c r="C21" i="7"/>
  <c r="K17" i="7"/>
  <c r="K13" i="7"/>
  <c r="G30" i="10" s="1"/>
  <c r="G37" i="10" s="1"/>
  <c r="J13" i="7"/>
  <c r="I13" i="7"/>
  <c r="G29" i="10" s="1"/>
  <c r="H13" i="7"/>
  <c r="G28" i="10" s="1"/>
  <c r="G36" i="10" s="1"/>
  <c r="F13" i="7"/>
  <c r="F15" i="7" s="1"/>
  <c r="E13" i="7"/>
  <c r="D15" i="7"/>
  <c r="C13" i="7"/>
  <c r="B13" i="7"/>
  <c r="L12" i="7"/>
  <c r="L11" i="7"/>
  <c r="L10" i="7"/>
  <c r="L44" i="6"/>
  <c r="L43" i="6"/>
  <c r="L42" i="6"/>
  <c r="H42" i="6"/>
  <c r="L39" i="6"/>
  <c r="L38" i="6"/>
  <c r="L35" i="6"/>
  <c r="C35" i="6"/>
  <c r="H34" i="6"/>
  <c r="C34" i="6"/>
  <c r="C33" i="6"/>
  <c r="L31" i="6"/>
  <c r="L30" i="6" s="1"/>
  <c r="L28" i="6"/>
  <c r="C28" i="6"/>
  <c r="L27" i="6"/>
  <c r="C27" i="6"/>
  <c r="L26" i="6"/>
  <c r="L25" i="6" s="1"/>
  <c r="H26" i="6"/>
  <c r="C26" i="6"/>
  <c r="C25" i="6"/>
  <c r="C24" i="6"/>
  <c r="K23" i="6"/>
  <c r="L23" i="6" s="1"/>
  <c r="C23" i="6"/>
  <c r="C22" i="6"/>
  <c r="C21" i="6"/>
  <c r="K17" i="6"/>
  <c r="K13" i="6"/>
  <c r="F30" i="10" s="1"/>
  <c r="J13" i="6"/>
  <c r="I13" i="6"/>
  <c r="F29" i="10" s="1"/>
  <c r="H13" i="6"/>
  <c r="F28" i="10" s="1"/>
  <c r="F13" i="6"/>
  <c r="F15" i="6" s="1"/>
  <c r="E13" i="6"/>
  <c r="D13" i="6"/>
  <c r="D15" i="6" s="1"/>
  <c r="C13" i="6"/>
  <c r="B13" i="6"/>
  <c r="F25" i="10" s="1"/>
  <c r="L12" i="6"/>
  <c r="L11" i="6"/>
  <c r="L10" i="6"/>
  <c r="L44" i="5"/>
  <c r="L43" i="5"/>
  <c r="L42" i="5"/>
  <c r="H42" i="5"/>
  <c r="K37" i="5" s="1"/>
  <c r="L37" i="5" s="1"/>
  <c r="L39" i="5"/>
  <c r="L38" i="5"/>
  <c r="L35" i="5"/>
  <c r="C35" i="5"/>
  <c r="H34" i="5"/>
  <c r="K36" i="5" s="1"/>
  <c r="L36" i="5" s="1"/>
  <c r="C34" i="5"/>
  <c r="C33" i="5"/>
  <c r="K41" i="5" s="1"/>
  <c r="L41" i="5" s="1"/>
  <c r="L31" i="5"/>
  <c r="L30" i="5" s="1"/>
  <c r="L28" i="5"/>
  <c r="C28" i="5"/>
  <c r="L27" i="5"/>
  <c r="C27" i="5"/>
  <c r="L26" i="5"/>
  <c r="L25" i="5" s="1"/>
  <c r="H26" i="5"/>
  <c r="K40" i="5" s="1"/>
  <c r="L40" i="5" s="1"/>
  <c r="C26" i="5"/>
  <c r="C25" i="5"/>
  <c r="C24" i="5"/>
  <c r="K23" i="5"/>
  <c r="L23" i="5" s="1"/>
  <c r="C23" i="5"/>
  <c r="C22" i="5"/>
  <c r="C21" i="5"/>
  <c r="K17" i="5"/>
  <c r="K13" i="5"/>
  <c r="E30" i="10" s="1"/>
  <c r="J13" i="5"/>
  <c r="I13" i="5"/>
  <c r="E29" i="10" s="1"/>
  <c r="H13" i="5"/>
  <c r="E28" i="10" s="1"/>
  <c r="G13" i="5"/>
  <c r="E27" i="10" s="1"/>
  <c r="F13" i="5"/>
  <c r="F15" i="5" s="1"/>
  <c r="E13" i="5"/>
  <c r="D13" i="5"/>
  <c r="D15" i="5" s="1"/>
  <c r="C13" i="5"/>
  <c r="B13" i="5"/>
  <c r="L12" i="5"/>
  <c r="L11" i="5"/>
  <c r="L10" i="5"/>
  <c r="L44" i="4"/>
  <c r="L43" i="4"/>
  <c r="L42" i="4"/>
  <c r="H42" i="4"/>
  <c r="K37" i="4" s="1"/>
  <c r="L37" i="4" s="1"/>
  <c r="L39" i="4"/>
  <c r="L38" i="4"/>
  <c r="L35" i="4"/>
  <c r="C35" i="4"/>
  <c r="H34" i="4"/>
  <c r="K36" i="4" s="1"/>
  <c r="L36" i="4" s="1"/>
  <c r="C33" i="4"/>
  <c r="K41" i="4" s="1"/>
  <c r="L41" i="4" s="1"/>
  <c r="L31" i="4"/>
  <c r="L30" i="4" s="1"/>
  <c r="L28" i="4"/>
  <c r="C28" i="4"/>
  <c r="L27" i="4"/>
  <c r="C27" i="4"/>
  <c r="L26" i="4"/>
  <c r="L25" i="4" s="1"/>
  <c r="H26" i="4"/>
  <c r="K40" i="4" s="1"/>
  <c r="L40" i="4" s="1"/>
  <c r="C26" i="4"/>
  <c r="C25" i="4"/>
  <c r="C24" i="4"/>
  <c r="K23" i="4"/>
  <c r="L23" i="4" s="1"/>
  <c r="C23" i="4"/>
  <c r="C22" i="4"/>
  <c r="C21" i="4"/>
  <c r="K17" i="4"/>
  <c r="K13" i="4"/>
  <c r="D30" i="10" s="1"/>
  <c r="J13" i="4"/>
  <c r="I13" i="4"/>
  <c r="D29" i="10" s="1"/>
  <c r="H13" i="4"/>
  <c r="D28" i="10" s="1"/>
  <c r="G13" i="4"/>
  <c r="D27" i="10" s="1"/>
  <c r="F13" i="4"/>
  <c r="F15" i="4" s="1"/>
  <c r="E13" i="4"/>
  <c r="D13" i="4"/>
  <c r="D15" i="4" s="1"/>
  <c r="C13" i="4"/>
  <c r="B13" i="4"/>
  <c r="L12" i="4"/>
  <c r="L11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C30" i="10" s="1"/>
  <c r="J13" i="3"/>
  <c r="I13" i="3"/>
  <c r="C29" i="10" s="1"/>
  <c r="H13" i="3"/>
  <c r="C28" i="10" s="1"/>
  <c r="F13" i="3"/>
  <c r="F15" i="3" s="1"/>
  <c r="E13" i="3"/>
  <c r="D13" i="3"/>
  <c r="D15" i="3" s="1"/>
  <c r="C13" i="3"/>
  <c r="B13" i="3"/>
  <c r="C25" i="10" s="1"/>
  <c r="L12" i="3"/>
  <c r="L11" i="3"/>
  <c r="L10" i="3"/>
  <c r="E21" i="2" l="1"/>
  <c r="E25" i="10"/>
  <c r="F22" i="2"/>
  <c r="F26" i="10"/>
  <c r="F31" i="10" s="1"/>
  <c r="C22" i="2"/>
  <c r="C26" i="10"/>
  <c r="C31" i="10" s="1"/>
  <c r="E22" i="2"/>
  <c r="E26" i="10"/>
  <c r="G21" i="2"/>
  <c r="G25" i="10"/>
  <c r="D21" i="2"/>
  <c r="D25" i="10"/>
  <c r="G22" i="2"/>
  <c r="G26" i="10"/>
  <c r="G34" i="10" s="1"/>
  <c r="H21" i="2"/>
  <c r="H25" i="10"/>
  <c r="D22" i="2"/>
  <c r="D26" i="10"/>
  <c r="I27" i="10"/>
  <c r="H22" i="2"/>
  <c r="H26" i="10"/>
  <c r="H34" i="10" s="1"/>
  <c r="B15" i="3"/>
  <c r="C21" i="2"/>
  <c r="B15" i="6"/>
  <c r="F21" i="2"/>
  <c r="L40" i="7"/>
  <c r="M110" i="7"/>
  <c r="M112" i="7" s="1"/>
  <c r="K40" i="6"/>
  <c r="L40" i="6" s="1"/>
  <c r="K36" i="6"/>
  <c r="L36" i="6" s="1"/>
  <c r="K41" i="6"/>
  <c r="L41" i="6" s="1"/>
  <c r="K37" i="6"/>
  <c r="L37" i="6" s="1"/>
  <c r="D16" i="2"/>
  <c r="D19" i="10" s="1"/>
  <c r="Q6" i="8"/>
  <c r="I15" i="4"/>
  <c r="I15" i="5"/>
  <c r="K15" i="7"/>
  <c r="H15" i="8"/>
  <c r="K15" i="3"/>
  <c r="B15" i="4"/>
  <c r="B15" i="5"/>
  <c r="K15" i="6"/>
  <c r="H15" i="7"/>
  <c r="I15" i="8"/>
  <c r="H15" i="3"/>
  <c r="K15" i="4"/>
  <c r="K15" i="5"/>
  <c r="H15" i="6"/>
  <c r="I15" i="7"/>
  <c r="B15" i="8"/>
  <c r="I15" i="3"/>
  <c r="H15" i="4"/>
  <c r="H15" i="5"/>
  <c r="I15" i="6"/>
  <c r="B15" i="7"/>
  <c r="K15" i="8"/>
  <c r="C15" i="6"/>
  <c r="Q5" i="6"/>
  <c r="C15" i="7"/>
  <c r="Q5" i="7"/>
  <c r="G15" i="7"/>
  <c r="Q6" i="7"/>
  <c r="C15" i="3"/>
  <c r="Q5" i="3"/>
  <c r="G15" i="3"/>
  <c r="Q6" i="3"/>
  <c r="C29" i="3"/>
  <c r="B39" i="3" s="1"/>
  <c r="C29" i="5"/>
  <c r="B39" i="5" s="1"/>
  <c r="C29" i="6"/>
  <c r="B39" i="6" s="1"/>
  <c r="C15" i="5"/>
  <c r="Q5" i="5"/>
  <c r="G15" i="5"/>
  <c r="Q6" i="5"/>
  <c r="G15" i="6"/>
  <c r="Q6" i="6"/>
  <c r="C15" i="4"/>
  <c r="Q5" i="4"/>
  <c r="G15" i="4"/>
  <c r="Q6" i="4"/>
  <c r="C15" i="8"/>
  <c r="Q5" i="8"/>
  <c r="G15" i="8"/>
  <c r="C29" i="8"/>
  <c r="B39" i="8" s="1"/>
  <c r="C29" i="7"/>
  <c r="B39" i="7" s="1"/>
  <c r="C29" i="4"/>
  <c r="B39" i="4" s="1"/>
  <c r="C40" i="10" l="1"/>
  <c r="C44" i="10"/>
  <c r="C42" i="10"/>
  <c r="F42" i="10"/>
  <c r="F40" i="10"/>
  <c r="F44" i="10"/>
  <c r="G33" i="10"/>
  <c r="G38" i="10"/>
  <c r="H38" i="10"/>
  <c r="H33" i="10"/>
  <c r="H31" i="10"/>
  <c r="D31" i="10"/>
  <c r="L27" i="10"/>
  <c r="G31" i="10"/>
  <c r="E31" i="10"/>
  <c r="L15" i="4"/>
  <c r="L15" i="8"/>
  <c r="L15" i="7"/>
  <c r="L15" i="6"/>
  <c r="L15" i="5"/>
  <c r="L15" i="3"/>
  <c r="F12" i="2"/>
  <c r="F13" i="10" s="1"/>
  <c r="E12" i="2"/>
  <c r="E13" i="10" s="1"/>
  <c r="D12" i="2"/>
  <c r="D13" i="10" s="1"/>
  <c r="C12" i="2"/>
  <c r="C13" i="10" s="1"/>
  <c r="B12" i="2"/>
  <c r="B13" i="10" s="1"/>
  <c r="D42" i="10" l="1"/>
  <c r="D40" i="10"/>
  <c r="D44" i="10"/>
  <c r="E40" i="10"/>
  <c r="E42" i="10"/>
  <c r="E44" i="10"/>
  <c r="G42" i="10"/>
  <c r="G40" i="10"/>
  <c r="G44" i="10"/>
  <c r="H42" i="10"/>
  <c r="H40" i="10"/>
  <c r="H44" i="10"/>
  <c r="I13" i="10"/>
  <c r="L13" i="10" s="1"/>
  <c r="M100" i="1"/>
  <c r="M99" i="1"/>
  <c r="M89" i="1"/>
  <c r="M108" i="1"/>
  <c r="M107" i="1"/>
  <c r="M106" i="1"/>
  <c r="M105" i="1"/>
  <c r="M76" i="1"/>
  <c r="N76" i="1" s="1"/>
  <c r="M70" i="1"/>
  <c r="N70" i="1" s="1"/>
  <c r="M67" i="1"/>
  <c r="N67" i="1" s="1"/>
  <c r="M64" i="1"/>
  <c r="N64" i="1" s="1"/>
  <c r="M61" i="1"/>
  <c r="N61" i="1" s="1"/>
  <c r="M58" i="1"/>
  <c r="M55" i="1"/>
  <c r="N58" i="1" l="1"/>
  <c r="R13" i="1"/>
  <c r="N55" i="1"/>
  <c r="R14" i="3"/>
  <c r="R17" i="3"/>
  <c r="R13" i="3"/>
  <c r="R16" i="3"/>
  <c r="R19" i="3"/>
  <c r="R18" i="3"/>
  <c r="R15" i="3"/>
  <c r="M103" i="1"/>
  <c r="M110" i="1"/>
  <c r="G97" i="1" l="1"/>
  <c r="M112" i="1"/>
  <c r="R20" i="3"/>
  <c r="I9" i="2" l="1"/>
  <c r="R20" i="1" l="1"/>
  <c r="F47" i="8" l="1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F11" i="2"/>
  <c r="F12" i="10" s="1"/>
  <c r="F7" i="10" s="1"/>
  <c r="E11" i="2"/>
  <c r="E12" i="10" s="1"/>
  <c r="E7" i="10" s="1"/>
  <c r="D11" i="2"/>
  <c r="D12" i="10" s="1"/>
  <c r="C11" i="2"/>
  <c r="C12" i="10" s="1"/>
  <c r="C7" i="10" s="1"/>
  <c r="B11" i="2"/>
  <c r="B12" i="10" s="1"/>
  <c r="F17" i="2"/>
  <c r="F20" i="10" s="1"/>
  <c r="E17" i="2"/>
  <c r="E20" i="10" s="1"/>
  <c r="D17" i="2"/>
  <c r="D20" i="10" s="1"/>
  <c r="F36" i="10" l="1"/>
  <c r="F33" i="10"/>
  <c r="F35" i="10"/>
  <c r="C36" i="10"/>
  <c r="C38" i="10"/>
  <c r="C33" i="10"/>
  <c r="C35" i="10"/>
  <c r="E33" i="10"/>
  <c r="E35" i="10"/>
  <c r="E36" i="10"/>
  <c r="C37" i="10"/>
  <c r="D7" i="10"/>
  <c r="D6" i="10"/>
  <c r="D34" i="10" s="1"/>
  <c r="E37" i="10"/>
  <c r="I12" i="10"/>
  <c r="L12" i="10" s="1"/>
  <c r="B7" i="10"/>
  <c r="F37" i="10"/>
  <c r="D6" i="2"/>
  <c r="D51" i="2"/>
  <c r="D49" i="2"/>
  <c r="B38" i="10" l="1"/>
  <c r="B35" i="10"/>
  <c r="B33" i="10"/>
  <c r="B36" i="10"/>
  <c r="D33" i="10"/>
  <c r="D35" i="10"/>
  <c r="D36" i="10"/>
  <c r="D38" i="10"/>
  <c r="I7" i="10"/>
  <c r="D37" i="10"/>
  <c r="R13" i="8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5" i="8"/>
  <c r="P14" i="8"/>
  <c r="P13" i="8"/>
  <c r="Q7" i="8"/>
  <c r="M12" i="8"/>
  <c r="H18" i="2"/>
  <c r="H21" i="10" s="1"/>
  <c r="Q11" i="8"/>
  <c r="P11" i="8"/>
  <c r="M11" i="8"/>
  <c r="H17" i="2"/>
  <c r="H20" i="10" s="1"/>
  <c r="M10" i="8"/>
  <c r="Q9" i="8"/>
  <c r="P9" i="8"/>
  <c r="Q8" i="8"/>
  <c r="P8" i="8"/>
  <c r="P7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M12" i="7"/>
  <c r="G18" i="2"/>
  <c r="G21" i="10" s="1"/>
  <c r="Q11" i="7"/>
  <c r="P11" i="7"/>
  <c r="M11" i="7"/>
  <c r="G17" i="2"/>
  <c r="G20" i="10" s="1"/>
  <c r="M10" i="7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F21" i="10" s="1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E21" i="10" s="1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D21" i="10" s="1"/>
  <c r="D22" i="10" s="1"/>
  <c r="D23" i="10" s="1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C21" i="10" s="1"/>
  <c r="Q11" i="3"/>
  <c r="P11" i="3"/>
  <c r="M11" i="3"/>
  <c r="C17" i="2"/>
  <c r="C20" i="10" s="1"/>
  <c r="M10" i="3"/>
  <c r="Q9" i="3"/>
  <c r="P9" i="3"/>
  <c r="Q8" i="3"/>
  <c r="P8" i="3"/>
  <c r="P7" i="3"/>
  <c r="L7" i="10" l="1"/>
  <c r="I35" i="10"/>
  <c r="L35" i="10" s="1"/>
  <c r="R17" i="5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3" i="7"/>
  <c r="M16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Q23" i="8"/>
  <c r="Q24" i="8"/>
  <c r="R18" i="8"/>
  <c r="R14" i="8"/>
  <c r="R16" i="8"/>
  <c r="M13" i="8"/>
  <c r="M16" i="8" s="1"/>
  <c r="Q24" i="7"/>
  <c r="Q23" i="7"/>
  <c r="Q28" i="7"/>
  <c r="R18" i="7"/>
  <c r="R14" i="7"/>
  <c r="R16" i="7"/>
  <c r="Q23" i="6"/>
  <c r="Q27" i="6"/>
  <c r="Q28" i="6"/>
  <c r="Q24" i="6"/>
  <c r="R14" i="6"/>
  <c r="R16" i="6"/>
  <c r="Q23" i="5"/>
  <c r="Q28" i="5"/>
  <c r="Q24" i="5"/>
  <c r="Q27" i="5"/>
  <c r="R14" i="5"/>
  <c r="R16" i="5"/>
  <c r="Q27" i="4"/>
  <c r="Q23" i="4"/>
  <c r="Q28" i="4"/>
  <c r="Q24" i="4"/>
  <c r="R14" i="4"/>
  <c r="R16" i="4"/>
  <c r="Q24" i="3"/>
  <c r="Q23" i="3"/>
  <c r="Q28" i="3"/>
  <c r="L45" i="8" l="1"/>
  <c r="K47" i="8" s="1"/>
  <c r="Q21" i="8" s="1"/>
  <c r="L45" i="7"/>
  <c r="K47" i="7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K47" i="4" l="1"/>
  <c r="Q21" i="4" s="1"/>
  <c r="Q21" i="7"/>
  <c r="R15" i="1"/>
  <c r="R18" i="1"/>
  <c r="R14" i="1"/>
  <c r="D47" i="2"/>
  <c r="C10" i="2" l="1"/>
  <c r="D5" i="2"/>
  <c r="E10" i="2"/>
  <c r="F10" i="2"/>
  <c r="G5" i="2"/>
  <c r="H5" i="2"/>
  <c r="B10" i="2"/>
  <c r="F6" i="2" l="1"/>
  <c r="F11" i="10"/>
  <c r="F6" i="10" s="1"/>
  <c r="B6" i="2"/>
  <c r="B11" i="10"/>
  <c r="B6" i="10" s="1"/>
  <c r="B34" i="10" s="1"/>
  <c r="E6" i="2"/>
  <c r="E11" i="10"/>
  <c r="E6" i="10" s="1"/>
  <c r="C6" i="2"/>
  <c r="C11" i="10"/>
  <c r="C6" i="10" s="1"/>
  <c r="C34" i="10" s="1"/>
  <c r="B5" i="2"/>
  <c r="F5" i="2"/>
  <c r="E5" i="2"/>
  <c r="C5" i="2"/>
  <c r="I10" i="2"/>
  <c r="E34" i="10" l="1"/>
  <c r="E38" i="10"/>
  <c r="F34" i="10"/>
  <c r="F38" i="10"/>
  <c r="I11" i="10"/>
  <c r="L11" i="10" s="1"/>
  <c r="H16" i="2"/>
  <c r="H19" i="10" s="1"/>
  <c r="H22" i="10" s="1"/>
  <c r="H23" i="10" s="1"/>
  <c r="G16" i="2"/>
  <c r="G19" i="10" s="1"/>
  <c r="G22" i="10" s="1"/>
  <c r="G23" i="10" s="1"/>
  <c r="F16" i="2"/>
  <c r="F19" i="10" s="1"/>
  <c r="F22" i="10" s="1"/>
  <c r="F23" i="10" s="1"/>
  <c r="E16" i="2"/>
  <c r="E19" i="10" s="1"/>
  <c r="E22" i="10" s="1"/>
  <c r="E23" i="10" s="1"/>
  <c r="C16" i="2"/>
  <c r="C19" i="10" s="1"/>
  <c r="C22" i="10" s="1"/>
  <c r="C23" i="10" s="1"/>
  <c r="J13" i="1"/>
  <c r="B13" i="1"/>
  <c r="M10" i="1"/>
  <c r="M11" i="1"/>
  <c r="K13" i="1"/>
  <c r="B30" i="10" s="1"/>
  <c r="I13" i="1"/>
  <c r="B29" i="10" s="1"/>
  <c r="I29" i="10" s="1"/>
  <c r="L29" i="10" s="1"/>
  <c r="H13" i="1"/>
  <c r="B28" i="10" s="1"/>
  <c r="F13" i="1"/>
  <c r="E13" i="1"/>
  <c r="D13" i="1"/>
  <c r="B23" i="2" s="1"/>
  <c r="C13" i="1"/>
  <c r="L10" i="1"/>
  <c r="L11" i="1"/>
  <c r="B22" i="2" l="1"/>
  <c r="B26" i="10"/>
  <c r="I26" i="10" s="1"/>
  <c r="I28" i="10"/>
  <c r="B21" i="2"/>
  <c r="B25" i="10"/>
  <c r="B31" i="10" s="1"/>
  <c r="I6" i="10"/>
  <c r="L6" i="10" s="1"/>
  <c r="I30" i="10"/>
  <c r="B37" i="10"/>
  <c r="Q6" i="1"/>
  <c r="B16" i="2"/>
  <c r="B19" i="10" s="1"/>
  <c r="H15" i="1"/>
  <c r="B17" i="2"/>
  <c r="B20" i="10" s="1"/>
  <c r="I20" i="10" s="1"/>
  <c r="L20" i="10" s="1"/>
  <c r="Q5" i="1"/>
  <c r="E19" i="2"/>
  <c r="H19" i="2"/>
  <c r="G19" i="2"/>
  <c r="B15" i="1"/>
  <c r="Q4" i="1"/>
  <c r="B40" i="10" l="1"/>
  <c r="B42" i="10"/>
  <c r="B44" i="10"/>
  <c r="I19" i="10"/>
  <c r="L19" i="10" s="1"/>
  <c r="L28" i="10"/>
  <c r="I36" i="10"/>
  <c r="L36" i="10" s="1"/>
  <c r="I25" i="10"/>
  <c r="L26" i="10"/>
  <c r="I34" i="10"/>
  <c r="L34" i="10" s="1"/>
  <c r="L30" i="10"/>
  <c r="I37" i="10"/>
  <c r="L37" i="10" s="1"/>
  <c r="I17" i="2"/>
  <c r="I16" i="2"/>
  <c r="C33" i="1"/>
  <c r="I31" i="10" l="1"/>
  <c r="L25" i="10"/>
  <c r="I38" i="10"/>
  <c r="L38" i="10" s="1"/>
  <c r="I33" i="10"/>
  <c r="L33" i="10" s="1"/>
  <c r="D34" i="2"/>
  <c r="I44" i="10" l="1"/>
  <c r="L44" i="10" s="1"/>
  <c r="L31" i="10"/>
  <c r="I40" i="10"/>
  <c r="L40" i="10" s="1"/>
  <c r="I42" i="10"/>
  <c r="L42" i="10" s="1"/>
  <c r="P6" i="8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B21" i="10"/>
  <c r="B22" i="10" s="1"/>
  <c r="B23" i="10" s="1"/>
  <c r="R31" i="5"/>
  <c r="R31" i="3"/>
  <c r="R31" i="7"/>
  <c r="L40" i="1"/>
  <c r="L45" i="1" s="1"/>
  <c r="R31" i="6"/>
  <c r="R31" i="4"/>
  <c r="B39" i="1"/>
  <c r="B45" i="1" s="1"/>
  <c r="L15" i="1"/>
  <c r="R11" i="1"/>
  <c r="I21" i="10" l="1"/>
  <c r="L21" i="10" s="1"/>
  <c r="K47" i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34" i="2"/>
  <c r="B33" i="2"/>
  <c r="I30" i="2"/>
  <c r="I22" i="10" l="1"/>
  <c r="C33" i="2"/>
  <c r="C19" i="2"/>
  <c r="D19" i="2"/>
  <c r="E33" i="2"/>
  <c r="G33" i="2"/>
  <c r="D33" i="2"/>
  <c r="F33" i="2"/>
  <c r="B29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C29" i="2"/>
  <c r="L22" i="10" l="1"/>
  <c r="L23" i="10" s="1"/>
  <c r="I23" i="10"/>
  <c r="F35" i="2"/>
  <c r="B35" i="2"/>
  <c r="I33" i="2"/>
  <c r="D35" i="2"/>
  <c r="G35" i="2"/>
  <c r="H31" i="2"/>
  <c r="H35" i="2"/>
  <c r="C35" i="2"/>
  <c r="I34" i="2"/>
  <c r="E35" i="2"/>
  <c r="I19" i="2"/>
  <c r="I29" i="2"/>
  <c r="I5" i="2"/>
  <c r="B39" i="2" s="1"/>
  <c r="D39" i="2" s="1"/>
  <c r="I6" i="2"/>
  <c r="B45" i="2" s="1"/>
  <c r="D45" i="2" s="1"/>
  <c r="B31" i="2"/>
  <c r="G31" i="2"/>
  <c r="F31" i="2"/>
  <c r="E31" i="2"/>
  <c r="C31" i="2"/>
  <c r="B43" i="2" l="1"/>
  <c r="D43" i="2" s="1"/>
  <c r="B41" i="2"/>
  <c r="D41" i="2" s="1"/>
  <c r="B42" i="2"/>
  <c r="D42" i="2" s="1"/>
  <c r="B44" i="2"/>
  <c r="D44" i="2" s="1"/>
  <c r="I35" i="2"/>
  <c r="B46" i="2" s="1"/>
  <c r="D46" i="2" s="1"/>
  <c r="B40" i="2"/>
  <c r="I31" i="2"/>
  <c r="D40" i="2" l="1"/>
  <c r="B50" i="2"/>
  <c r="D50" i="2" s="1"/>
  <c r="B52" i="2"/>
  <c r="D52" i="2" s="1"/>
  <c r="B48" i="2"/>
  <c r="D48" i="2" s="1"/>
  <c r="J51" i="1"/>
  <c r="E51" i="1" s="1"/>
  <c r="J51" i="3"/>
  <c r="E51" i="3" s="1"/>
  <c r="B4" i="2"/>
  <c r="C4" i="2" s="1"/>
  <c r="D4" i="2" s="1"/>
  <c r="E4" i="2" s="1"/>
  <c r="F4" i="2" s="1"/>
  <c r="G4" i="2" s="1"/>
  <c r="H4" i="2" s="1"/>
  <c r="J51" i="4" l="1"/>
  <c r="E51" i="4" s="1"/>
  <c r="J51" i="5" l="1"/>
  <c r="E51" i="5" s="1"/>
  <c r="J51" i="6" l="1"/>
  <c r="E51" i="6" s="1"/>
  <c r="B3" i="10" l="1"/>
  <c r="L3" i="10" s="1"/>
  <c r="J51" i="7"/>
  <c r="E51" i="7" s="1"/>
  <c r="A2" i="2" l="1"/>
  <c r="J51" i="8"/>
  <c r="E51" i="8" s="1"/>
</calcChain>
</file>

<file path=xl/sharedStrings.xml><?xml version="1.0" encoding="utf-8"?>
<sst xmlns="http://schemas.openxmlformats.org/spreadsheetml/2006/main" count="1471" uniqueCount="178">
  <si>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</si>
  <si>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</si>
  <si>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</si>
  <si>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</si>
  <si>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</si>
  <si>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</si>
  <si>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</si>
  <si>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</si>
  <si>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</si>
  <si>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</si>
  <si>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</si>
  <si>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</si>
  <si>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</si>
  <si>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</si>
  <si>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</si>
  <si>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</si>
  <si>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</si>
  <si>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</si>
  <si>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</si>
  <si>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</si>
  <si>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</si>
  <si>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</si>
  <si>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</si>
  <si>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</si>
  <si>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</si>
  <si>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</si>
  <si>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</si>
  <si>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</si>
  <si>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</si>
  <si>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</si>
  <si>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</si>
  <si>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</si>
  <si>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</si>
  <si>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</si>
  <si>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</si>
  <si>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</si>
  <si>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</si>
  <si>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</si>
  <si>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</si>
  <si>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</si>
  <si>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</si>
  <si>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</si>
  <si>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</si>
  <si>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</si>
  <si>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</si>
  <si>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</si>
  <si>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</si>
  <si>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</si>
  <si>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</si>
  <si>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</si>
  <si>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</si>
  <si>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</si>
  <si>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</si>
  <si>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</si>
  <si>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</si>
  <si>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</si>
  <si>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</si>
  <si>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</si>
  <si>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</si>
  <si>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</si>
  <si>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</si>
  <si>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</si>
  <si>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</si>
  <si>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</si>
  <si>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</si>
  <si>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</si>
  <si>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</si>
  <si>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</si>
  <si>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</si>
  <si>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</si>
  <si>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</si>
  <si>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</si>
  <si>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</si>
  <si>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</si>
  <si>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</si>
  <si>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</si>
  <si>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</si>
  <si>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</si>
  <si>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</si>
  <si>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</si>
  <si>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</si>
  <si>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</si>
  <si>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</si>
  <si>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</si>
  <si>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</si>
  <si>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</si>
  <si>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</si>
  <si>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</si>
  <si>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</si>
  <si>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</si>
  <si>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</si>
  <si>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</si>
  <si>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</si>
  <si>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</si>
  <si>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</si>
  <si>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</si>
  <si>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</si>
  <si>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CASH TIPS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</si>
  <si>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</si>
  <si>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</si>
  <si>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</si>
  <si>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</si>
  <si>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</si>
  <si>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</si>
  <si>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</si>
  <si>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</si>
  <si>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</si>
  <si>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</si>
  <si>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</si>
  <si>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</si>
  <si>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</si>
  <si>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</si>
  <si>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</si>
  <si>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</si>
  <si>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</si>
  <si>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</si>
  <si>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</si>
  <si>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</si>
  <si>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</si>
  <si>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</si>
  <si>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</si>
  <si>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</si>
  <si>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</si>
  <si>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</si>
  <si>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</si>
  <si>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</si>
  <si>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</si>
  <si>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</si>
  <si>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</si>
  <si>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Dinner- #6802</t>
  </si>
  <si>
    <t>Complimentary covers</t>
  </si>
  <si>
    <t>Total Covers (Adj.)</t>
  </si>
  <si>
    <t>Dinner - #6802</t>
  </si>
  <si>
    <t>Lunch - #6802</t>
  </si>
  <si>
    <t>LUNCH &amp; DINNER SALES REPORT (Rolling 8-Week)</t>
  </si>
  <si>
    <t>Other</t>
  </si>
  <si>
    <t>Total Average check (OTHER)</t>
  </si>
  <si>
    <t>Various</t>
  </si>
  <si>
    <t>BBD</t>
  </si>
  <si>
    <t>Bar</t>
  </si>
  <si>
    <t>Amex Total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</si>
  <si>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</si>
  <si>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t>Total BBD</t>
  </si>
  <si>
    <t>Commission (Amex)</t>
  </si>
  <si>
    <r>
      <t xml:space="preserve">Commission </t>
    </r>
    <r>
      <rPr>
        <sz val="8"/>
        <color theme="1"/>
        <rFont val="Times New Roman"/>
        <family val="1"/>
      </rPr>
      <t>(VI, MC, Other)</t>
    </r>
  </si>
  <si>
    <t>Dinner- #6812</t>
  </si>
  <si>
    <t>Dinner - #6812</t>
  </si>
  <si>
    <t>Lunch - #6812</t>
  </si>
  <si>
    <t>Dinner- #6815</t>
  </si>
  <si>
    <t>Lunch - #6815</t>
  </si>
  <si>
    <t>Lunch - #6814</t>
  </si>
  <si>
    <t>Dinner - #6814</t>
  </si>
  <si>
    <t>Dinner - #6815</t>
  </si>
  <si>
    <t>Dinner- #6814</t>
  </si>
  <si>
    <t>Lunch - #6816</t>
  </si>
  <si>
    <t>Dinner- #6816</t>
  </si>
  <si>
    <t>Dinner - #6816</t>
  </si>
  <si>
    <t>Musician</t>
  </si>
  <si>
    <t>Lunch - #6817</t>
  </si>
  <si>
    <t>Dinner- #6817</t>
  </si>
  <si>
    <t>Dinner - #6817</t>
  </si>
  <si>
    <t>WE Mar. 17</t>
  </si>
  <si>
    <t>WE Mar. 24</t>
  </si>
  <si>
    <t>Total Bar ONLY</t>
  </si>
  <si>
    <t>TOTAL Restaurant Sales</t>
  </si>
  <si>
    <t>WE Mar. 31</t>
  </si>
  <si>
    <t>WE Apr. 7</t>
  </si>
  <si>
    <t>WE Apr. 14</t>
  </si>
  <si>
    <t>Lunch - #6818</t>
  </si>
  <si>
    <t>Dinner- #6818</t>
  </si>
  <si>
    <t>Lunch - #6819</t>
  </si>
  <si>
    <t>Dinner- #6819</t>
  </si>
  <si>
    <t>Dinner - #6819</t>
  </si>
  <si>
    <t>WE Apr. 21</t>
  </si>
  <si>
    <t>Dinner - #6818</t>
  </si>
  <si>
    <t>WE Apr. 28</t>
  </si>
  <si>
    <t>CLOSED</t>
  </si>
  <si>
    <t>WE May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</si>
</sst>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6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sz val="10"/>
      <color rgb="FFFF0000"/>
      <name val="Times New Roman"/>
      <family val="1"/>
    </font>
    <font>
      <b/>
      <sz val="14"/>
      <name val="Calibri"/>
      <family val="2"/>
      <scheme val="minor"/>
    </font>
    <font>
      <sz val="11"/>
      <name val="Times New Roman"/>
      <family val="2"/>
    </font>
    <font>
      <sz val="8"/>
      <name val="Times New Roman"/>
      <family val="2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</borders>
  <cellStyleXfs count="8">
    <xf numFmtId="0" fontId="0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</cellStyleXfs>
  <cellXfs count="507">
    <xf numFmtId="0" fontId="0" fillId="0" borderId="0" xfId="0"/>
    <xf numFmtId="0" fontId="13" fillId="0" borderId="0" xfId="0" applyFont="1"/>
    <xf numFmtId="0" fontId="13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" fontId="15" fillId="5" borderId="5" xfId="0" applyNumberFormat="1" applyFont="1" applyFill="1" applyBorder="1" applyAlignment="1">
      <alignment horizontal="center"/>
    </xf>
    <xf numFmtId="43" fontId="11" fillId="2" borderId="5" xfId="1" applyNumberFormat="1" applyFont="1" applyFill="1" applyBorder="1" applyAlignment="1">
      <alignment horizontal="center"/>
    </xf>
    <xf numFmtId="0" fontId="11" fillId="0" borderId="0" xfId="0" applyFont="1"/>
    <xf numFmtId="0" fontId="11" fillId="3" borderId="7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1" fillId="2" borderId="18" xfId="0" applyFont="1" applyFill="1" applyBorder="1"/>
    <xf numFmtId="165" fontId="11" fillId="4" borderId="21" xfId="1" applyFont="1" applyFill="1" applyBorder="1"/>
    <xf numFmtId="0" fontId="15" fillId="5" borderId="5" xfId="0" applyFont="1" applyFill="1" applyBorder="1" applyAlignment="1">
      <alignment horizontal="center"/>
    </xf>
    <xf numFmtId="165" fontId="11" fillId="2" borderId="38" xfId="1" applyFont="1" applyFill="1" applyBorder="1"/>
    <xf numFmtId="165" fontId="11" fillId="2" borderId="24" xfId="1" applyFont="1" applyFill="1" applyBorder="1"/>
    <xf numFmtId="165" fontId="11" fillId="2" borderId="25" xfId="1" applyFont="1" applyFill="1" applyBorder="1"/>
    <xf numFmtId="165" fontId="11" fillId="4" borderId="39" xfId="1" applyFont="1" applyFill="1" applyBorder="1"/>
    <xf numFmtId="165" fontId="11" fillId="4" borderId="40" xfId="1" applyFont="1" applyFill="1" applyBorder="1"/>
    <xf numFmtId="0" fontId="15" fillId="5" borderId="4" xfId="0" applyFont="1" applyFill="1" applyBorder="1" applyAlignment="1">
      <alignment horizontal="center"/>
    </xf>
    <xf numFmtId="165" fontId="11" fillId="2" borderId="0" xfId="1" applyFont="1" applyFill="1" applyBorder="1"/>
    <xf numFmtId="165" fontId="11" fillId="4" borderId="30" xfId="1" applyFont="1" applyFill="1" applyBorder="1"/>
    <xf numFmtId="1" fontId="15" fillId="5" borderId="27" xfId="0" applyNumberFormat="1" applyFont="1" applyFill="1" applyBorder="1" applyAlignment="1">
      <alignment horizontal="center"/>
    </xf>
    <xf numFmtId="165" fontId="11" fillId="2" borderId="0" xfId="1" applyFont="1" applyFill="1" applyBorder="1" applyAlignment="1">
      <alignment horizontal="center"/>
    </xf>
    <xf numFmtId="2" fontId="11" fillId="2" borderId="0" xfId="0" applyNumberFormat="1" applyFont="1" applyFill="1"/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64" fontId="11" fillId="3" borderId="5" xfId="2" applyFont="1" applyFill="1" applyBorder="1" applyAlignment="1">
      <alignment horizontal="left"/>
    </xf>
    <xf numFmtId="164" fontId="11" fillId="2" borderId="0" xfId="2" applyFont="1" applyFill="1" applyBorder="1" applyProtection="1">
      <protection locked="0"/>
    </xf>
    <xf numFmtId="0" fontId="13" fillId="0" borderId="5" xfId="0" applyFont="1" applyBorder="1"/>
    <xf numFmtId="165" fontId="16" fillId="2" borderId="0" xfId="1" applyFont="1" applyFill="1" applyBorder="1"/>
    <xf numFmtId="164" fontId="11" fillId="3" borderId="5" xfId="2" applyFont="1" applyFill="1" applyBorder="1"/>
    <xf numFmtId="0" fontId="11" fillId="2" borderId="2" xfId="0" applyFont="1" applyFill="1" applyBorder="1"/>
    <xf numFmtId="43" fontId="11" fillId="3" borderId="5" xfId="1" applyNumberFormat="1" applyFont="1" applyFill="1" applyBorder="1" applyAlignment="1" applyProtection="1">
      <alignment horizontal="right"/>
      <protection locked="0"/>
    </xf>
    <xf numFmtId="43" fontId="11" fillId="2" borderId="5" xfId="1" applyNumberFormat="1" applyFont="1" applyFill="1" applyBorder="1" applyAlignment="1" applyProtection="1">
      <alignment horizontal="right"/>
      <protection locked="0"/>
    </xf>
    <xf numFmtId="0" fontId="13" fillId="2" borderId="0" xfId="0" applyFont="1" applyFill="1" applyAlignment="1">
      <alignment horizontal="left"/>
    </xf>
    <xf numFmtId="164" fontId="13" fillId="3" borderId="5" xfId="2" applyFont="1" applyFill="1" applyBorder="1"/>
    <xf numFmtId="43" fontId="16" fillId="2" borderId="0" xfId="0" applyNumberFormat="1" applyFont="1" applyFill="1"/>
    <xf numFmtId="0" fontId="11" fillId="3" borderId="5" xfId="0" applyFont="1" applyFill="1" applyBorder="1"/>
    <xf numFmtId="164" fontId="13" fillId="2" borderId="0" xfId="2" applyFont="1" applyFill="1" applyBorder="1"/>
    <xf numFmtId="0" fontId="11" fillId="2" borderId="2" xfId="0" applyFont="1" applyFill="1" applyBorder="1" applyAlignment="1">
      <alignment horizontal="left"/>
    </xf>
    <xf numFmtId="44" fontId="11" fillId="2" borderId="0" xfId="0" applyNumberFormat="1" applyFont="1" applyFill="1"/>
    <xf numFmtId="43" fontId="11" fillId="2" borderId="4" xfId="1" applyNumberFormat="1" applyFont="1" applyFill="1" applyBorder="1" applyAlignment="1">
      <alignment horizontal="center"/>
    </xf>
    <xf numFmtId="0" fontId="11" fillId="2" borderId="5" xfId="0" applyFont="1" applyFill="1" applyBorder="1"/>
    <xf numFmtId="2" fontId="15" fillId="2" borderId="0" xfId="0" applyNumberFormat="1" applyFont="1" applyFill="1" applyAlignment="1">
      <alignment horizontal="center"/>
    </xf>
    <xf numFmtId="43" fontId="11" fillId="2" borderId="27" xfId="1" applyNumberFormat="1" applyFont="1" applyFill="1" applyBorder="1" applyAlignment="1">
      <alignment horizontal="center"/>
    </xf>
    <xf numFmtId="2" fontId="11" fillId="2" borderId="5" xfId="0" applyNumberFormat="1" applyFont="1" applyFill="1" applyBorder="1" applyProtection="1">
      <protection locked="0"/>
    </xf>
    <xf numFmtId="0" fontId="11" fillId="0" borderId="5" xfId="0" applyFont="1" applyBorder="1"/>
    <xf numFmtId="2" fontId="11" fillId="2" borderId="5" xfId="0" applyNumberFormat="1" applyFont="1" applyFill="1" applyBorder="1" applyAlignment="1" applyProtection="1">
      <alignment horizontal="right"/>
      <protection locked="0"/>
    </xf>
    <xf numFmtId="164" fontId="11" fillId="2" borderId="0" xfId="2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14" fontId="11" fillId="2" borderId="5" xfId="0" applyNumberFormat="1" applyFont="1" applyFill="1" applyBorder="1"/>
    <xf numFmtId="43" fontId="16" fillId="2" borderId="5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right"/>
    </xf>
    <xf numFmtId="43" fontId="11" fillId="2" borderId="0" xfId="0" applyNumberFormat="1" applyFont="1" applyFill="1"/>
    <xf numFmtId="165" fontId="11" fillId="2" borderId="5" xfId="1" applyFont="1" applyFill="1" applyBorder="1"/>
    <xf numFmtId="2" fontId="13" fillId="2" borderId="0" xfId="0" applyNumberFormat="1" applyFont="1" applyFill="1"/>
    <xf numFmtId="0" fontId="11" fillId="0" borderId="0" xfId="0" applyFont="1" applyAlignment="1">
      <alignment horizontal="center"/>
    </xf>
    <xf numFmtId="43" fontId="11" fillId="2" borderId="0" xfId="0" applyNumberFormat="1" applyFont="1" applyFill="1" applyAlignment="1">
      <alignment horizontal="left"/>
    </xf>
    <xf numFmtId="8" fontId="11" fillId="2" borderId="5" xfId="0" applyNumberFormat="1" applyFont="1" applyFill="1" applyBorder="1" applyProtection="1">
      <protection locked="0"/>
    </xf>
    <xf numFmtId="0" fontId="11" fillId="2" borderId="5" xfId="0" applyFont="1" applyFill="1" applyBorder="1" applyProtection="1">
      <protection locked="0"/>
    </xf>
    <xf numFmtId="165" fontId="11" fillId="2" borderId="5" xfId="1" applyFont="1" applyFill="1" applyBorder="1" applyAlignment="1" applyProtection="1">
      <alignment horizontal="right"/>
      <protection locked="0"/>
    </xf>
    <xf numFmtId="0" fontId="11" fillId="0" borderId="2" xfId="0" applyFont="1" applyBorder="1" applyAlignment="1">
      <alignment horizontal="left"/>
    </xf>
    <xf numFmtId="165" fontId="11" fillId="2" borderId="0" xfId="1" applyFont="1" applyFill="1" applyBorder="1" applyAlignment="1" applyProtection="1">
      <alignment horizontal="right"/>
      <protection locked="0"/>
    </xf>
    <xf numFmtId="1" fontId="11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/>
    </xf>
    <xf numFmtId="1" fontId="11" fillId="2" borderId="28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2" fontId="13" fillId="0" borderId="0" xfId="0" applyNumberFormat="1" applyFont="1" applyProtection="1">
      <protection locked="0"/>
    </xf>
    <xf numFmtId="43" fontId="11" fillId="0" borderId="0" xfId="0" applyNumberFormat="1" applyFont="1" applyAlignment="1">
      <alignment horizontal="center"/>
    </xf>
    <xf numFmtId="2" fontId="11" fillId="0" borderId="0" xfId="0" applyNumberFormat="1" applyFont="1"/>
    <xf numFmtId="2" fontId="13" fillId="0" borderId="0" xfId="0" applyNumberFormat="1" applyFont="1"/>
    <xf numFmtId="0" fontId="11" fillId="2" borderId="20" xfId="0" applyFont="1" applyFill="1" applyBorder="1"/>
    <xf numFmtId="0" fontId="11" fillId="2" borderId="26" xfId="0" applyFont="1" applyFill="1" applyBorder="1"/>
    <xf numFmtId="165" fontId="17" fillId="2" borderId="5" xfId="1" applyFont="1" applyFill="1" applyBorder="1"/>
    <xf numFmtId="165" fontId="18" fillId="0" borderId="5" xfId="1" applyFont="1" applyFill="1" applyBorder="1" applyProtection="1">
      <protection locked="0"/>
    </xf>
    <xf numFmtId="165" fontId="18" fillId="2" borderId="5" xfId="1" applyFont="1" applyFill="1" applyBorder="1"/>
    <xf numFmtId="0" fontId="18" fillId="2" borderId="24" xfId="0" applyFont="1" applyFill="1" applyBorder="1" applyAlignment="1">
      <alignment horizontal="center"/>
    </xf>
    <xf numFmtId="165" fontId="18" fillId="3" borderId="0" xfId="1" applyFont="1" applyFill="1" applyBorder="1"/>
    <xf numFmtId="165" fontId="18" fillId="3" borderId="0" xfId="1" applyFont="1" applyFill="1" applyBorder="1" applyProtection="1">
      <protection locked="0"/>
    </xf>
    <xf numFmtId="0" fontId="18" fillId="3" borderId="6" xfId="0" applyFont="1" applyFill="1" applyBorder="1"/>
    <xf numFmtId="0" fontId="13" fillId="3" borderId="24" xfId="0" applyFont="1" applyFill="1" applyBorder="1"/>
    <xf numFmtId="43" fontId="11" fillId="2" borderId="0" xfId="1" applyNumberFormat="1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43" fontId="11" fillId="2" borderId="3" xfId="1" applyNumberFormat="1" applyFont="1" applyFill="1" applyBorder="1" applyAlignment="1">
      <alignment horizontal="center"/>
    </xf>
    <xf numFmtId="0" fontId="15" fillId="5" borderId="24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165" fontId="11" fillId="4" borderId="5" xfId="1" applyFont="1" applyFill="1" applyBorder="1" applyProtection="1">
      <protection locked="0"/>
    </xf>
    <xf numFmtId="43" fontId="11" fillId="4" borderId="5" xfId="1" applyNumberFormat="1" applyFont="1" applyFill="1" applyBorder="1" applyAlignment="1" applyProtection="1">
      <alignment horizontal="right"/>
      <protection locked="0"/>
    </xf>
    <xf numFmtId="43" fontId="11" fillId="4" borderId="27" xfId="1" applyNumberFormat="1" applyFont="1" applyFill="1" applyBorder="1" applyAlignment="1">
      <alignment horizontal="center"/>
    </xf>
    <xf numFmtId="43" fontId="11" fillId="4" borderId="5" xfId="1" applyNumberFormat="1" applyFont="1" applyFill="1" applyBorder="1" applyAlignment="1">
      <alignment horizontal="center"/>
    </xf>
    <xf numFmtId="164" fontId="11" fillId="4" borderId="5" xfId="2" applyFont="1" applyFill="1" applyBorder="1" applyProtection="1">
      <protection locked="0"/>
    </xf>
    <xf numFmtId="164" fontId="13" fillId="4" borderId="5" xfId="2" applyFont="1" applyFill="1" applyBorder="1"/>
    <xf numFmtId="44" fontId="11" fillId="4" borderId="5" xfId="0" applyNumberFormat="1" applyFont="1" applyFill="1" applyBorder="1"/>
    <xf numFmtId="165" fontId="11" fillId="4" borderId="5" xfId="1" applyFont="1" applyFill="1" applyBorder="1"/>
    <xf numFmtId="164" fontId="11" fillId="4" borderId="5" xfId="2" applyFont="1" applyFill="1" applyBorder="1" applyAlignment="1">
      <alignment horizontal="center"/>
    </xf>
    <xf numFmtId="0" fontId="11" fillId="4" borderId="5" xfId="0" applyFont="1" applyFill="1" applyBorder="1"/>
    <xf numFmtId="165" fontId="11" fillId="4" borderId="5" xfId="1" applyFont="1" applyFill="1" applyBorder="1" applyAlignment="1">
      <alignment horizontal="center"/>
    </xf>
    <xf numFmtId="43" fontId="16" fillId="4" borderId="5" xfId="1" applyNumberFormat="1" applyFont="1" applyFill="1" applyBorder="1" applyAlignment="1"/>
    <xf numFmtId="2" fontId="11" fillId="4" borderId="5" xfId="0" applyNumberFormat="1" applyFont="1" applyFill="1" applyBorder="1"/>
    <xf numFmtId="1" fontId="11" fillId="4" borderId="5" xfId="0" applyNumberFormat="1" applyFont="1" applyFill="1" applyBorder="1" applyAlignment="1" applyProtection="1">
      <alignment horizontal="center"/>
      <protection locked="0"/>
    </xf>
    <xf numFmtId="165" fontId="16" fillId="4" borderId="5" xfId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20" fillId="0" borderId="30" xfId="0" applyFont="1" applyBorder="1"/>
    <xf numFmtId="0" fontId="20" fillId="0" borderId="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16" fontId="20" fillId="0" borderId="45" xfId="0" applyNumberFormat="1" applyFont="1" applyBorder="1" applyAlignment="1">
      <alignment horizontal="center"/>
    </xf>
    <xf numFmtId="0" fontId="20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20" fillId="0" borderId="18" xfId="0" applyFont="1" applyBorder="1"/>
    <xf numFmtId="0" fontId="20" fillId="0" borderId="49" xfId="0" applyFont="1" applyBorder="1"/>
    <xf numFmtId="0" fontId="20" fillId="0" borderId="53" xfId="0" applyFont="1" applyBorder="1"/>
    <xf numFmtId="164" fontId="24" fillId="0" borderId="54" xfId="2" applyFont="1" applyBorder="1" applyAlignment="1">
      <alignment horizontal="center"/>
    </xf>
    <xf numFmtId="164" fontId="24" fillId="0" borderId="51" xfId="2" applyFont="1" applyBorder="1" applyAlignment="1">
      <alignment horizontal="center"/>
    </xf>
    <xf numFmtId="164" fontId="23" fillId="0" borderId="51" xfId="2" applyFont="1" applyBorder="1"/>
    <xf numFmtId="164" fontId="24" fillId="0" borderId="35" xfId="2" applyFont="1" applyBorder="1" applyAlignment="1">
      <alignment horizontal="center"/>
    </xf>
    <xf numFmtId="164" fontId="24" fillId="0" borderId="55" xfId="2" applyFont="1" applyBorder="1" applyAlignment="1">
      <alignment horizontal="center"/>
    </xf>
    <xf numFmtId="164" fontId="25" fillId="0" borderId="56" xfId="2" applyFont="1" applyBorder="1" applyAlignment="1">
      <alignment horizontal="center"/>
    </xf>
    <xf numFmtId="0" fontId="20" fillId="0" borderId="57" xfId="0" applyFont="1" applyBorder="1"/>
    <xf numFmtId="164" fontId="24" fillId="0" borderId="37" xfId="2" applyFont="1" applyBorder="1" applyAlignment="1">
      <alignment horizontal="center"/>
    </xf>
    <xf numFmtId="164" fontId="24" fillId="0" borderId="5" xfId="2" applyFont="1" applyBorder="1" applyAlignment="1">
      <alignment horizontal="center"/>
    </xf>
    <xf numFmtId="164" fontId="23" fillId="0" borderId="5" xfId="2" applyFont="1" applyBorder="1"/>
    <xf numFmtId="164" fontId="24" fillId="0" borderId="2" xfId="2" applyFont="1" applyBorder="1" applyAlignment="1">
      <alignment horizontal="center"/>
    </xf>
    <xf numFmtId="164" fontId="24" fillId="0" borderId="21" xfId="2" applyFont="1" applyBorder="1" applyAlignment="1">
      <alignment horizontal="center"/>
    </xf>
    <xf numFmtId="0" fontId="20" fillId="0" borderId="58" xfId="0" applyFont="1" applyBorder="1"/>
    <xf numFmtId="164" fontId="24" fillId="0" borderId="39" xfId="2" applyFont="1" applyBorder="1" applyAlignment="1">
      <alignment horizontal="center"/>
    </xf>
    <xf numFmtId="164" fontId="24" fillId="0" borderId="40" xfId="2" applyFont="1" applyBorder="1" applyAlignment="1">
      <alignment horizontal="center"/>
    </xf>
    <xf numFmtId="164" fontId="24" fillId="0" borderId="41" xfId="2" applyFont="1" applyBorder="1" applyAlignment="1">
      <alignment horizontal="center"/>
    </xf>
    <xf numFmtId="164" fontId="24" fillId="0" borderId="43" xfId="2" applyFont="1" applyBorder="1" applyAlignment="1">
      <alignment horizontal="center"/>
    </xf>
    <xf numFmtId="164" fontId="25" fillId="0" borderId="32" xfId="2" applyFont="1" applyBorder="1" applyAlignment="1">
      <alignment horizontal="center"/>
    </xf>
    <xf numFmtId="0" fontId="0" fillId="0" borderId="20" xfId="0" applyBorder="1"/>
    <xf numFmtId="164" fontId="25" fillId="0" borderId="16" xfId="2" applyFont="1" applyFill="1" applyBorder="1" applyAlignment="1">
      <alignment horizontal="center"/>
    </xf>
    <xf numFmtId="164" fontId="25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20" fillId="3" borderId="30" xfId="0" applyFont="1" applyFill="1" applyBorder="1"/>
    <xf numFmtId="164" fontId="26" fillId="3" borderId="46" xfId="2" applyFont="1" applyFill="1" applyBorder="1" applyAlignment="1">
      <alignment horizontal="center"/>
    </xf>
    <xf numFmtId="164" fontId="20" fillId="3" borderId="30" xfId="2" applyFont="1" applyFill="1" applyBorder="1" applyAlignment="1">
      <alignment horizontal="center"/>
    </xf>
    <xf numFmtId="0" fontId="20" fillId="3" borderId="48" xfId="0" applyFont="1" applyFill="1" applyBorder="1"/>
    <xf numFmtId="164" fontId="20" fillId="3" borderId="9" xfId="2" applyFont="1" applyFill="1" applyBorder="1" applyAlignment="1">
      <alignment horizontal="center"/>
    </xf>
    <xf numFmtId="0" fontId="20" fillId="0" borderId="0" xfId="0" applyFont="1"/>
    <xf numFmtId="164" fontId="20" fillId="0" borderId="0" xfId="2" applyFont="1" applyFill="1" applyBorder="1" applyAlignment="1"/>
    <xf numFmtId="164" fontId="20" fillId="0" borderId="0" xfId="2" applyFont="1" applyFill="1" applyBorder="1" applyAlignment="1">
      <alignment horizontal="center"/>
    </xf>
    <xf numFmtId="0" fontId="27" fillId="0" borderId="0" xfId="0" applyFont="1"/>
    <xf numFmtId="44" fontId="27" fillId="0" borderId="0" xfId="0" applyNumberFormat="1" applyFont="1"/>
    <xf numFmtId="44" fontId="20" fillId="0" borderId="32" xfId="0" applyNumberFormat="1" applyFont="1" applyBorder="1"/>
    <xf numFmtId="4" fontId="29" fillId="0" borderId="0" xfId="0" applyNumberFormat="1" applyFont="1"/>
    <xf numFmtId="0" fontId="20" fillId="0" borderId="61" xfId="0" applyFont="1" applyBorder="1" applyAlignment="1">
      <alignment wrapText="1"/>
    </xf>
    <xf numFmtId="8" fontId="29" fillId="0" borderId="0" xfId="0" applyNumberFormat="1" applyFont="1"/>
    <xf numFmtId="10" fontId="20" fillId="0" borderId="62" xfId="3" applyNumberFormat="1" applyFont="1" applyBorder="1"/>
    <xf numFmtId="0" fontId="11" fillId="2" borderId="5" xfId="0" applyFont="1" applyFill="1" applyBorder="1" applyAlignment="1" applyProtection="1">
      <alignment horizontal="left"/>
      <protection locked="0"/>
    </xf>
    <xf numFmtId="0" fontId="31" fillId="3" borderId="11" xfId="0" applyFont="1" applyFill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20" fillId="0" borderId="63" xfId="0" applyFont="1" applyBorder="1"/>
    <xf numFmtId="164" fontId="24" fillId="0" borderId="38" xfId="2" applyFont="1" applyBorder="1" applyAlignment="1">
      <alignment horizontal="center"/>
    </xf>
    <xf numFmtId="164" fontId="24" fillId="0" borderId="24" xfId="2" applyFont="1" applyBorder="1" applyAlignment="1">
      <alignment horizontal="center"/>
    </xf>
    <xf numFmtId="164" fontId="24" fillId="0" borderId="64" xfId="2" applyFont="1" applyBorder="1" applyAlignment="1">
      <alignment horizontal="center"/>
    </xf>
    <xf numFmtId="164" fontId="24" fillId="0" borderId="25" xfId="2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1" fillId="0" borderId="23" xfId="1" applyFont="1" applyFill="1" applyBorder="1" applyProtection="1">
      <protection locked="0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20" fontId="13" fillId="0" borderId="0" xfId="0" applyNumberFormat="1" applyFont="1"/>
    <xf numFmtId="165" fontId="15" fillId="0" borderId="22" xfId="1" applyFont="1" applyFill="1" applyBorder="1" applyProtection="1"/>
    <xf numFmtId="44" fontId="13" fillId="0" borderId="0" xfId="0" applyNumberFormat="1" applyFont="1"/>
    <xf numFmtId="43" fontId="13" fillId="0" borderId="0" xfId="0" applyNumberFormat="1" applyFont="1"/>
    <xf numFmtId="4" fontId="37" fillId="0" borderId="0" xfId="0" applyNumberFormat="1" applyFont="1"/>
    <xf numFmtId="10" fontId="20" fillId="0" borderId="59" xfId="3" applyNumberFormat="1" applyFont="1" applyBorder="1"/>
    <xf numFmtId="164" fontId="20" fillId="0" borderId="30" xfId="2" applyFont="1" applyFill="1" applyBorder="1"/>
    <xf numFmtId="167" fontId="20" fillId="0" borderId="30" xfId="3" applyNumberFormat="1" applyFont="1" applyBorder="1"/>
    <xf numFmtId="10" fontId="20" fillId="0" borderId="30" xfId="0" applyNumberFormat="1" applyFont="1" applyBorder="1"/>
    <xf numFmtId="44" fontId="20" fillId="0" borderId="0" xfId="0" applyNumberFormat="1" applyFont="1"/>
    <xf numFmtId="167" fontId="0" fillId="0" borderId="0" xfId="3" applyNumberFormat="1" applyFont="1" applyFill="1" applyBorder="1"/>
    <xf numFmtId="0" fontId="20" fillId="0" borderId="0" xfId="0" applyFont="1" applyAlignment="1">
      <alignment wrapText="1"/>
    </xf>
    <xf numFmtId="164" fontId="20" fillId="0" borderId="0" xfId="2" applyFont="1" applyFill="1" applyBorder="1"/>
    <xf numFmtId="10" fontId="20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7" fillId="0" borderId="30" xfId="0" applyFont="1" applyBorder="1"/>
    <xf numFmtId="44" fontId="7" fillId="0" borderId="32" xfId="0" applyNumberFormat="1" applyFont="1" applyBorder="1"/>
    <xf numFmtId="165" fontId="30" fillId="6" borderId="20" xfId="1" applyFont="1" applyFill="1" applyBorder="1" applyProtection="1"/>
    <xf numFmtId="165" fontId="30" fillId="6" borderId="22" xfId="1" applyFont="1" applyFill="1" applyBorder="1" applyProtection="1"/>
    <xf numFmtId="165" fontId="35" fillId="0" borderId="37" xfId="1" applyFont="1" applyFill="1" applyBorder="1" applyProtection="1">
      <protection locked="0"/>
    </xf>
    <xf numFmtId="165" fontId="35" fillId="0" borderId="5" xfId="1" applyFont="1" applyFill="1" applyBorder="1" applyProtection="1">
      <protection locked="0"/>
    </xf>
    <xf numFmtId="165" fontId="35" fillId="2" borderId="5" xfId="1" applyFont="1" applyFill="1" applyBorder="1" applyProtection="1">
      <protection locked="0"/>
    </xf>
    <xf numFmtId="165" fontId="13" fillId="7" borderId="0" xfId="1" applyFont="1" applyFill="1"/>
    <xf numFmtId="165" fontId="33" fillId="7" borderId="0" xfId="1" applyFont="1" applyFill="1"/>
    <xf numFmtId="165" fontId="33" fillId="7" borderId="66" xfId="1" applyFont="1" applyFill="1" applyBorder="1"/>
    <xf numFmtId="43" fontId="34" fillId="7" borderId="0" xfId="0" applyNumberFormat="1" applyFont="1" applyFill="1" applyAlignment="1">
      <alignment horizontal="center"/>
    </xf>
    <xf numFmtId="165" fontId="33" fillId="7" borderId="0" xfId="0" applyNumberFormat="1" applyFont="1" applyFill="1" applyAlignment="1">
      <alignment horizontal="center"/>
    </xf>
    <xf numFmtId="165" fontId="13" fillId="7" borderId="0" xfId="0" applyNumberFormat="1" applyFont="1" applyFill="1" applyAlignment="1">
      <alignment horizontal="center"/>
    </xf>
    <xf numFmtId="165" fontId="33" fillId="7" borderId="66" xfId="0" applyNumberFormat="1" applyFont="1" applyFill="1" applyBorder="1" applyAlignment="1">
      <alignment horizontal="center"/>
    </xf>
    <xf numFmtId="43" fontId="11" fillId="9" borderId="31" xfId="1" applyNumberFormat="1" applyFont="1" applyFill="1" applyBorder="1" applyAlignment="1">
      <alignment horizontal="center"/>
    </xf>
    <xf numFmtId="43" fontId="36" fillId="9" borderId="53" xfId="1" applyNumberFormat="1" applyFont="1" applyFill="1" applyBorder="1" applyAlignment="1">
      <alignment horizontal="center"/>
    </xf>
    <xf numFmtId="43" fontId="36" fillId="9" borderId="57" xfId="1" applyNumberFormat="1" applyFont="1" applyFill="1" applyBorder="1" applyAlignment="1">
      <alignment horizontal="center"/>
    </xf>
    <xf numFmtId="43" fontId="36" fillId="9" borderId="58" xfId="1" applyNumberFormat="1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43" fontId="11" fillId="11" borderId="5" xfId="1" applyNumberFormat="1" applyFont="1" applyFill="1" applyBorder="1" applyAlignment="1">
      <alignment horizontal="center"/>
    </xf>
    <xf numFmtId="0" fontId="21" fillId="12" borderId="48" xfId="0" applyFont="1" applyFill="1" applyBorder="1"/>
    <xf numFmtId="0" fontId="22" fillId="12" borderId="5" xfId="0" applyFont="1" applyFill="1" applyBorder="1" applyAlignment="1">
      <alignment horizontal="center"/>
    </xf>
    <xf numFmtId="0" fontId="21" fillId="12" borderId="48" xfId="0" applyFont="1" applyFill="1" applyBorder="1" applyAlignment="1">
      <alignment horizontal="center"/>
    </xf>
    <xf numFmtId="0" fontId="22" fillId="12" borderId="67" xfId="0" applyFont="1" applyFill="1" applyBorder="1" applyAlignment="1">
      <alignment horizontal="center"/>
    </xf>
    <xf numFmtId="44" fontId="21" fillId="12" borderId="52" xfId="0" applyNumberFormat="1" applyFont="1" applyFill="1" applyBorder="1" applyAlignment="1">
      <alignment horizontal="center"/>
    </xf>
    <xf numFmtId="164" fontId="21" fillId="12" borderId="32" xfId="2" applyFont="1" applyFill="1" applyBorder="1" applyAlignment="1">
      <alignment horizontal="center"/>
    </xf>
    <xf numFmtId="164" fontId="22" fillId="12" borderId="13" xfId="2" applyFont="1" applyFill="1" applyBorder="1" applyAlignment="1">
      <alignment horizontal="center"/>
    </xf>
    <xf numFmtId="164" fontId="22" fillId="12" borderId="16" xfId="2" applyFont="1" applyFill="1" applyBorder="1" applyAlignment="1">
      <alignment horizontal="center"/>
    </xf>
    <xf numFmtId="164" fontId="22" fillId="12" borderId="17" xfId="2" applyFont="1" applyFill="1" applyBorder="1" applyAlignment="1">
      <alignment horizontal="center"/>
    </xf>
    <xf numFmtId="44" fontId="21" fillId="12" borderId="48" xfId="0" applyNumberFormat="1" applyFont="1" applyFill="1" applyBorder="1" applyAlignment="1">
      <alignment horizontal="center"/>
    </xf>
    <xf numFmtId="0" fontId="28" fillId="12" borderId="47" xfId="0" applyFont="1" applyFill="1" applyBorder="1" applyAlignment="1">
      <alignment horizontal="center"/>
    </xf>
    <xf numFmtId="0" fontId="20" fillId="6" borderId="48" xfId="0" applyFont="1" applyFill="1" applyBorder="1"/>
    <xf numFmtId="0" fontId="20" fillId="6" borderId="16" xfId="0" applyFont="1" applyFill="1" applyBorder="1" applyAlignment="1">
      <alignment horizontal="center"/>
    </xf>
    <xf numFmtId="0" fontId="20" fillId="6" borderId="48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left"/>
    </xf>
    <xf numFmtId="44" fontId="8" fillId="6" borderId="52" xfId="0" applyNumberFormat="1" applyFont="1" applyFill="1" applyBorder="1" applyAlignment="1">
      <alignment horizontal="center"/>
    </xf>
    <xf numFmtId="44" fontId="8" fillId="6" borderId="45" xfId="0" applyNumberFormat="1" applyFont="1" applyFill="1" applyBorder="1" applyAlignment="1">
      <alignment horizontal="center"/>
    </xf>
    <xf numFmtId="44" fontId="8" fillId="6" borderId="46" xfId="0" applyNumberFormat="1" applyFont="1" applyFill="1" applyBorder="1" applyAlignment="1">
      <alignment horizontal="center"/>
    </xf>
    <xf numFmtId="44" fontId="8" fillId="6" borderId="47" xfId="0" applyNumberFormat="1" applyFont="1" applyFill="1" applyBorder="1" applyAlignment="1">
      <alignment horizontal="center"/>
    </xf>
    <xf numFmtId="164" fontId="20" fillId="6" borderId="32" xfId="2" applyFont="1" applyFill="1" applyBorder="1" applyAlignment="1">
      <alignment horizontal="center"/>
    </xf>
    <xf numFmtId="0" fontId="20" fillId="6" borderId="30" xfId="0" applyFont="1" applyFill="1" applyBorder="1"/>
    <xf numFmtId="164" fontId="25" fillId="6" borderId="45" xfId="2" applyFont="1" applyFill="1" applyBorder="1" applyAlignment="1">
      <alignment horizontal="center"/>
    </xf>
    <xf numFmtId="164" fontId="25" fillId="6" borderId="30" xfId="2" applyFont="1" applyFill="1" applyBorder="1" applyAlignment="1">
      <alignment horizontal="center"/>
    </xf>
    <xf numFmtId="0" fontId="20" fillId="10" borderId="30" xfId="0" applyFont="1" applyFill="1" applyBorder="1"/>
    <xf numFmtId="0" fontId="20" fillId="10" borderId="30" xfId="0" applyFont="1" applyFill="1" applyBorder="1" applyAlignment="1">
      <alignment horizontal="center"/>
    </xf>
    <xf numFmtId="0" fontId="20" fillId="10" borderId="30" xfId="0" applyFont="1" applyFill="1" applyBorder="1" applyAlignment="1">
      <alignment horizontal="left"/>
    </xf>
    <xf numFmtId="44" fontId="8" fillId="10" borderId="52" xfId="0" applyNumberFormat="1" applyFont="1" applyFill="1" applyBorder="1" applyAlignment="1">
      <alignment horizontal="center"/>
    </xf>
    <xf numFmtId="44" fontId="8" fillId="10" borderId="45" xfId="0" applyNumberFormat="1" applyFont="1" applyFill="1" applyBorder="1" applyAlignment="1">
      <alignment horizontal="center"/>
    </xf>
    <xf numFmtId="44" fontId="8" fillId="10" borderId="46" xfId="0" applyNumberFormat="1" applyFont="1" applyFill="1" applyBorder="1" applyAlignment="1">
      <alignment horizontal="center"/>
    </xf>
    <xf numFmtId="44" fontId="8" fillId="10" borderId="47" xfId="0" applyNumberFormat="1" applyFont="1" applyFill="1" applyBorder="1" applyAlignment="1">
      <alignment horizontal="center"/>
    </xf>
    <xf numFmtId="164" fontId="20" fillId="10" borderId="32" xfId="2" applyFont="1" applyFill="1" applyBorder="1" applyAlignment="1">
      <alignment horizontal="center"/>
    </xf>
    <xf numFmtId="0" fontId="26" fillId="13" borderId="48" xfId="0" applyFont="1" applyFill="1" applyBorder="1"/>
    <xf numFmtId="0" fontId="26" fillId="13" borderId="48" xfId="0" applyFont="1" applyFill="1" applyBorder="1" applyAlignment="1">
      <alignment horizontal="center"/>
    </xf>
    <xf numFmtId="0" fontId="20" fillId="13" borderId="30" xfId="0" applyFont="1" applyFill="1" applyBorder="1" applyAlignment="1">
      <alignment horizontal="left"/>
    </xf>
    <xf numFmtId="44" fontId="8" fillId="13" borderId="52" xfId="0" applyNumberFormat="1" applyFont="1" applyFill="1" applyBorder="1" applyAlignment="1">
      <alignment horizontal="center"/>
    </xf>
    <xf numFmtId="44" fontId="8" fillId="13" borderId="45" xfId="0" applyNumberFormat="1" applyFont="1" applyFill="1" applyBorder="1" applyAlignment="1">
      <alignment horizontal="center"/>
    </xf>
    <xf numFmtId="44" fontId="8" fillId="13" borderId="46" xfId="0" applyNumberFormat="1" applyFont="1" applyFill="1" applyBorder="1" applyAlignment="1">
      <alignment horizontal="center"/>
    </xf>
    <xf numFmtId="44" fontId="8" fillId="13" borderId="47" xfId="0" applyNumberFormat="1" applyFont="1" applyFill="1" applyBorder="1" applyAlignment="1">
      <alignment horizontal="center"/>
    </xf>
    <xf numFmtId="164" fontId="20" fillId="13" borderId="32" xfId="2" applyFont="1" applyFill="1" applyBorder="1" applyAlignment="1">
      <alignment horizontal="center"/>
    </xf>
    <xf numFmtId="0" fontId="20" fillId="7" borderId="48" xfId="0" applyFont="1" applyFill="1" applyBorder="1"/>
    <xf numFmtId="164" fontId="25" fillId="7" borderId="13" xfId="2" applyFont="1" applyFill="1" applyBorder="1" applyAlignment="1">
      <alignment horizontal="center"/>
    </xf>
    <xf numFmtId="164" fontId="25" fillId="7" borderId="16" xfId="2" applyFont="1" applyFill="1" applyBorder="1" applyAlignment="1">
      <alignment horizontal="center"/>
    </xf>
    <xf numFmtId="164" fontId="25" fillId="7" borderId="17" xfId="2" applyFont="1" applyFill="1" applyBorder="1" applyAlignment="1">
      <alignment horizontal="center"/>
    </xf>
    <xf numFmtId="164" fontId="20" fillId="7" borderId="59" xfId="2" applyFont="1" applyFill="1" applyBorder="1" applyAlignment="1">
      <alignment horizontal="center"/>
    </xf>
    <xf numFmtId="165" fontId="35" fillId="2" borderId="18" xfId="1" applyFont="1" applyFill="1" applyBorder="1"/>
    <xf numFmtId="165" fontId="35" fillId="2" borderId="10" xfId="1" applyFont="1" applyFill="1" applyBorder="1"/>
    <xf numFmtId="165" fontId="35" fillId="2" borderId="19" xfId="1" applyFont="1" applyFill="1" applyBorder="1"/>
    <xf numFmtId="44" fontId="6" fillId="0" borderId="32" xfId="0" applyNumberFormat="1" applyFont="1" applyBorder="1"/>
    <xf numFmtId="164" fontId="21" fillId="12" borderId="30" xfId="2" applyFont="1" applyFill="1" applyBorder="1" applyAlignment="1">
      <alignment horizontal="center"/>
    </xf>
    <xf numFmtId="165" fontId="13" fillId="7" borderId="49" xfId="1" applyFont="1" applyFill="1" applyBorder="1"/>
    <xf numFmtId="165" fontId="13" fillId="7" borderId="34" xfId="1" applyFont="1" applyFill="1" applyBorder="1"/>
    <xf numFmtId="165" fontId="33" fillId="7" borderId="34" xfId="1" applyFont="1" applyFill="1" applyBorder="1"/>
    <xf numFmtId="165" fontId="13" fillId="8" borderId="59" xfId="1" applyFont="1" applyFill="1" applyBorder="1" applyAlignment="1">
      <alignment horizontal="center"/>
    </xf>
    <xf numFmtId="165" fontId="13" fillId="7" borderId="0" xfId="1" applyFont="1" applyFill="1" applyBorder="1"/>
    <xf numFmtId="165" fontId="33" fillId="7" borderId="0" xfId="1" applyFont="1" applyFill="1" applyBorder="1"/>
    <xf numFmtId="165" fontId="13" fillId="8" borderId="60" xfId="1" applyFont="1" applyFill="1" applyBorder="1" applyAlignment="1">
      <alignment horizontal="center"/>
    </xf>
    <xf numFmtId="43" fontId="11" fillId="4" borderId="2" xfId="1" applyNumberFormat="1" applyFont="1" applyFill="1" applyBorder="1" applyAlignment="1">
      <alignment horizontal="center"/>
    </xf>
    <xf numFmtId="43" fontId="11" fillId="2" borderId="44" xfId="1" applyNumberFormat="1" applyFont="1" applyFill="1" applyBorder="1" applyAlignment="1">
      <alignment horizontal="center"/>
    </xf>
    <xf numFmtId="0" fontId="5" fillId="0" borderId="30" xfId="0" applyFont="1" applyBorder="1"/>
    <xf numFmtId="165" fontId="35" fillId="7" borderId="0" xfId="1" applyFont="1" applyFill="1" applyBorder="1"/>
    <xf numFmtId="0" fontId="33" fillId="2" borderId="0" xfId="0" applyFont="1" applyFill="1"/>
    <xf numFmtId="165" fontId="11" fillId="7" borderId="34" xfId="1" applyFont="1" applyFill="1" applyBorder="1"/>
    <xf numFmtId="165" fontId="11" fillId="2" borderId="5" xfId="1" applyFont="1" applyFill="1" applyBorder="1" applyProtection="1">
      <protection locked="0"/>
    </xf>
    <xf numFmtId="165" fontId="11" fillId="0" borderId="43" xfId="1" applyFont="1" applyFill="1" applyBorder="1"/>
    <xf numFmtId="165" fontId="11" fillId="3" borderId="0" xfId="1" applyFont="1" applyFill="1" applyBorder="1"/>
    <xf numFmtId="43" fontId="11" fillId="4" borderId="5" xfId="1" applyNumberFormat="1" applyFont="1" applyFill="1" applyBorder="1" applyAlignment="1">
      <alignment horizontal="right"/>
    </xf>
    <xf numFmtId="0" fontId="38" fillId="13" borderId="27" xfId="0" applyFont="1" applyFill="1" applyBorder="1" applyAlignment="1">
      <alignment horizontal="center"/>
    </xf>
    <xf numFmtId="0" fontId="38" fillId="13" borderId="39" xfId="0" applyFont="1" applyFill="1" applyBorder="1" applyAlignment="1">
      <alignment horizontal="center"/>
    </xf>
    <xf numFmtId="0" fontId="38" fillId="13" borderId="40" xfId="0" applyFont="1" applyFill="1" applyBorder="1" applyAlignment="1">
      <alignment horizontal="center"/>
    </xf>
    <xf numFmtId="0" fontId="38" fillId="13" borderId="43" xfId="0" applyFont="1" applyFill="1" applyBorder="1" applyAlignment="1">
      <alignment horizontal="center"/>
    </xf>
    <xf numFmtId="0" fontId="38" fillId="13" borderId="45" xfId="0" applyFont="1" applyFill="1" applyBorder="1" applyAlignment="1">
      <alignment horizontal="center"/>
    </xf>
    <xf numFmtId="0" fontId="38" fillId="13" borderId="46" xfId="0" applyFont="1" applyFill="1" applyBorder="1" applyAlignment="1">
      <alignment horizontal="center"/>
    </xf>
    <xf numFmtId="0" fontId="25" fillId="10" borderId="46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5" fillId="10" borderId="47" xfId="0" applyFont="1" applyFill="1" applyBorder="1" applyAlignment="1">
      <alignment horizontal="center"/>
    </xf>
    <xf numFmtId="165" fontId="33" fillId="7" borderId="49" xfId="1" applyFont="1" applyFill="1" applyBorder="1"/>
    <xf numFmtId="4" fontId="13" fillId="7" borderId="34" xfId="0" applyNumberFormat="1" applyFont="1" applyFill="1" applyBorder="1"/>
    <xf numFmtId="165" fontId="18" fillId="2" borderId="5" xfId="5" applyFont="1" applyFill="1" applyBorder="1" applyProtection="1">
      <protection locked="0"/>
    </xf>
    <xf numFmtId="165" fontId="11" fillId="2" borderId="5" xfId="5" applyFont="1" applyFill="1" applyBorder="1" applyProtection="1">
      <protection locked="0"/>
    </xf>
    <xf numFmtId="165" fontId="11" fillId="2" borderId="37" xfId="5" applyFont="1" applyFill="1" applyBorder="1" applyProtection="1">
      <protection locked="0"/>
    </xf>
    <xf numFmtId="1" fontId="11" fillId="2" borderId="5" xfId="5" applyNumberFormat="1" applyFont="1" applyFill="1" applyBorder="1" applyAlignment="1" applyProtection="1">
      <alignment horizontal="center"/>
      <protection locked="0"/>
    </xf>
    <xf numFmtId="1" fontId="11" fillId="2" borderId="5" xfId="5" applyNumberFormat="1" applyFont="1" applyFill="1" applyBorder="1" applyAlignment="1">
      <alignment horizontal="center"/>
    </xf>
    <xf numFmtId="165" fontId="11" fillId="0" borderId="5" xfId="5" applyFont="1" applyBorder="1"/>
    <xf numFmtId="165" fontId="11" fillId="2" borderId="44" xfId="5" applyFont="1" applyFill="1" applyBorder="1"/>
    <xf numFmtId="165" fontId="11" fillId="2" borderId="27" xfId="5" applyFont="1" applyFill="1" applyBorder="1"/>
    <xf numFmtId="165" fontId="11" fillId="2" borderId="5" xfId="5" applyFont="1" applyFill="1" applyBorder="1" applyAlignment="1" applyProtection="1">
      <alignment horizontal="right"/>
      <protection locked="0"/>
    </xf>
    <xf numFmtId="0" fontId="13" fillId="7" borderId="0" xfId="0" applyFont="1" applyFill="1"/>
    <xf numFmtId="0" fontId="13" fillId="7" borderId="0" xfId="0" applyFont="1" applyFill="1" applyAlignment="1">
      <alignment horizontal="center"/>
    </xf>
    <xf numFmtId="0" fontId="33" fillId="7" borderId="0" xfId="0" applyFont="1" applyFill="1"/>
    <xf numFmtId="0" fontId="33" fillId="7" borderId="65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3" fillId="7" borderId="18" xfId="0" applyFont="1" applyFill="1" applyBorder="1"/>
    <xf numFmtId="0" fontId="13" fillId="7" borderId="49" xfId="0" applyFont="1" applyFill="1" applyBorder="1"/>
    <xf numFmtId="0" fontId="13" fillId="8" borderId="50" xfId="0" applyFont="1" applyFill="1" applyBorder="1" applyAlignment="1">
      <alignment horizontal="center"/>
    </xf>
    <xf numFmtId="0" fontId="13" fillId="7" borderId="26" xfId="0" applyFont="1" applyFill="1" applyBorder="1"/>
    <xf numFmtId="0" fontId="13" fillId="7" borderId="34" xfId="0" applyFont="1" applyFill="1" applyBorder="1"/>
    <xf numFmtId="0" fontId="13" fillId="7" borderId="20" xfId="0" applyFont="1" applyFill="1" applyBorder="1"/>
    <xf numFmtId="0" fontId="11" fillId="7" borderId="18" xfId="0" applyFont="1" applyFill="1" applyBorder="1"/>
    <xf numFmtId="0" fontId="11" fillId="7" borderId="49" xfId="0" applyFont="1" applyFill="1" applyBorder="1"/>
    <xf numFmtId="0" fontId="11" fillId="7" borderId="26" xfId="0" applyFont="1" applyFill="1" applyBorder="1"/>
    <xf numFmtId="0" fontId="11" fillId="7" borderId="34" xfId="0" applyFont="1" applyFill="1" applyBorder="1"/>
    <xf numFmtId="0" fontId="13" fillId="8" borderId="60" xfId="0" applyFont="1" applyFill="1" applyBorder="1" applyAlignment="1">
      <alignment horizontal="center"/>
    </xf>
    <xf numFmtId="165" fontId="11" fillId="7" borderId="49" xfId="1" applyFont="1" applyFill="1" applyBorder="1"/>
    <xf numFmtId="0" fontId="33" fillId="0" borderId="0" xfId="0" applyFont="1"/>
    <xf numFmtId="165" fontId="11" fillId="0" borderId="5" xfId="1" applyFont="1" applyFill="1" applyBorder="1" applyProtection="1">
      <protection locked="0"/>
    </xf>
    <xf numFmtId="165" fontId="13" fillId="0" borderId="0" xfId="1" applyFont="1" applyFill="1" applyBorder="1"/>
    <xf numFmtId="0" fontId="26" fillId="14" borderId="48" xfId="0" applyFont="1" applyFill="1" applyBorder="1"/>
    <xf numFmtId="0" fontId="38" fillId="14" borderId="13" xfId="0" applyFont="1" applyFill="1" applyBorder="1" applyAlignment="1">
      <alignment horizontal="center"/>
    </xf>
    <xf numFmtId="0" fontId="38" fillId="14" borderId="16" xfId="0" applyFont="1" applyFill="1" applyBorder="1" applyAlignment="1">
      <alignment horizontal="center"/>
    </xf>
    <xf numFmtId="0" fontId="38" fillId="14" borderId="17" xfId="0" applyFont="1" applyFill="1" applyBorder="1" applyAlignment="1">
      <alignment horizontal="center"/>
    </xf>
    <xf numFmtId="0" fontId="26" fillId="14" borderId="48" xfId="0" applyFont="1" applyFill="1" applyBorder="1" applyAlignment="1">
      <alignment horizontal="center"/>
    </xf>
    <xf numFmtId="169" fontId="20" fillId="0" borderId="32" xfId="1" applyNumberFormat="1" applyFont="1" applyBorder="1"/>
    <xf numFmtId="43" fontId="14" fillId="0" borderId="0" xfId="0" applyNumberFormat="1" applyFont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40" fillId="2" borderId="0" xfId="0" applyFont="1" applyFill="1"/>
    <xf numFmtId="0" fontId="41" fillId="0" borderId="0" xfId="0" applyFont="1"/>
    <xf numFmtId="0" fontId="42" fillId="0" borderId="0" xfId="0" applyFont="1"/>
    <xf numFmtId="0" fontId="20" fillId="0" borderId="0" xfId="0" applyFont="1" applyAlignment="1">
      <alignment horizontal="center"/>
    </xf>
    <xf numFmtId="16" fontId="20" fillId="0" borderId="0" xfId="0" applyNumberFormat="1" applyFont="1" applyAlignment="1">
      <alignment horizontal="center"/>
    </xf>
    <xf numFmtId="0" fontId="20" fillId="0" borderId="68" xfId="0" applyFont="1" applyBorder="1" applyAlignment="1">
      <alignment horizontal="center"/>
    </xf>
    <xf numFmtId="16" fontId="20" fillId="0" borderId="68" xfId="0" applyNumberFormat="1" applyFont="1" applyBorder="1" applyAlignment="1">
      <alignment horizontal="center"/>
    </xf>
    <xf numFmtId="0" fontId="21" fillId="12" borderId="0" xfId="0" applyFont="1" applyFill="1"/>
    <xf numFmtId="0" fontId="22" fillId="12" borderId="0" xfId="0" applyFont="1" applyFill="1" applyAlignment="1">
      <alignment horizontal="center"/>
    </xf>
    <xf numFmtId="0" fontId="21" fillId="12" borderId="69" xfId="0" applyFont="1" applyFill="1" applyBorder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70" xfId="0" applyFont="1" applyFill="1" applyBorder="1" applyAlignment="1">
      <alignment horizontal="center"/>
    </xf>
    <xf numFmtId="0" fontId="21" fillId="12" borderId="71" xfId="0" applyFont="1" applyFill="1" applyBorder="1" applyAlignment="1">
      <alignment horizontal="center"/>
    </xf>
    <xf numFmtId="0" fontId="21" fillId="12" borderId="70" xfId="0" applyFont="1" applyFill="1" applyBorder="1" applyAlignment="1">
      <alignment horizontal="center"/>
    </xf>
    <xf numFmtId="0" fontId="26" fillId="13" borderId="0" xfId="0" applyFont="1" applyFill="1"/>
    <xf numFmtId="0" fontId="38" fillId="13" borderId="0" xfId="0" applyFont="1" applyFill="1" applyAlignment="1">
      <alignment horizontal="center"/>
    </xf>
    <xf numFmtId="0" fontId="26" fillId="13" borderId="69" xfId="0" applyFont="1" applyFill="1" applyBorder="1" applyAlignment="1">
      <alignment horizontal="center"/>
    </xf>
    <xf numFmtId="0" fontId="26" fillId="13" borderId="0" xfId="0" applyFont="1" applyFill="1" applyAlignment="1">
      <alignment horizontal="center"/>
    </xf>
    <xf numFmtId="0" fontId="26" fillId="14" borderId="0" xfId="0" applyFont="1" applyFill="1"/>
    <xf numFmtId="0" fontId="38" fillId="14" borderId="0" xfId="0" applyFont="1" applyFill="1" applyAlignment="1">
      <alignment horizontal="center"/>
    </xf>
    <xf numFmtId="0" fontId="26" fillId="14" borderId="69" xfId="0" applyFont="1" applyFill="1" applyBorder="1" applyAlignment="1">
      <alignment horizontal="center"/>
    </xf>
    <xf numFmtId="0" fontId="26" fillId="14" borderId="0" xfId="0" applyFont="1" applyFill="1" applyAlignment="1">
      <alignment horizontal="center"/>
    </xf>
    <xf numFmtId="0" fontId="20" fillId="10" borderId="0" xfId="0" applyFont="1" applyFill="1"/>
    <xf numFmtId="0" fontId="25" fillId="10" borderId="0" xfId="0" applyFont="1" applyFill="1" applyAlignment="1">
      <alignment horizontal="center"/>
    </xf>
    <xf numFmtId="0" fontId="20" fillId="10" borderId="69" xfId="0" applyFont="1" applyFill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20" fillId="6" borderId="0" xfId="0" applyFont="1" applyFill="1"/>
    <xf numFmtId="0" fontId="20" fillId="6" borderId="0" xfId="0" applyFont="1" applyFill="1" applyAlignment="1">
      <alignment horizontal="center"/>
    </xf>
    <xf numFmtId="0" fontId="20" fillId="6" borderId="69" xfId="0" applyFont="1" applyFill="1" applyBorder="1" applyAlignment="1">
      <alignment horizontal="center"/>
    </xf>
    <xf numFmtId="0" fontId="0" fillId="0" borderId="69" xfId="0" applyBorder="1" applyAlignment="1">
      <alignment horizontal="center"/>
    </xf>
    <xf numFmtId="0" fontId="20" fillId="13" borderId="0" xfId="0" applyFont="1" applyFill="1" applyAlignment="1">
      <alignment horizontal="left"/>
    </xf>
    <xf numFmtId="44" fontId="3" fillId="13" borderId="0" xfId="0" applyNumberFormat="1" applyFont="1" applyFill="1" applyAlignment="1">
      <alignment horizontal="center"/>
    </xf>
    <xf numFmtId="164" fontId="20" fillId="13" borderId="69" xfId="2" applyFont="1" applyFill="1" applyBorder="1" applyAlignment="1">
      <alignment horizontal="center"/>
    </xf>
    <xf numFmtId="164" fontId="20" fillId="13" borderId="0" xfId="2" applyFont="1" applyFill="1" applyBorder="1" applyAlignment="1">
      <alignment horizontal="center"/>
    </xf>
    <xf numFmtId="0" fontId="20" fillId="10" borderId="0" xfId="0" applyFont="1" applyFill="1" applyAlignment="1">
      <alignment horizontal="left"/>
    </xf>
    <xf numFmtId="44" fontId="3" fillId="10" borderId="0" xfId="0" applyNumberFormat="1" applyFont="1" applyFill="1" applyAlignment="1">
      <alignment horizontal="center"/>
    </xf>
    <xf numFmtId="164" fontId="20" fillId="10" borderId="69" xfId="2" applyFont="1" applyFill="1" applyBorder="1" applyAlignment="1">
      <alignment horizontal="center"/>
    </xf>
    <xf numFmtId="164" fontId="20" fillId="10" borderId="0" xfId="2" applyFont="1" applyFill="1" applyBorder="1" applyAlignment="1">
      <alignment horizontal="center"/>
    </xf>
    <xf numFmtId="0" fontId="20" fillId="6" borderId="0" xfId="0" applyFont="1" applyFill="1" applyAlignment="1">
      <alignment horizontal="left"/>
    </xf>
    <xf numFmtId="44" fontId="3" fillId="6" borderId="0" xfId="0" applyNumberFormat="1" applyFont="1" applyFill="1" applyAlignment="1">
      <alignment horizontal="center"/>
    </xf>
    <xf numFmtId="164" fontId="20" fillId="6" borderId="69" xfId="2" applyFont="1" applyFill="1" applyBorder="1" applyAlignment="1">
      <alignment horizontal="center"/>
    </xf>
    <xf numFmtId="164" fontId="20" fillId="6" borderId="0" xfId="2" applyFont="1" applyFill="1" applyBorder="1" applyAlignment="1">
      <alignment horizontal="center"/>
    </xf>
    <xf numFmtId="44" fontId="21" fillId="12" borderId="72" xfId="0" applyNumberFormat="1" applyFont="1" applyFill="1" applyBorder="1" applyAlignment="1">
      <alignment horizontal="center"/>
    </xf>
    <xf numFmtId="164" fontId="21" fillId="12" borderId="73" xfId="2" applyFont="1" applyFill="1" applyBorder="1" applyAlignment="1">
      <alignment horizontal="center"/>
    </xf>
    <xf numFmtId="164" fontId="21" fillId="12" borderId="72" xfId="2" applyFont="1" applyFill="1" applyBorder="1" applyAlignment="1">
      <alignment horizontal="center"/>
    </xf>
    <xf numFmtId="0" fontId="20" fillId="0" borderId="69" xfId="0" applyFont="1" applyBorder="1"/>
    <xf numFmtId="164" fontId="24" fillId="0" borderId="0" xfId="2" applyFont="1" applyBorder="1" applyAlignment="1">
      <alignment horizontal="center"/>
    </xf>
    <xf numFmtId="164" fontId="25" fillId="0" borderId="69" xfId="2" applyFont="1" applyBorder="1" applyAlignment="1">
      <alignment horizontal="center"/>
    </xf>
    <xf numFmtId="164" fontId="25" fillId="0" borderId="0" xfId="2" applyFont="1" applyBorder="1" applyAlignment="1">
      <alignment horizontal="center"/>
    </xf>
    <xf numFmtId="44" fontId="20" fillId="0" borderId="69" xfId="0" applyNumberFormat="1" applyFont="1" applyBorder="1"/>
    <xf numFmtId="0" fontId="3" fillId="0" borderId="0" xfId="0" applyFont="1"/>
    <xf numFmtId="44" fontId="3" fillId="0" borderId="0" xfId="0" applyNumberFormat="1" applyFont="1"/>
    <xf numFmtId="10" fontId="3" fillId="0" borderId="0" xfId="3" applyNumberFormat="1" applyFont="1" applyBorder="1"/>
    <xf numFmtId="10" fontId="20" fillId="0" borderId="69" xfId="3" applyNumberFormat="1" applyFont="1" applyBorder="1"/>
    <xf numFmtId="10" fontId="20" fillId="0" borderId="0" xfId="3" applyNumberFormat="1" applyFont="1" applyBorder="1"/>
    <xf numFmtId="10" fontId="20" fillId="0" borderId="48" xfId="3" applyNumberFormat="1" applyFont="1" applyBorder="1"/>
    <xf numFmtId="44" fontId="20" fillId="0" borderId="0" xfId="3" applyNumberFormat="1" applyFont="1" applyFill="1" applyBorder="1"/>
    <xf numFmtId="165" fontId="11" fillId="0" borderId="0" xfId="0" applyNumberFormat="1" applyFont="1" applyAlignment="1">
      <alignment horizontal="center"/>
    </xf>
    <xf numFmtId="4" fontId="13" fillId="7" borderId="0" xfId="0" applyNumberFormat="1" applyFont="1" applyFill="1"/>
    <xf numFmtId="165" fontId="11" fillId="2" borderId="5" xfId="5" applyFont="1" applyFill="1" applyBorder="1"/>
    <xf numFmtId="165" fontId="11" fillId="0" borderId="0" xfId="1" applyFont="1" applyAlignment="1">
      <alignment horizontal="center"/>
    </xf>
    <xf numFmtId="164" fontId="2" fillId="0" borderId="5" xfId="2" applyFont="1" applyBorder="1"/>
    <xf numFmtId="0" fontId="44" fillId="2" borderId="0" xfId="0" applyFont="1" applyFill="1"/>
    <xf numFmtId="165" fontId="40" fillId="0" borderId="0" xfId="1" applyFont="1" applyAlignment="1">
      <alignment horizontal="center"/>
    </xf>
    <xf numFmtId="0" fontId="40" fillId="0" borderId="0" xfId="0" applyFont="1" applyAlignment="1">
      <alignment horizontal="center"/>
    </xf>
    <xf numFmtId="0" fontId="13" fillId="15" borderId="64" xfId="0" applyFont="1" applyFill="1" applyBorder="1"/>
    <xf numFmtId="0" fontId="13" fillId="15" borderId="65" xfId="0" applyFont="1" applyFill="1" applyBorder="1"/>
    <xf numFmtId="165" fontId="13" fillId="15" borderId="44" xfId="1" applyFont="1" applyFill="1" applyBorder="1" applyAlignment="1">
      <alignment horizontal="right"/>
    </xf>
    <xf numFmtId="165" fontId="13" fillId="15" borderId="44" xfId="1" applyFont="1" applyFill="1" applyBorder="1"/>
    <xf numFmtId="0" fontId="13" fillId="15" borderId="22" xfId="0" applyFont="1" applyFill="1" applyBorder="1"/>
    <xf numFmtId="0" fontId="13" fillId="15" borderId="0" xfId="0" applyFont="1" applyFill="1"/>
    <xf numFmtId="165" fontId="13" fillId="15" borderId="1" xfId="1" applyFont="1" applyFill="1" applyBorder="1"/>
    <xf numFmtId="0" fontId="33" fillId="15" borderId="31" xfId="0" applyFont="1" applyFill="1" applyBorder="1"/>
    <xf numFmtId="0" fontId="33" fillId="15" borderId="6" xfId="0" applyFont="1" applyFill="1" applyBorder="1"/>
    <xf numFmtId="165" fontId="33" fillId="15" borderId="29" xfId="1" applyFont="1" applyFill="1" applyBorder="1"/>
    <xf numFmtId="0" fontId="13" fillId="15" borderId="6" xfId="0" applyFont="1" applyFill="1" applyBorder="1"/>
    <xf numFmtId="165" fontId="13" fillId="15" borderId="29" xfId="1" applyFont="1" applyFill="1" applyBorder="1"/>
    <xf numFmtId="0" fontId="13" fillId="15" borderId="31" xfId="0" applyFont="1" applyFill="1" applyBorder="1"/>
    <xf numFmtId="0" fontId="44" fillId="0" borderId="0" xfId="0" applyFont="1"/>
    <xf numFmtId="165" fontId="13" fillId="7" borderId="0" xfId="1" applyFont="1" applyFill="1" applyAlignment="1">
      <alignment horizontal="right"/>
    </xf>
    <xf numFmtId="165" fontId="13" fillId="0" borderId="0" xfId="0" applyNumberFormat="1" applyFont="1"/>
    <xf numFmtId="0" fontId="1" fillId="0" borderId="30" xfId="0" applyFont="1" applyBorder="1"/>
    <xf numFmtId="165" fontId="33" fillId="7" borderId="0" xfId="1" applyFont="1" applyFill="1" applyAlignment="1">
      <alignment horizontal="right"/>
    </xf>
    <xf numFmtId="0" fontId="13" fillId="7" borderId="0" xfId="0" applyFont="1" applyFill="1" applyAlignment="1">
      <alignment horizontal="right"/>
    </xf>
    <xf numFmtId="165" fontId="13" fillId="7" borderId="0" xfId="1" applyFont="1" applyFill="1" applyAlignment="1">
      <alignment horizontal="center"/>
    </xf>
    <xf numFmtId="165" fontId="33" fillId="7" borderId="0" xfId="1" applyFont="1" applyFill="1" applyAlignment="1">
      <alignment horizontal="center"/>
    </xf>
    <xf numFmtId="44" fontId="20" fillId="16" borderId="32" xfId="0" applyNumberFormat="1" applyFont="1" applyFill="1" applyBorder="1"/>
    <xf numFmtId="165" fontId="13" fillId="15" borderId="5" xfId="1" applyFont="1" applyFill="1" applyBorder="1" applyAlignment="1">
      <alignment horizontal="right"/>
    </xf>
    <xf numFmtId="165" fontId="11" fillId="7" borderId="0" xfId="1" applyFont="1" applyFill="1" applyBorder="1"/>
    <xf numFmtId="4" fontId="11" fillId="7" borderId="0" xfId="0" applyNumberFormat="1" applyFont="1" applyFill="1"/>
    <xf numFmtId="165" fontId="14" fillId="7" borderId="0" xfId="1" applyFont="1" applyFill="1" applyBorder="1"/>
    <xf numFmtId="165" fontId="14" fillId="7" borderId="34" xfId="1" applyFont="1" applyFill="1" applyBorder="1"/>
    <xf numFmtId="4" fontId="11" fillId="7" borderId="34" xfId="0" applyNumberFormat="1" applyFont="1" applyFill="1" applyBorder="1"/>
    <xf numFmtId="0" fontId="13" fillId="7" borderId="0" xfId="1" applyNumberFormat="1" applyFont="1" applyFill="1" applyAlignment="1">
      <alignment horizontal="center"/>
    </xf>
    <xf numFmtId="0" fontId="13" fillId="7" borderId="0" xfId="1" applyNumberFormat="1" applyFont="1" applyFill="1"/>
    <xf numFmtId="165" fontId="14" fillId="7" borderId="49" xfId="1" applyFont="1" applyFill="1" applyBorder="1"/>
    <xf numFmtId="0" fontId="40" fillId="0" borderId="0" xfId="0" applyFont="1"/>
    <xf numFmtId="165" fontId="14" fillId="0" borderId="0" xfId="0" applyNumberFormat="1" applyFont="1" applyAlignment="1">
      <alignment horizontal="center"/>
    </xf>
    <xf numFmtId="164" fontId="21" fillId="0" borderId="0" xfId="2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44" fontId="3" fillId="0" borderId="0" xfId="0" applyNumberFormat="1" applyFont="1" applyAlignment="1">
      <alignment horizontal="center"/>
    </xf>
    <xf numFmtId="164" fontId="20" fillId="0" borderId="69" xfId="2" applyFont="1" applyFill="1" applyBorder="1" applyAlignment="1">
      <alignment horizontal="center"/>
    </xf>
    <xf numFmtId="0" fontId="20" fillId="17" borderId="0" xfId="0" applyFont="1" applyFill="1"/>
    <xf numFmtId="164" fontId="25" fillId="17" borderId="72" xfId="2" applyFont="1" applyFill="1" applyBorder="1" applyAlignment="1">
      <alignment horizontal="center"/>
    </xf>
    <xf numFmtId="164" fontId="20" fillId="17" borderId="73" xfId="2" applyFont="1" applyFill="1" applyBorder="1" applyAlignment="1">
      <alignment horizontal="center"/>
    </xf>
    <xf numFmtId="0" fontId="20" fillId="7" borderId="0" xfId="0" applyFont="1" applyFill="1" applyAlignment="1">
      <alignment horizontal="center"/>
    </xf>
    <xf numFmtId="16" fontId="20" fillId="7" borderId="0" xfId="0" applyNumberFormat="1" applyFont="1" applyFill="1" applyAlignment="1">
      <alignment horizontal="center"/>
    </xf>
    <xf numFmtId="0" fontId="22" fillId="7" borderId="70" xfId="0" applyFont="1" applyFill="1" applyBorder="1" applyAlignment="1">
      <alignment horizontal="center"/>
    </xf>
    <xf numFmtId="0" fontId="38" fillId="7" borderId="0" xfId="0" applyFont="1" applyFill="1" applyAlignment="1">
      <alignment horizontal="center"/>
    </xf>
    <xf numFmtId="0" fontId="25" fillId="7" borderId="0" xfId="0" applyFont="1" applyFill="1" applyAlignment="1">
      <alignment horizontal="center"/>
    </xf>
    <xf numFmtId="44" fontId="3" fillId="7" borderId="0" xfId="0" applyNumberFormat="1" applyFont="1" applyFill="1" applyAlignment="1">
      <alignment horizontal="center"/>
    </xf>
    <xf numFmtId="164" fontId="24" fillId="7" borderId="0" xfId="2" applyFont="1" applyFill="1" applyBorder="1" applyAlignment="1">
      <alignment horizontal="center"/>
    </xf>
    <xf numFmtId="44" fontId="3" fillId="7" borderId="0" xfId="0" applyNumberFormat="1" applyFont="1" applyFill="1"/>
    <xf numFmtId="44" fontId="20" fillId="7" borderId="0" xfId="0" applyNumberFormat="1" applyFont="1" applyFill="1"/>
    <xf numFmtId="10" fontId="3" fillId="7" borderId="0" xfId="3" applyNumberFormat="1" applyFont="1" applyFill="1" applyBorder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1" fontId="15" fillId="5" borderId="31" xfId="0" applyNumberFormat="1" applyFont="1" applyFill="1" applyBorder="1" applyAlignment="1">
      <alignment horizontal="center"/>
    </xf>
    <xf numFmtId="1" fontId="15" fillId="5" borderId="6" xfId="0" applyNumberFormat="1" applyFont="1" applyFill="1" applyBorder="1" applyAlignment="1">
      <alignment horizontal="center"/>
    </xf>
    <xf numFmtId="1" fontId="15" fillId="5" borderId="29" xfId="0" applyNumberFormat="1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6" fontId="19" fillId="2" borderId="0" xfId="0" applyNumberFormat="1" applyFont="1" applyFill="1" applyAlignment="1" applyProtection="1">
      <alignment horizontal="center" vertical="center"/>
      <protection locked="0"/>
    </xf>
    <xf numFmtId="166" fontId="19" fillId="2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165" fontId="35" fillId="0" borderId="2" xfId="1" applyFont="1" applyFill="1" applyBorder="1" applyAlignment="1" applyProtection="1">
      <alignment horizontal="center"/>
      <protection locked="0"/>
    </xf>
    <xf numFmtId="165" fontId="35" fillId="0" borderId="4" xfId="1" applyFont="1" applyFill="1" applyBorder="1" applyAlignment="1" applyProtection="1">
      <alignment horizontal="center"/>
      <protection locked="0"/>
    </xf>
    <xf numFmtId="165" fontId="35" fillId="2" borderId="35" xfId="1" applyFont="1" applyFill="1" applyBorder="1" applyAlignment="1">
      <alignment horizontal="center"/>
    </xf>
    <xf numFmtId="165" fontId="35" fillId="2" borderId="36" xfId="1" applyFont="1" applyFill="1" applyBorder="1" applyAlignment="1">
      <alignment horizontal="center"/>
    </xf>
    <xf numFmtId="0" fontId="31" fillId="3" borderId="19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34" xfId="0" applyFont="1" applyFill="1" applyBorder="1" applyAlignment="1">
      <alignment horizontal="center"/>
    </xf>
    <xf numFmtId="165" fontId="18" fillId="0" borderId="2" xfId="1" applyFont="1" applyFill="1" applyBorder="1" applyAlignment="1" applyProtection="1">
      <alignment horizontal="center"/>
      <protection locked="0"/>
    </xf>
    <xf numFmtId="165" fontId="18" fillId="0" borderId="4" xfId="1" applyFont="1" applyFill="1" applyBorder="1" applyAlignment="1" applyProtection="1">
      <alignment horizontal="center"/>
      <protection locked="0"/>
    </xf>
    <xf numFmtId="165" fontId="11" fillId="2" borderId="2" xfId="5" applyFont="1" applyFill="1" applyBorder="1" applyAlignment="1" applyProtection="1">
      <alignment horizontal="center"/>
      <protection locked="0"/>
    </xf>
    <xf numFmtId="165" fontId="11" fillId="2" borderId="4" xfId="5" applyFont="1" applyFill="1" applyBorder="1" applyAlignment="1" applyProtection="1">
      <alignment horizontal="center"/>
      <protection locked="0"/>
    </xf>
    <xf numFmtId="166" fontId="33" fillId="0" borderId="0" xfId="0" applyNumberFormat="1" applyFont="1" applyAlignment="1">
      <alignment horizontal="center"/>
    </xf>
    <xf numFmtId="0" fontId="12" fillId="3" borderId="10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wrapText="1"/>
    </xf>
    <xf numFmtId="165" fontId="30" fillId="6" borderId="2" xfId="1" applyFont="1" applyFill="1" applyBorder="1" applyAlignment="1" applyProtection="1">
      <alignment horizontal="center"/>
    </xf>
    <xf numFmtId="165" fontId="30" fillId="6" borderId="4" xfId="1" applyFont="1" applyFill="1" applyBorder="1" applyAlignment="1" applyProtection="1">
      <alignment horizontal="center"/>
    </xf>
    <xf numFmtId="165" fontId="11" fillId="2" borderId="2" xfId="1" applyFont="1" applyFill="1" applyBorder="1" applyAlignment="1">
      <alignment horizontal="center"/>
    </xf>
    <xf numFmtId="165" fontId="11" fillId="2" borderId="4" xfId="1" applyFont="1" applyFill="1" applyBorder="1" applyAlignment="1">
      <alignment horizontal="center"/>
    </xf>
    <xf numFmtId="165" fontId="11" fillId="4" borderId="41" xfId="1" applyFont="1" applyFill="1" applyBorder="1" applyAlignment="1">
      <alignment horizontal="center"/>
    </xf>
    <xf numFmtId="165" fontId="11" fillId="4" borderId="42" xfId="1" applyFont="1" applyFill="1" applyBorder="1" applyAlignment="1">
      <alignment horizontal="center"/>
    </xf>
    <xf numFmtId="0" fontId="32" fillId="3" borderId="19" xfId="0" applyFont="1" applyFill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11" fillId="0" borderId="5" xfId="0" applyFont="1" applyBorder="1"/>
    <xf numFmtId="168" fontId="39" fillId="12" borderId="45" xfId="0" applyNumberFormat="1" applyFont="1" applyFill="1" applyBorder="1" applyAlignment="1">
      <alignment horizontal="center"/>
    </xf>
    <xf numFmtId="168" fontId="39" fillId="12" borderId="46" xfId="0" applyNumberFormat="1" applyFont="1" applyFill="1" applyBorder="1" applyAlignment="1">
      <alignment horizontal="center"/>
    </xf>
    <xf numFmtId="168" fontId="39" fillId="12" borderId="47" xfId="0" applyNumberFormat="1" applyFont="1" applyFill="1" applyBorder="1" applyAlignment="1">
      <alignment horizontal="center"/>
    </xf>
    <xf numFmtId="0" fontId="28" fillId="12" borderId="45" xfId="0" applyFont="1" applyFill="1" applyBorder="1" applyAlignment="1">
      <alignment horizontal="center"/>
    </xf>
    <xf numFmtId="0" fontId="28" fillId="12" borderId="47" xfId="0" applyFont="1" applyFill="1" applyBorder="1" applyAlignment="1">
      <alignment horizontal="center"/>
    </xf>
    <xf numFmtId="0" fontId="39" fillId="12" borderId="45" xfId="0" applyFont="1" applyFill="1" applyBorder="1" applyAlignment="1">
      <alignment horizontal="center"/>
    </xf>
    <xf numFmtId="0" fontId="39" fillId="12" borderId="46" xfId="0" applyFont="1" applyFill="1" applyBorder="1" applyAlignment="1">
      <alignment horizontal="center"/>
    </xf>
    <xf numFmtId="0" fontId="39" fillId="12" borderId="47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168" fontId="41" fillId="0" borderId="0" xfId="0" applyNumberFormat="1" applyFont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8DCF3"/>
      <color rgb="FFDF5BC3"/>
      <color rgb="FF0000FF"/>
      <color rgb="FFF8FED6"/>
      <color rgb="FF007434"/>
      <color rgb="FF9DE3B1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</xdr:col>
      <xdr:colOff>419100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942975" cy="87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85726</xdr:rowOff>
    </xdr:from>
    <xdr:to>
      <xdr:col>1</xdr:col>
      <xdr:colOff>380999</xdr:colOff>
      <xdr:row>5</xdr:row>
      <xdr:rowOff>104776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85726"/>
          <a:ext cx="904875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428625</xdr:colOff>
      <xdr:row>5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620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466725</xdr:colOff>
      <xdr:row>5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7155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371475</xdr:colOff>
      <xdr:row>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048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57150</xdr:rowOff>
    </xdr:from>
    <xdr:to>
      <xdr:col>1</xdr:col>
      <xdr:colOff>419101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57150"/>
          <a:ext cx="9334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371475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8953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306916</xdr:colOff>
      <xdr:row>0</xdr:row>
      <xdr:rowOff>0</xdr:rowOff>
    </xdr:from>
    <xdr:to>
      <xdr:col>5</xdr:col>
      <xdr:colOff>165099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9391" y="0"/>
          <a:ext cx="686858" cy="571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529167</xdr:colOff>
      <xdr:row>0</xdr:row>
      <xdr:rowOff>0</xdr:rowOff>
    </xdr:from>
    <xdr:to>
      <xdr:col>15</xdr:col>
      <xdr:colOff>302684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1817" y="0"/>
          <a:ext cx="687917" cy="57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0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57"/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19" x14ac:dyDescent="0.3">
      <c r="A2" s="458" t="s">
        <v>0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9"/>
      <c r="P2" s="460" t="s">
        <v>1</v>
      </c>
      <c r="Q2" s="461"/>
      <c r="R2" s="46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63" t="s">
        <v>2</v>
      </c>
      <c r="I3" s="103"/>
      <c r="J3" s="464"/>
      <c r="K3" s="464"/>
      <c r="L3" s="464"/>
      <c r="M3" s="464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63"/>
      <c r="I4" s="103"/>
      <c r="J4" s="465"/>
      <c r="K4" s="465"/>
      <c r="L4" s="465"/>
      <c r="M4" s="465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66" t="s">
        <v>7</v>
      </c>
      <c r="D7" s="469"/>
      <c r="E7" s="467"/>
      <c r="F7" s="466" t="s">
        <v>8</v>
      </c>
      <c r="G7" s="467"/>
      <c r="H7" s="165" t="s">
        <v>9</v>
      </c>
      <c r="I7" s="466" t="s">
        <v>93</v>
      </c>
      <c r="J7" s="467"/>
      <c r="K7" s="165" t="s">
        <v>45</v>
      </c>
      <c r="L7" s="466" t="s">
        <v>10</v>
      </c>
      <c r="M7" s="468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74" t="s">
        <v>12</v>
      </c>
      <c r="E8" s="475"/>
      <c r="F8" s="156" t="s">
        <v>13</v>
      </c>
      <c r="G8" s="156" t="s">
        <v>8</v>
      </c>
      <c r="H8" s="157" t="s">
        <v>14</v>
      </c>
      <c r="I8" s="494"/>
      <c r="J8" s="495"/>
      <c r="K8" s="158" t="s">
        <v>94</v>
      </c>
      <c r="L8" s="484" t="s">
        <v>95</v>
      </c>
      <c r="M8" s="48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76">
        <v>40100</v>
      </c>
      <c r="D9" s="478"/>
      <c r="E9" s="477"/>
      <c r="F9" s="476">
        <v>40200</v>
      </c>
      <c r="G9" s="477"/>
      <c r="H9" s="104">
        <v>40300</v>
      </c>
      <c r="I9" s="476">
        <v>40900</v>
      </c>
      <c r="J9" s="477"/>
      <c r="K9" s="10">
        <v>41000</v>
      </c>
      <c r="L9" s="485"/>
      <c r="M9" s="48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72"/>
      <c r="E10" s="473"/>
      <c r="F10" s="252"/>
      <c r="G10" s="252"/>
      <c r="H10" s="252"/>
      <c r="I10" s="472"/>
      <c r="J10" s="473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70"/>
      <c r="E11" s="471"/>
      <c r="F11" s="192"/>
      <c r="G11" s="311"/>
      <c r="H11" s="75"/>
      <c r="I11" s="479"/>
      <c r="J11" s="48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81"/>
      <c r="E12" s="482"/>
      <c r="F12" s="285"/>
      <c r="G12" s="285"/>
      <c r="H12" s="285"/>
      <c r="I12" s="481"/>
      <c r="J12" s="48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88">
        <f t="shared" ref="D13:E13" si="0">SUM(D10:D12)</f>
        <v>0</v>
      </c>
      <c r="E13" s="489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88">
        <f t="shared" ref="I13" si="1">SUM(I10:I12)</f>
        <v>0</v>
      </c>
      <c r="J13" s="489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90"/>
      <c r="E14" s="491"/>
      <c r="F14" s="15"/>
      <c r="G14" s="15"/>
      <c r="H14" s="15"/>
      <c r="I14" s="490"/>
      <c r="J14" s="491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2">
        <f>D13*0.1</f>
        <v>0</v>
      </c>
      <c r="E15" s="493"/>
      <c r="F15" s="18">
        <f>F13*0.1</f>
        <v>0</v>
      </c>
      <c r="G15" s="18">
        <f>G13*0.1</f>
        <v>0</v>
      </c>
      <c r="H15" s="18">
        <f>H13*0.1</f>
        <v>0</v>
      </c>
      <c r="I15" s="492">
        <f>I13*0.1</f>
        <v>0</v>
      </c>
      <c r="J15" s="493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3" ht="14.5" customHeight="1" x14ac:dyDescent="0.3">
      <c r="A17" s="3" t="s">
        <v>16</v>
      </c>
      <c r="B17" s="22">
        <v>40000</v>
      </c>
      <c r="C17" s="445">
        <v>40200</v>
      </c>
      <c r="D17" s="446"/>
      <c r="E17" s="447"/>
      <c r="F17" s="445">
        <v>40300</v>
      </c>
      <c r="G17" s="447"/>
      <c r="H17" s="22">
        <v>40500</v>
      </c>
      <c r="I17" s="445">
        <v>40600</v>
      </c>
      <c r="J17" s="447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23" ht="13.5" thickBot="1" x14ac:dyDescent="0.35">
      <c r="A20" s="436" t="s">
        <v>22</v>
      </c>
      <c r="B20" s="437"/>
      <c r="C20" s="438"/>
      <c r="D20" s="26"/>
      <c r="E20" s="436" t="s">
        <v>53</v>
      </c>
      <c r="F20" s="437"/>
      <c r="G20" s="437"/>
      <c r="H20" s="438"/>
      <c r="J20" s="436" t="s">
        <v>51</v>
      </c>
      <c r="K20" s="437"/>
      <c r="L20" s="438"/>
      <c r="M20" s="2"/>
      <c r="N20" s="4"/>
      <c r="O20" s="2"/>
      <c r="R20" s="204">
        <f>-M88</f>
        <v>0</v>
      </c>
      <c r="S20" s="2"/>
    </row>
    <row r="21" spans="1:23" x14ac:dyDescent="0.3">
      <c r="A21" s="27">
        <v>100</v>
      </c>
      <c r="B21" s="288"/>
      <c r="C21" s="92">
        <f t="shared" ref="C21:C27" si="2">A21*B21</f>
        <v>0</v>
      </c>
      <c r="D21" s="28"/>
      <c r="E21" s="439"/>
      <c r="F21" s="440"/>
      <c r="G21" s="441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V21" s="1" t="s">
        <v>16</v>
      </c>
    </row>
    <row r="22" spans="1:23" x14ac:dyDescent="0.3">
      <c r="A22" s="27">
        <v>50</v>
      </c>
      <c r="B22" s="287"/>
      <c r="C22" s="92">
        <f t="shared" si="2"/>
        <v>0</v>
      </c>
      <c r="D22" s="28"/>
      <c r="E22" s="439"/>
      <c r="F22" s="440"/>
      <c r="G22" s="441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3" x14ac:dyDescent="0.3">
      <c r="A23" s="31">
        <v>20</v>
      </c>
      <c r="B23" s="287"/>
      <c r="C23" s="92">
        <f t="shared" si="2"/>
        <v>0</v>
      </c>
      <c r="D23" s="28"/>
      <c r="E23" s="439"/>
      <c r="F23" s="440"/>
      <c r="G23" s="441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3" x14ac:dyDescent="0.3">
      <c r="A24" s="27">
        <v>10</v>
      </c>
      <c r="B24" s="288"/>
      <c r="C24" s="92">
        <f t="shared" si="2"/>
        <v>0</v>
      </c>
      <c r="D24" s="28"/>
      <c r="E24" s="442"/>
      <c r="F24" s="443"/>
      <c r="G24" s="444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3" x14ac:dyDescent="0.3">
      <c r="A25" s="31">
        <v>5</v>
      </c>
      <c r="B25" s="288"/>
      <c r="C25" s="92">
        <f t="shared" si="2"/>
        <v>0</v>
      </c>
      <c r="D25" s="28"/>
      <c r="E25" s="442"/>
      <c r="F25" s="443"/>
      <c r="G25" s="44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3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</row>
    <row r="27" spans="1:23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3" x14ac:dyDescent="0.3">
      <c r="A28" s="38" t="s">
        <v>36</v>
      </c>
      <c r="B28" s="380"/>
      <c r="C28" s="93">
        <f>B28</f>
        <v>0</v>
      </c>
      <c r="D28" s="39"/>
      <c r="E28" s="436" t="s">
        <v>54</v>
      </c>
      <c r="F28" s="437"/>
      <c r="G28" s="437"/>
      <c r="H28" s="438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3" x14ac:dyDescent="0.3">
      <c r="A29" s="7"/>
      <c r="B29" s="2"/>
      <c r="C29" s="94">
        <f>SUM(C21:C28)</f>
        <v>0</v>
      </c>
      <c r="D29" s="41"/>
      <c r="E29" s="442"/>
      <c r="F29" s="443"/>
      <c r="G29" s="444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3" x14ac:dyDescent="0.3">
      <c r="D30" s="2"/>
      <c r="E30" s="442"/>
      <c r="F30" s="443"/>
      <c r="G30" s="44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3" x14ac:dyDescent="0.3">
      <c r="A31" s="448" t="s">
        <v>23</v>
      </c>
      <c r="B31" s="449"/>
      <c r="C31" s="450"/>
      <c r="D31" s="44"/>
      <c r="E31" s="442"/>
      <c r="F31" s="443"/>
      <c r="G31" s="44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442"/>
      <c r="F32" s="443"/>
      <c r="G32" s="44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42"/>
      <c r="F33" s="443"/>
      <c r="G33" s="444"/>
      <c r="H33" s="76"/>
      <c r="I33" s="30"/>
      <c r="J33" s="167" t="s">
        <v>52</v>
      </c>
      <c r="K33" s="168"/>
      <c r="L33" s="169"/>
      <c r="M33" s="25"/>
      <c r="N33" s="452" t="s">
        <v>60</v>
      </c>
      <c r="O33" s="452"/>
      <c r="P33" s="452"/>
      <c r="Q33" s="452"/>
      <c r="R33" s="452"/>
      <c r="S33" s="452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51"/>
      <c r="O34" s="451"/>
      <c r="P34" s="451"/>
      <c r="Q34" s="451"/>
      <c r="R34" s="451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51"/>
      <c r="O35" s="451"/>
      <c r="P35" s="451"/>
      <c r="Q35" s="451"/>
      <c r="R35" s="451"/>
      <c r="S35" s="76"/>
    </row>
    <row r="36" spans="1:21" x14ac:dyDescent="0.3">
      <c r="A36" s="43"/>
      <c r="B36" s="55"/>
      <c r="C36" s="97"/>
      <c r="D36" s="3"/>
      <c r="E36" s="436" t="s">
        <v>58</v>
      </c>
      <c r="F36" s="437"/>
      <c r="G36" s="437"/>
      <c r="H36" s="43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51"/>
      <c r="O36" s="451"/>
      <c r="P36" s="451"/>
      <c r="Q36" s="451"/>
      <c r="R36" s="451"/>
      <c r="S36" s="76"/>
    </row>
    <row r="37" spans="1:21" x14ac:dyDescent="0.3">
      <c r="A37" s="2"/>
      <c r="B37" s="2"/>
      <c r="C37" s="2"/>
      <c r="E37" s="439" t="s">
        <v>137</v>
      </c>
      <c r="F37" s="440"/>
      <c r="G37" s="441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51"/>
      <c r="O37" s="451"/>
      <c r="P37" s="451"/>
      <c r="Q37" s="451"/>
      <c r="R37" s="451"/>
      <c r="S37" s="76"/>
    </row>
    <row r="38" spans="1:21" x14ac:dyDescent="0.3">
      <c r="A38" s="453" t="s">
        <v>39</v>
      </c>
      <c r="B38" s="453"/>
      <c r="C38" s="2"/>
      <c r="D38" s="2"/>
      <c r="E38" s="454"/>
      <c r="F38" s="455"/>
      <c r="G38" s="456"/>
      <c r="H38" s="74"/>
      <c r="I38" s="30"/>
      <c r="J38" s="43" t="s">
        <v>46</v>
      </c>
      <c r="K38" s="52"/>
      <c r="L38" s="89">
        <f t="shared" si="4"/>
        <v>0</v>
      </c>
      <c r="M38" s="56"/>
      <c r="N38" s="451"/>
      <c r="O38" s="451"/>
      <c r="P38" s="451"/>
      <c r="Q38" s="451"/>
      <c r="R38" s="451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454"/>
      <c r="F39" s="455"/>
      <c r="G39" s="456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54"/>
      <c r="F40" s="455"/>
      <c r="G40" s="456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54"/>
      <c r="F41" s="455"/>
      <c r="G41" s="456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52" t="s">
        <v>61</v>
      </c>
      <c r="O41" s="452"/>
      <c r="P41" s="452"/>
      <c r="Q41" s="452"/>
      <c r="R41" s="452"/>
      <c r="S41" s="452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51"/>
      <c r="O42" s="451"/>
      <c r="P42" s="451"/>
      <c r="Q42" s="451"/>
      <c r="R42" s="451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51"/>
      <c r="O43" s="451"/>
      <c r="P43" s="451"/>
      <c r="Q43" s="451"/>
      <c r="R43" s="451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51"/>
      <c r="O44" s="451"/>
      <c r="P44" s="451"/>
      <c r="Q44" s="451"/>
      <c r="R44" s="451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51"/>
      <c r="O45" s="451"/>
      <c r="P45" s="451"/>
      <c r="Q45" s="451"/>
      <c r="R45" s="451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51"/>
      <c r="O46" s="451"/>
      <c r="P46" s="451"/>
      <c r="Q46" s="451"/>
      <c r="R46" s="451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21" x14ac:dyDescent="0.3">
      <c r="A51" s="7" t="s">
        <v>16</v>
      </c>
      <c r="B51" s="68"/>
      <c r="E51" s="483">
        <f>+J51</f>
        <v>0</v>
      </c>
      <c r="F51" s="483"/>
      <c r="G51" s="483"/>
      <c r="H51" s="483"/>
      <c r="J51" s="483">
        <f>+J3</f>
        <v>0</v>
      </c>
      <c r="K51" s="483"/>
      <c r="L51" s="483"/>
      <c r="M51" s="483"/>
      <c r="S51" s="69"/>
    </row>
    <row r="52" spans="1:21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21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256"/>
      <c r="N53" s="300"/>
      <c r="S53" s="69"/>
    </row>
    <row r="54" spans="1:21" x14ac:dyDescent="0.3">
      <c r="A54" s="70"/>
      <c r="E54" s="293"/>
      <c r="F54" s="293"/>
      <c r="G54" s="194"/>
      <c r="H54" s="194"/>
      <c r="J54" s="303" t="s">
        <v>133</v>
      </c>
      <c r="K54" s="293" t="s">
        <v>118</v>
      </c>
      <c r="L54" s="260"/>
      <c r="M54" s="260"/>
      <c r="N54" s="308"/>
      <c r="S54" s="69"/>
    </row>
    <row r="55" spans="1:21" ht="13.5" thickBot="1" x14ac:dyDescent="0.35">
      <c r="A55" s="70"/>
      <c r="E55" s="293"/>
      <c r="F55" s="293"/>
      <c r="G55" s="194"/>
      <c r="H55" s="195"/>
      <c r="J55" s="301" t="s">
        <v>133</v>
      </c>
      <c r="K55" s="302" t="s">
        <v>102</v>
      </c>
      <c r="L55" s="257"/>
      <c r="M55" s="258">
        <f>SUM(L53:L55)</f>
        <v>0</v>
      </c>
      <c r="N55" s="259">
        <f>+M55*0.0185</f>
        <v>0</v>
      </c>
      <c r="S55" s="69"/>
    </row>
    <row r="56" spans="1:21" x14ac:dyDescent="0.3">
      <c r="E56" s="293"/>
      <c r="F56" s="293"/>
      <c r="G56" s="194"/>
      <c r="H56" s="194"/>
      <c r="J56" s="298" t="s">
        <v>129</v>
      </c>
      <c r="K56" s="299" t="s">
        <v>101</v>
      </c>
      <c r="L56" s="256"/>
      <c r="M56" s="256"/>
      <c r="N56" s="300"/>
      <c r="R56" s="312"/>
      <c r="S56" s="69"/>
    </row>
    <row r="57" spans="1:21" x14ac:dyDescent="0.3">
      <c r="A57" s="7"/>
      <c r="E57" s="293"/>
      <c r="F57" s="293"/>
      <c r="G57" s="194"/>
      <c r="H57" s="195"/>
      <c r="I57" s="7"/>
      <c r="J57" s="303" t="s">
        <v>129</v>
      </c>
      <c r="K57" s="293" t="s">
        <v>118</v>
      </c>
      <c r="L57" s="260"/>
      <c r="M57" s="261"/>
      <c r="N57" s="262"/>
      <c r="R57" s="312"/>
      <c r="S57" s="69"/>
    </row>
    <row r="58" spans="1:21" ht="13.5" thickBot="1" x14ac:dyDescent="0.35">
      <c r="E58" s="293"/>
      <c r="F58" s="293"/>
      <c r="G58" s="194"/>
      <c r="H58" s="194"/>
      <c r="I58" s="7"/>
      <c r="J58" s="301" t="s">
        <v>129</v>
      </c>
      <c r="K58" s="302" t="s">
        <v>102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21" x14ac:dyDescent="0.3">
      <c r="E59" s="293"/>
      <c r="F59" s="293"/>
      <c r="G59" s="194"/>
      <c r="H59" s="195"/>
      <c r="J59" s="298" t="s">
        <v>147</v>
      </c>
      <c r="K59" s="299" t="s">
        <v>101</v>
      </c>
      <c r="L59" s="256"/>
      <c r="M59" s="256"/>
      <c r="N59" s="300"/>
      <c r="R59" s="312"/>
    </row>
    <row r="60" spans="1:21" x14ac:dyDescent="0.3">
      <c r="E60" s="293"/>
      <c r="F60" s="293"/>
      <c r="G60" s="293"/>
      <c r="H60" s="293"/>
      <c r="J60" s="303" t="s">
        <v>147</v>
      </c>
      <c r="K60" s="293" t="s">
        <v>118</v>
      </c>
      <c r="L60" s="260"/>
      <c r="M60" s="260"/>
      <c r="N60" s="308"/>
      <c r="R60" s="312"/>
    </row>
    <row r="61" spans="1:21" ht="13.5" thickBot="1" x14ac:dyDescent="0.35">
      <c r="E61" s="293"/>
      <c r="F61" s="293"/>
      <c r="G61" s="194"/>
      <c r="H61" s="195"/>
      <c r="J61" s="301" t="s">
        <v>147</v>
      </c>
      <c r="K61" s="302" t="s">
        <v>102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21" x14ac:dyDescent="0.3">
      <c r="E62" s="293"/>
      <c r="F62" s="293"/>
      <c r="G62" s="194"/>
      <c r="H62" s="194"/>
      <c r="J62" s="298" t="s">
        <v>145</v>
      </c>
      <c r="K62" s="299" t="s">
        <v>101</v>
      </c>
      <c r="L62" s="256"/>
      <c r="M62" s="256"/>
      <c r="N62" s="300"/>
      <c r="R62" s="312"/>
    </row>
    <row r="63" spans="1:21" x14ac:dyDescent="0.3">
      <c r="E63" s="293"/>
      <c r="F63" s="293"/>
      <c r="G63" s="194"/>
      <c r="H63" s="195"/>
      <c r="J63" s="303" t="s">
        <v>145</v>
      </c>
      <c r="K63" s="293" t="s">
        <v>118</v>
      </c>
      <c r="L63" s="260"/>
      <c r="M63" s="260"/>
      <c r="N63" s="308"/>
      <c r="R63" s="312"/>
    </row>
    <row r="64" spans="1:21" ht="13.5" thickBot="1" x14ac:dyDescent="0.35">
      <c r="E64" s="293"/>
      <c r="F64" s="293"/>
      <c r="G64" s="194"/>
      <c r="H64" s="194"/>
      <c r="J64" s="301" t="s">
        <v>145</v>
      </c>
      <c r="K64" s="302" t="s">
        <v>102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150</v>
      </c>
      <c r="K65" s="299" t="s">
        <v>101</v>
      </c>
      <c r="L65" s="256"/>
      <c r="M65" s="256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150</v>
      </c>
      <c r="K66" s="293" t="s">
        <v>118</v>
      </c>
      <c r="L66" s="260"/>
      <c r="M66" s="260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150</v>
      </c>
      <c r="K67" s="302" t="s">
        <v>102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153</v>
      </c>
      <c r="K68" s="299" t="s">
        <v>101</v>
      </c>
      <c r="L68" s="256"/>
      <c r="M68" s="256"/>
      <c r="N68" s="300"/>
      <c r="R68" s="312"/>
    </row>
    <row r="69" spans="2:18" x14ac:dyDescent="0.3">
      <c r="E69" s="293"/>
      <c r="F69" s="293"/>
      <c r="G69" s="194"/>
      <c r="H69" s="195"/>
      <c r="J69" s="303" t="s">
        <v>153</v>
      </c>
      <c r="K69" s="293" t="s">
        <v>118</v>
      </c>
      <c r="L69" s="260"/>
      <c r="M69" s="260"/>
      <c r="N69" s="308"/>
      <c r="Q69" s="57" t="s">
        <v>138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Q70" s="381"/>
      <c r="R70" s="381"/>
    </row>
    <row r="71" spans="2:18" x14ac:dyDescent="0.3">
      <c r="E71" s="293"/>
      <c r="F71" s="293"/>
      <c r="G71" s="194"/>
      <c r="H71" s="195"/>
      <c r="J71" s="298" t="s">
        <v>149</v>
      </c>
      <c r="K71" s="299" t="s">
        <v>101</v>
      </c>
      <c r="L71" s="260"/>
      <c r="M71" s="261"/>
      <c r="N71" s="262"/>
      <c r="Q71" s="381"/>
      <c r="R71" s="381"/>
    </row>
    <row r="72" spans="2:18" x14ac:dyDescent="0.3">
      <c r="E72" s="293"/>
      <c r="F72" s="293"/>
      <c r="G72" s="194"/>
      <c r="H72" s="195"/>
      <c r="J72" s="303" t="s">
        <v>149</v>
      </c>
      <c r="K72" s="293" t="s">
        <v>118</v>
      </c>
      <c r="L72" s="260"/>
      <c r="M72" s="261"/>
      <c r="N72" s="262"/>
      <c r="Q72" s="381"/>
      <c r="R72" s="381"/>
    </row>
    <row r="73" spans="2:18" ht="13.5" thickBot="1" x14ac:dyDescent="0.35">
      <c r="E73" s="293"/>
      <c r="F73" s="293"/>
      <c r="G73" s="194"/>
      <c r="H73" s="195"/>
      <c r="J73" s="301" t="s">
        <v>149</v>
      </c>
      <c r="K73" s="302" t="s">
        <v>102</v>
      </c>
      <c r="L73" s="260"/>
      <c r="M73" s="258">
        <f>SUM(L71:L73)</f>
        <v>0</v>
      </c>
      <c r="N73" s="259">
        <f>+M73*0.0185</f>
        <v>0</v>
      </c>
      <c r="Q73" s="381"/>
      <c r="R73" s="381"/>
    </row>
    <row r="74" spans="2:18" x14ac:dyDescent="0.3">
      <c r="E74" s="293"/>
      <c r="F74" s="293"/>
      <c r="G74" s="194"/>
      <c r="H74" s="195"/>
      <c r="J74" s="304" t="s">
        <v>148</v>
      </c>
      <c r="K74" s="305" t="s">
        <v>101</v>
      </c>
      <c r="L74" s="309"/>
      <c r="M74" s="256"/>
      <c r="N74" s="300"/>
      <c r="Q74" s="381"/>
      <c r="R74" s="381"/>
    </row>
    <row r="75" spans="2:18" x14ac:dyDescent="0.3">
      <c r="E75" s="293"/>
      <c r="F75" s="293"/>
      <c r="G75" s="194"/>
      <c r="H75" s="195"/>
      <c r="J75" s="303" t="s">
        <v>148</v>
      </c>
      <c r="K75" s="293" t="s">
        <v>118</v>
      </c>
      <c r="L75" s="266"/>
      <c r="M75" s="260"/>
      <c r="N75" s="308"/>
      <c r="Q75" s="381"/>
      <c r="R75" s="381"/>
    </row>
    <row r="76" spans="2:18" ht="13.5" thickBot="1" x14ac:dyDescent="0.35">
      <c r="E76" s="293"/>
      <c r="F76" s="293"/>
      <c r="G76" s="194"/>
      <c r="H76" s="195"/>
      <c r="J76" s="306" t="s">
        <v>148</v>
      </c>
      <c r="K76" s="307" t="s">
        <v>102</v>
      </c>
      <c r="L76" s="268"/>
      <c r="M76" s="258">
        <f>SUM(L74:L76)</f>
        <v>0</v>
      </c>
      <c r="N76" s="259">
        <f>+M76*0.0185</f>
        <v>0</v>
      </c>
      <c r="Q76" s="381"/>
      <c r="R76" s="381"/>
    </row>
    <row r="77" spans="2:18" x14ac:dyDescent="0.3">
      <c r="E77" s="293"/>
      <c r="F77" s="293"/>
      <c r="G77" s="194"/>
      <c r="H77" s="195"/>
      <c r="J77" s="298" t="s">
        <v>154</v>
      </c>
      <c r="K77" s="299" t="s">
        <v>101</v>
      </c>
      <c r="L77" s="256"/>
      <c r="M77" s="256"/>
      <c r="N77" s="300"/>
      <c r="Q77" s="381"/>
      <c r="R77" s="381"/>
    </row>
    <row r="78" spans="2:18" x14ac:dyDescent="0.3">
      <c r="E78" s="293"/>
      <c r="F78" s="293"/>
      <c r="G78" s="194"/>
      <c r="H78" s="195"/>
      <c r="J78" s="303" t="s">
        <v>154</v>
      </c>
      <c r="K78" s="293" t="s">
        <v>118</v>
      </c>
      <c r="L78" s="260"/>
      <c r="M78" s="260"/>
      <c r="N78" s="308"/>
      <c r="Q78" s="381"/>
      <c r="R78" s="381"/>
    </row>
    <row r="79" spans="2:18" ht="13.5" thickBot="1" x14ac:dyDescent="0.35">
      <c r="E79" s="293"/>
      <c r="F79" s="293"/>
      <c r="G79" s="194"/>
      <c r="H79" s="195"/>
      <c r="J79" s="301" t="s">
        <v>154</v>
      </c>
      <c r="K79" s="302" t="s">
        <v>102</v>
      </c>
      <c r="L79" s="257"/>
      <c r="M79" s="258">
        <f>SUM(L77:L79)</f>
        <v>0</v>
      </c>
      <c r="N79" s="259">
        <f>+M79*0.0185</f>
        <v>0</v>
      </c>
      <c r="Q79" s="381"/>
      <c r="R79" s="381"/>
    </row>
    <row r="80" spans="2:18" x14ac:dyDescent="0.3">
      <c r="E80" s="293"/>
      <c r="F80" s="293"/>
      <c r="G80" s="194"/>
      <c r="H80" s="195"/>
      <c r="J80" s="298" t="s">
        <v>155</v>
      </c>
      <c r="K80" s="299" t="s">
        <v>101</v>
      </c>
      <c r="L80" s="256"/>
      <c r="M80" s="256"/>
      <c r="N80" s="300"/>
      <c r="Q80" s="381"/>
      <c r="R80" s="381"/>
    </row>
    <row r="81" spans="5:18" x14ac:dyDescent="0.3">
      <c r="E81" s="293"/>
      <c r="F81" s="293"/>
      <c r="G81" s="194"/>
      <c r="H81" s="195"/>
      <c r="J81" s="303" t="s">
        <v>155</v>
      </c>
      <c r="K81" s="293" t="s">
        <v>118</v>
      </c>
      <c r="L81" s="260"/>
      <c r="M81" s="260"/>
      <c r="N81" s="308"/>
      <c r="Q81" s="381"/>
      <c r="R81" s="381"/>
    </row>
    <row r="82" spans="5:18" ht="13.5" thickBot="1" x14ac:dyDescent="0.35">
      <c r="E82" s="293"/>
      <c r="F82" s="293"/>
      <c r="G82" s="194"/>
      <c r="H82" s="195"/>
      <c r="J82" s="301" t="s">
        <v>155</v>
      </c>
      <c r="K82" s="302" t="s">
        <v>102</v>
      </c>
      <c r="L82" s="257"/>
      <c r="M82" s="258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293"/>
      <c r="G83" s="194"/>
      <c r="H83" s="195"/>
      <c r="J83" s="298" t="s">
        <v>168</v>
      </c>
      <c r="K83" s="299" t="s">
        <v>101</v>
      </c>
      <c r="L83" s="256"/>
      <c r="M83" s="256"/>
      <c r="N83" s="300"/>
      <c r="Q83" s="381"/>
      <c r="R83" s="381"/>
    </row>
    <row r="84" spans="5:18" x14ac:dyDescent="0.3">
      <c r="E84" s="293"/>
      <c r="F84" s="293"/>
      <c r="G84" s="194"/>
      <c r="H84" s="195"/>
      <c r="J84" s="303" t="s">
        <v>168</v>
      </c>
      <c r="K84" s="293" t="s">
        <v>118</v>
      </c>
      <c r="L84" s="260"/>
      <c r="M84" s="260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168</v>
      </c>
      <c r="K85" s="302" t="s">
        <v>102</v>
      </c>
      <c r="L85" s="257"/>
      <c r="M85" s="258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171</v>
      </c>
      <c r="K86" s="299" t="s">
        <v>101</v>
      </c>
      <c r="L86" s="256"/>
      <c r="M86" s="256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>
        <f>1.98*(0)</f>
        <v>0</v>
      </c>
      <c r="J87" s="303" t="s">
        <v>171</v>
      </c>
      <c r="K87" s="293" t="s">
        <v>118</v>
      </c>
      <c r="L87" s="260"/>
      <c r="M87" s="260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>
        <f>1.98*(0)</f>
        <v>0</v>
      </c>
      <c r="J88" s="301" t="s">
        <v>171</v>
      </c>
      <c r="K88" s="302" t="s">
        <v>102</v>
      </c>
      <c r="L88" s="257"/>
      <c r="M88" s="258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260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260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260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260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260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260"/>
      <c r="M96" s="26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260"/>
      <c r="M97" s="261">
        <f t="shared" si="6"/>
        <v>0</v>
      </c>
      <c r="N97" s="308"/>
      <c r="Q97" s="378">
        <f>SUM(Q70:Q96)</f>
        <v>0</v>
      </c>
      <c r="R97" s="378">
        <f>SUM(R70:R96)*1.98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156</v>
      </c>
      <c r="K98" s="293" t="s">
        <v>103</v>
      </c>
      <c r="L98" s="260"/>
      <c r="M98" s="26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168</v>
      </c>
      <c r="K99" s="293" t="s">
        <v>103</v>
      </c>
      <c r="L99" s="379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172</v>
      </c>
      <c r="K100" s="302" t="s">
        <v>103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194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194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194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194"/>
      <c r="G106" s="293"/>
      <c r="H106" s="195"/>
      <c r="J106" s="293" t="s">
        <v>118</v>
      </c>
      <c r="K106" s="293"/>
      <c r="L106" s="293"/>
      <c r="M106" s="199">
        <f>+K35</f>
        <v>0</v>
      </c>
    </row>
    <row r="107" spans="5:18" x14ac:dyDescent="0.3">
      <c r="E107" s="293"/>
      <c r="F107" s="194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194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194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  <row r="120" spans="12:12" x14ac:dyDescent="0.3">
      <c r="L120" s="1" t="s">
        <v>50</v>
      </c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F9:G9"/>
    <mergeCell ref="C9:E9"/>
    <mergeCell ref="I10:J10"/>
    <mergeCell ref="I11:J11"/>
    <mergeCell ref="E25:G25"/>
    <mergeCell ref="E22:G22"/>
    <mergeCell ref="A20:C20"/>
    <mergeCell ref="I12:J12"/>
    <mergeCell ref="D12:E12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</mergeCells>
  <pageMargins left="0.47244094488188981" right="0.70866141732283472" top="0.74803149606299213" bottom="0.51181102362204722" header="0.31496062992125984" footer="0.31496062992125984"/>
  <pageSetup scale="6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12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9" x14ac:dyDescent="0.3">
      <c r="A2" s="458" t="s">
        <v>0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9"/>
      <c r="P2" s="460" t="s">
        <v>1</v>
      </c>
      <c r="Q2" s="461"/>
      <c r="R2" s="46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63" t="s">
        <v>2</v>
      </c>
      <c r="I3" s="103"/>
      <c r="J3" s="464"/>
      <c r="K3" s="464"/>
      <c r="L3" s="464"/>
      <c r="M3" s="464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63"/>
      <c r="I4" s="103"/>
      <c r="J4" s="465"/>
      <c r="K4" s="465"/>
      <c r="L4" s="465"/>
      <c r="M4" s="465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66" t="s">
        <v>7</v>
      </c>
      <c r="D7" s="469"/>
      <c r="E7" s="467"/>
      <c r="F7" s="466" t="s">
        <v>8</v>
      </c>
      <c r="G7" s="467"/>
      <c r="H7" s="165" t="s">
        <v>9</v>
      </c>
      <c r="I7" s="466" t="s">
        <v>93</v>
      </c>
      <c r="J7" s="467"/>
      <c r="K7" s="165" t="s">
        <v>45</v>
      </c>
      <c r="L7" s="466" t="s">
        <v>10</v>
      </c>
      <c r="M7" s="468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74" t="s">
        <v>12</v>
      </c>
      <c r="E8" s="475"/>
      <c r="F8" s="156" t="s">
        <v>13</v>
      </c>
      <c r="G8" s="156" t="s">
        <v>8</v>
      </c>
      <c r="H8" s="157" t="s">
        <v>14</v>
      </c>
      <c r="I8" s="494"/>
      <c r="J8" s="495"/>
      <c r="K8" s="158" t="s">
        <v>94</v>
      </c>
      <c r="L8" s="484" t="s">
        <v>95</v>
      </c>
      <c r="M8" s="48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76">
        <v>40100</v>
      </c>
      <c r="D9" s="478"/>
      <c r="E9" s="477"/>
      <c r="F9" s="476">
        <v>40200</v>
      </c>
      <c r="G9" s="477"/>
      <c r="H9" s="104">
        <v>40300</v>
      </c>
      <c r="I9" s="476">
        <v>40900</v>
      </c>
      <c r="J9" s="477"/>
      <c r="K9" s="10">
        <v>41000</v>
      </c>
      <c r="L9" s="485"/>
      <c r="M9" s="48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72"/>
      <c r="E10" s="473"/>
      <c r="F10" s="252"/>
      <c r="G10" s="252"/>
      <c r="H10" s="252"/>
      <c r="I10" s="472"/>
      <c r="J10" s="473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70"/>
      <c r="E11" s="471"/>
      <c r="F11" s="192"/>
      <c r="G11" s="192"/>
      <c r="H11" s="75"/>
      <c r="I11" s="479"/>
      <c r="J11" s="48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81"/>
      <c r="E12" s="482"/>
      <c r="F12" s="285"/>
      <c r="G12" s="285"/>
      <c r="H12" s="285"/>
      <c r="I12" s="481"/>
      <c r="J12" s="48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88">
        <f t="shared" ref="D13:E13" si="0">SUM(D10:D12)</f>
        <v>0</v>
      </c>
      <c r="E13" s="489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88">
        <f t="shared" ref="I13" si="1">SUM(I10:I12)</f>
        <v>0</v>
      </c>
      <c r="J13" s="489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90"/>
      <c r="E14" s="491"/>
      <c r="F14" s="15"/>
      <c r="G14" s="15"/>
      <c r="H14" s="15"/>
      <c r="I14" s="490"/>
      <c r="J14" s="491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2">
        <f>D13*0.1</f>
        <v>0</v>
      </c>
      <c r="E15" s="493"/>
      <c r="F15" s="18">
        <f>F13*0.1</f>
        <v>0</v>
      </c>
      <c r="G15" s="18">
        <f>G13*0.1</f>
        <v>0</v>
      </c>
      <c r="H15" s="18">
        <f>H13*0.1</f>
        <v>0</v>
      </c>
      <c r="I15" s="492">
        <f>I13*0.1</f>
        <v>0</v>
      </c>
      <c r="J15" s="493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-M67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5">
        <v>40200</v>
      </c>
      <c r="D17" s="446"/>
      <c r="E17" s="447"/>
      <c r="F17" s="445">
        <v>40300</v>
      </c>
      <c r="G17" s="447"/>
      <c r="H17" s="22">
        <v>40500</v>
      </c>
      <c r="I17" s="445">
        <v>40600</v>
      </c>
      <c r="J17" s="447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-M70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19" ht="13.5" thickBot="1" x14ac:dyDescent="0.35">
      <c r="A20" s="436" t="s">
        <v>22</v>
      </c>
      <c r="B20" s="437"/>
      <c r="C20" s="438"/>
      <c r="D20" s="26"/>
      <c r="E20" s="436" t="s">
        <v>53</v>
      </c>
      <c r="F20" s="437"/>
      <c r="G20" s="437"/>
      <c r="H20" s="438"/>
      <c r="J20" s="436" t="s">
        <v>51</v>
      </c>
      <c r="K20" s="437"/>
      <c r="L20" s="438"/>
      <c r="M20" s="2"/>
      <c r="N20" s="4"/>
      <c r="O20" s="2"/>
      <c r="R20" s="204">
        <f>-M78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439"/>
      <c r="F21" s="440"/>
      <c r="G21" s="441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439"/>
      <c r="F22" s="440"/>
      <c r="G22" s="441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439"/>
      <c r="F23" s="440"/>
      <c r="G23" s="441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442"/>
      <c r="F24" s="443"/>
      <c r="G24" s="444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442"/>
      <c r="F25" s="443"/>
      <c r="G25" s="44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436" t="s">
        <v>54</v>
      </c>
      <c r="F28" s="437"/>
      <c r="G28" s="437"/>
      <c r="H28" s="438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442"/>
      <c r="F29" s="443"/>
      <c r="G29" s="444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442"/>
      <c r="F30" s="443"/>
      <c r="G30" s="44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48" t="s">
        <v>23</v>
      </c>
      <c r="B31" s="449"/>
      <c r="C31" s="450"/>
      <c r="D31" s="44"/>
      <c r="E31" s="442"/>
      <c r="F31" s="443"/>
      <c r="G31" s="44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42"/>
      <c r="F32" s="443"/>
      <c r="G32" s="44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42"/>
      <c r="F33" s="443"/>
      <c r="G33" s="444"/>
      <c r="H33" s="76"/>
      <c r="I33" s="30"/>
      <c r="J33" s="167" t="s">
        <v>52</v>
      </c>
      <c r="K33" s="168"/>
      <c r="L33" s="169"/>
      <c r="M33" s="25"/>
      <c r="N33" s="452" t="s">
        <v>60</v>
      </c>
      <c r="O33" s="452"/>
      <c r="P33" s="452"/>
      <c r="Q33" s="452"/>
      <c r="R33" s="452"/>
      <c r="S33" s="452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51"/>
      <c r="O34" s="451"/>
      <c r="P34" s="451"/>
      <c r="Q34" s="451"/>
      <c r="R34" s="451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51"/>
      <c r="O35" s="451"/>
      <c r="P35" s="451"/>
      <c r="Q35" s="451"/>
      <c r="R35" s="451"/>
      <c r="S35" s="76"/>
    </row>
    <row r="36" spans="1:21" x14ac:dyDescent="0.3">
      <c r="A36" s="43"/>
      <c r="B36" s="55"/>
      <c r="C36" s="97"/>
      <c r="D36" s="3"/>
      <c r="E36" s="436" t="s">
        <v>58</v>
      </c>
      <c r="F36" s="437"/>
      <c r="G36" s="437"/>
      <c r="H36" s="43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51"/>
      <c r="O36" s="451"/>
      <c r="P36" s="451"/>
      <c r="Q36" s="451"/>
      <c r="R36" s="451"/>
      <c r="S36" s="76"/>
    </row>
    <row r="37" spans="1:21" x14ac:dyDescent="0.3">
      <c r="A37" s="2"/>
      <c r="B37" s="2"/>
      <c r="C37" s="2"/>
      <c r="E37" s="439" t="s">
        <v>137</v>
      </c>
      <c r="F37" s="440"/>
      <c r="G37" s="441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51"/>
      <c r="O37" s="451"/>
      <c r="P37" s="451"/>
      <c r="Q37" s="451"/>
      <c r="R37" s="451"/>
      <c r="S37" s="76"/>
    </row>
    <row r="38" spans="1:21" x14ac:dyDescent="0.3">
      <c r="A38" s="453" t="s">
        <v>39</v>
      </c>
      <c r="B38" s="453"/>
      <c r="C38" s="2"/>
      <c r="D38" s="2"/>
      <c r="E38" s="454"/>
      <c r="F38" s="455"/>
      <c r="G38" s="456"/>
      <c r="H38" s="74"/>
      <c r="I38" s="30"/>
      <c r="J38" s="43" t="s">
        <v>46</v>
      </c>
      <c r="K38" s="52"/>
      <c r="L38" s="89">
        <f t="shared" si="4"/>
        <v>0</v>
      </c>
      <c r="M38" s="56"/>
      <c r="N38" s="451"/>
      <c r="O38" s="451"/>
      <c r="P38" s="451"/>
      <c r="Q38" s="451"/>
      <c r="R38" s="451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454"/>
      <c r="F39" s="455"/>
      <c r="G39" s="456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54"/>
      <c r="F40" s="455"/>
      <c r="G40" s="456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54"/>
      <c r="F41" s="455"/>
      <c r="G41" s="456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52" t="s">
        <v>61</v>
      </c>
      <c r="O41" s="452"/>
      <c r="P41" s="452"/>
      <c r="Q41" s="452"/>
      <c r="R41" s="452"/>
      <c r="S41" s="452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51"/>
      <c r="O42" s="451"/>
      <c r="P42" s="451"/>
      <c r="Q42" s="451"/>
      <c r="R42" s="451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51"/>
      <c r="O43" s="451"/>
      <c r="P43" s="451"/>
      <c r="Q43" s="451"/>
      <c r="R43" s="451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51"/>
      <c r="O44" s="451"/>
      <c r="P44" s="451"/>
      <c r="Q44" s="451"/>
      <c r="R44" s="451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51"/>
      <c r="O45" s="451"/>
      <c r="P45" s="451"/>
      <c r="Q45" s="451"/>
      <c r="R45" s="451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51"/>
      <c r="O46" s="451"/>
      <c r="P46" s="451"/>
      <c r="Q46" s="451"/>
      <c r="R46" s="451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83"/>
      <c r="K48" s="267"/>
      <c r="L48" s="26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7"/>
      <c r="K49" s="267"/>
      <c r="L49" s="26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3">
        <f>+J51</f>
        <v>0</v>
      </c>
      <c r="F51" s="483"/>
      <c r="G51" s="483"/>
      <c r="H51" s="483"/>
      <c r="J51" s="483">
        <f>+J3</f>
        <v>0</v>
      </c>
      <c r="K51" s="483"/>
      <c r="L51" s="483"/>
      <c r="M51" s="483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133</v>
      </c>
      <c r="K54" s="293" t="s">
        <v>118</v>
      </c>
      <c r="L54" s="260"/>
      <c r="M54" s="260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133</v>
      </c>
      <c r="K55" s="302" t="s">
        <v>102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129</v>
      </c>
      <c r="K56" s="299" t="s">
        <v>101</v>
      </c>
      <c r="L56" s="309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129</v>
      </c>
      <c r="K57" s="293" t="s">
        <v>118</v>
      </c>
      <c r="L57" s="409"/>
      <c r="M57" s="411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129</v>
      </c>
      <c r="K58" s="302" t="s">
        <v>102</v>
      </c>
      <c r="L58" s="268"/>
      <c r="M58" s="412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147</v>
      </c>
      <c r="K59" s="299" t="s">
        <v>101</v>
      </c>
      <c r="L59" s="309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147</v>
      </c>
      <c r="K60" s="293" t="s">
        <v>118</v>
      </c>
      <c r="L60" s="409"/>
      <c r="M60" s="409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147</v>
      </c>
      <c r="K61" s="302" t="s">
        <v>102</v>
      </c>
      <c r="L61" s="268"/>
      <c r="M61" s="412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145</v>
      </c>
      <c r="K62" s="299" t="s">
        <v>101</v>
      </c>
      <c r="L62" s="309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145</v>
      </c>
      <c r="K63" s="293" t="s">
        <v>118</v>
      </c>
      <c r="L63" s="409"/>
      <c r="M63" s="409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145</v>
      </c>
      <c r="K64" s="302" t="s">
        <v>102</v>
      </c>
      <c r="L64" s="268"/>
      <c r="M64" s="412">
        <f>SUM(L62:L64)</f>
        <v>0</v>
      </c>
      <c r="N64" s="259">
        <f>+M64*0.0185</f>
        <v>0</v>
      </c>
      <c r="R64" s="312"/>
    </row>
    <row r="65" spans="2:18" x14ac:dyDescent="0.3">
      <c r="E65" s="293"/>
      <c r="F65" s="293"/>
      <c r="G65" s="194"/>
      <c r="H65" s="195"/>
      <c r="J65" s="298" t="s">
        <v>150</v>
      </c>
      <c r="K65" s="299" t="s">
        <v>101</v>
      </c>
      <c r="L65" s="309"/>
      <c r="M65" s="309"/>
      <c r="N65" s="300"/>
      <c r="R65" s="312"/>
    </row>
    <row r="66" spans="2:18" x14ac:dyDescent="0.3">
      <c r="E66" s="293"/>
      <c r="F66" s="293"/>
      <c r="G66" s="194"/>
      <c r="H66" s="194"/>
      <c r="J66" s="303" t="s">
        <v>150</v>
      </c>
      <c r="K66" s="293" t="s">
        <v>118</v>
      </c>
      <c r="L66" s="409"/>
      <c r="M66" s="409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150</v>
      </c>
      <c r="K67" s="302" t="s">
        <v>102</v>
      </c>
      <c r="L67" s="268"/>
      <c r="M67" s="412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153</v>
      </c>
      <c r="K68" s="299" t="s">
        <v>101</v>
      </c>
      <c r="L68" s="309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153</v>
      </c>
      <c r="K69" s="293" t="s">
        <v>118</v>
      </c>
      <c r="L69" s="409"/>
      <c r="M69" s="409"/>
      <c r="N69" s="308"/>
      <c r="Q69" s="57" t="s">
        <v>138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153</v>
      </c>
      <c r="K70" s="302" t="s">
        <v>102</v>
      </c>
      <c r="L70" s="268"/>
      <c r="M70" s="412">
        <f>SUM(L68:L70)</f>
        <v>0</v>
      </c>
      <c r="N70" s="259">
        <f>+M70*0.0185</f>
        <v>0</v>
      </c>
      <c r="Q70" s="381"/>
      <c r="R70" s="381"/>
    </row>
    <row r="71" spans="2:18" x14ac:dyDescent="0.3">
      <c r="E71" s="293"/>
      <c r="F71" s="293"/>
      <c r="G71" s="194"/>
      <c r="H71" s="195"/>
      <c r="J71" s="298" t="s">
        <v>149</v>
      </c>
      <c r="K71" s="299" t="s">
        <v>101</v>
      </c>
      <c r="L71" s="409"/>
      <c r="M71" s="411"/>
      <c r="N71" s="262"/>
      <c r="Q71" s="381"/>
      <c r="R71" s="381"/>
    </row>
    <row r="72" spans="2:18" x14ac:dyDescent="0.3">
      <c r="E72" s="293"/>
      <c r="F72" s="293"/>
      <c r="G72" s="194"/>
      <c r="H72" s="195"/>
      <c r="J72" s="303" t="s">
        <v>149</v>
      </c>
      <c r="K72" s="293" t="s">
        <v>118</v>
      </c>
      <c r="L72" s="409"/>
      <c r="M72" s="411"/>
      <c r="N72" s="262"/>
      <c r="Q72" s="381"/>
      <c r="R72" s="381"/>
    </row>
    <row r="73" spans="2:18" ht="13.5" thickBot="1" x14ac:dyDescent="0.35">
      <c r="E73" s="293"/>
      <c r="F73" s="293"/>
      <c r="G73" s="194"/>
      <c r="H73" s="195"/>
      <c r="J73" s="301" t="s">
        <v>149</v>
      </c>
      <c r="K73" s="302" t="s">
        <v>102</v>
      </c>
      <c r="L73" s="409"/>
      <c r="M73" s="412">
        <f>SUM(L71:L73)</f>
        <v>0</v>
      </c>
      <c r="N73" s="259">
        <f>+M73*0.0185</f>
        <v>0</v>
      </c>
      <c r="Q73" s="381"/>
      <c r="R73" s="381"/>
    </row>
    <row r="74" spans="2:18" x14ac:dyDescent="0.3">
      <c r="E74" s="293"/>
      <c r="F74" s="293"/>
      <c r="G74" s="194"/>
      <c r="H74" s="195"/>
      <c r="J74" s="304" t="s">
        <v>148</v>
      </c>
      <c r="K74" s="305" t="s">
        <v>101</v>
      </c>
      <c r="L74" s="309"/>
      <c r="M74" s="309"/>
      <c r="N74" s="300"/>
      <c r="Q74" s="381"/>
      <c r="R74" s="381"/>
    </row>
    <row r="75" spans="2:18" x14ac:dyDescent="0.3">
      <c r="E75" s="293"/>
      <c r="F75" s="293"/>
      <c r="G75" s="194"/>
      <c r="H75" s="195"/>
      <c r="J75" s="303" t="s">
        <v>148</v>
      </c>
      <c r="K75" s="293" t="s">
        <v>118</v>
      </c>
      <c r="L75" s="409"/>
      <c r="M75" s="409"/>
      <c r="N75" s="308"/>
      <c r="Q75" s="381"/>
      <c r="R75" s="381"/>
    </row>
    <row r="76" spans="2:18" ht="13.5" thickBot="1" x14ac:dyDescent="0.35">
      <c r="E76" s="293"/>
      <c r="F76" s="293"/>
      <c r="G76" s="194"/>
      <c r="H76" s="195"/>
      <c r="J76" s="306" t="s">
        <v>148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8" x14ac:dyDescent="0.3">
      <c r="E77" s="293"/>
      <c r="F77" s="293"/>
      <c r="G77" s="194"/>
      <c r="H77" s="195"/>
      <c r="J77" s="298" t="s">
        <v>154</v>
      </c>
      <c r="K77" s="299" t="s">
        <v>101</v>
      </c>
      <c r="L77" s="309"/>
      <c r="M77" s="309"/>
      <c r="N77" s="300"/>
      <c r="Q77" s="381"/>
      <c r="R77" s="381"/>
    </row>
    <row r="78" spans="2:18" x14ac:dyDescent="0.3">
      <c r="E78" s="293"/>
      <c r="F78" s="293"/>
      <c r="G78" s="194"/>
      <c r="H78" s="195"/>
      <c r="J78" s="303" t="s">
        <v>154</v>
      </c>
      <c r="K78" s="293" t="s">
        <v>118</v>
      </c>
      <c r="L78" s="409"/>
      <c r="M78" s="409"/>
      <c r="N78" s="308"/>
      <c r="Q78" s="381"/>
      <c r="R78" s="381"/>
    </row>
    <row r="79" spans="2:18" ht="13.5" thickBot="1" x14ac:dyDescent="0.35">
      <c r="E79" s="293"/>
      <c r="F79" s="293"/>
      <c r="G79" s="194"/>
      <c r="H79" s="195"/>
      <c r="J79" s="301" t="s">
        <v>154</v>
      </c>
      <c r="K79" s="302" t="s">
        <v>102</v>
      </c>
      <c r="L79" s="268"/>
      <c r="M79" s="412">
        <f>SUM(L77:L79)</f>
        <v>0</v>
      </c>
      <c r="N79" s="259">
        <f>+M79*0.0185</f>
        <v>0</v>
      </c>
      <c r="Q79" s="381"/>
      <c r="R79" s="381"/>
    </row>
    <row r="80" spans="2:18" x14ac:dyDescent="0.3">
      <c r="E80" s="293"/>
      <c r="F80" s="293"/>
      <c r="G80" s="194"/>
      <c r="H80" s="195"/>
      <c r="J80" s="298" t="s">
        <v>155</v>
      </c>
      <c r="K80" s="299" t="s">
        <v>101</v>
      </c>
      <c r="L80" s="309"/>
      <c r="M80" s="309"/>
      <c r="N80" s="300"/>
      <c r="Q80" s="381"/>
      <c r="R80" s="381"/>
    </row>
    <row r="81" spans="5:18" x14ac:dyDescent="0.3">
      <c r="E81" s="293"/>
      <c r="F81" s="293"/>
      <c r="G81" s="194"/>
      <c r="H81" s="195"/>
      <c r="J81" s="303" t="s">
        <v>155</v>
      </c>
      <c r="K81" s="293" t="s">
        <v>118</v>
      </c>
      <c r="L81" s="409"/>
      <c r="M81" s="409"/>
      <c r="N81" s="308"/>
      <c r="Q81" s="381"/>
      <c r="R81" s="381"/>
    </row>
    <row r="82" spans="5:18" ht="13.5" thickBot="1" x14ac:dyDescent="0.35">
      <c r="E82" s="293"/>
      <c r="F82" s="293"/>
      <c r="G82" s="194"/>
      <c r="H82" s="195"/>
      <c r="J82" s="301" t="s">
        <v>155</v>
      </c>
      <c r="K82" s="302" t="s">
        <v>102</v>
      </c>
      <c r="L82" s="268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293"/>
      <c r="G83" s="194"/>
      <c r="H83" s="195"/>
      <c r="J83" s="298" t="s">
        <v>158</v>
      </c>
      <c r="K83" s="299" t="s">
        <v>101</v>
      </c>
      <c r="L83" s="309"/>
      <c r="M83" s="309"/>
      <c r="N83" s="300"/>
      <c r="Q83" s="381"/>
      <c r="R83" s="381"/>
    </row>
    <row r="84" spans="5:18" x14ac:dyDescent="0.3">
      <c r="E84" s="293"/>
      <c r="F84" s="293"/>
      <c r="G84" s="194"/>
      <c r="H84" s="195"/>
      <c r="J84" s="303" t="s">
        <v>158</v>
      </c>
      <c r="K84" s="293" t="s">
        <v>118</v>
      </c>
      <c r="L84" s="409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158</v>
      </c>
      <c r="K85" s="302" t="s">
        <v>102</v>
      </c>
      <c r="L85" s="268"/>
      <c r="M85" s="412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159</v>
      </c>
      <c r="K86" s="299" t="s">
        <v>101</v>
      </c>
      <c r="L86" s="309"/>
      <c r="M86" s="309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>
        <f>1.98*(0)</f>
        <v>0</v>
      </c>
      <c r="J87" s="303" t="s">
        <v>159</v>
      </c>
      <c r="K87" s="293" t="s">
        <v>118</v>
      </c>
      <c r="L87" s="409"/>
      <c r="M87" s="409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>
        <f>1.98*(0)</f>
        <v>0</v>
      </c>
      <c r="J88" s="301" t="s">
        <v>159</v>
      </c>
      <c r="K88" s="302" t="s">
        <v>102</v>
      </c>
      <c r="L88" s="268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309"/>
      <c r="M89" s="416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409"/>
      <c r="M90" s="41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409"/>
      <c r="M91" s="41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41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409"/>
      <c r="M93" s="41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41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409"/>
      <c r="M95" s="41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409"/>
      <c r="M96" s="41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409"/>
      <c r="M97" s="411">
        <f t="shared" si="6"/>
        <v>0</v>
      </c>
      <c r="N97" s="308"/>
      <c r="Q97" s="378">
        <f>SUM(Q70:Q96)</f>
        <v>0</v>
      </c>
      <c r="R97" s="378">
        <f>SUM(R70:R96)*1.98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156</v>
      </c>
      <c r="K98" s="293" t="s">
        <v>103</v>
      </c>
      <c r="L98" s="409"/>
      <c r="M98" s="41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158</v>
      </c>
      <c r="K99" s="293" t="s">
        <v>103</v>
      </c>
      <c r="L99" s="410"/>
      <c r="M99" s="41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160</v>
      </c>
      <c r="K100" s="302" t="s">
        <v>103</v>
      </c>
      <c r="L100" s="413"/>
      <c r="M100" s="412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293"/>
      <c r="J112" s="293" t="s">
        <v>105</v>
      </c>
      <c r="K112" s="293"/>
      <c r="L112" s="293"/>
      <c r="M112" s="197">
        <f>+M103-M110</f>
        <v>0</v>
      </c>
    </row>
  </sheetData>
  <mergeCells count="66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I9:J9"/>
    <mergeCell ref="D10:E10"/>
    <mergeCell ref="I10:J10"/>
    <mergeCell ref="D11:E11"/>
    <mergeCell ref="A2:O2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15"/>
  <sheetViews>
    <sheetView topLeftCell="A82" zoomScaleNormal="100" workbookViewId="0">
      <selection activeCell="F46" sqref="F46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57"/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19" x14ac:dyDescent="0.3">
      <c r="A2" s="458" t="s">
        <v>0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9"/>
      <c r="P2" s="460" t="s">
        <v>1</v>
      </c>
      <c r="Q2" s="461"/>
      <c r="R2" s="46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63" t="s">
        <v>2</v>
      </c>
      <c r="I3" s="103"/>
      <c r="J3" s="464"/>
      <c r="K3" s="464"/>
      <c r="L3" s="464"/>
      <c r="M3" s="464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63"/>
      <c r="I4" s="103"/>
      <c r="J4" s="465"/>
      <c r="K4" s="465"/>
      <c r="L4" s="465"/>
      <c r="M4" s="465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66" t="s">
        <v>7</v>
      </c>
      <c r="D7" s="469"/>
      <c r="E7" s="467"/>
      <c r="F7" s="466" t="s">
        <v>8</v>
      </c>
      <c r="G7" s="467"/>
      <c r="H7" s="165" t="s">
        <v>9</v>
      </c>
      <c r="I7" s="466" t="s">
        <v>93</v>
      </c>
      <c r="J7" s="467"/>
      <c r="K7" s="165" t="s">
        <v>45</v>
      </c>
      <c r="L7" s="466" t="s">
        <v>10</v>
      </c>
      <c r="M7" s="468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74" t="s">
        <v>12</v>
      </c>
      <c r="E8" s="475"/>
      <c r="F8" s="156" t="s">
        <v>13</v>
      </c>
      <c r="G8" s="156" t="s">
        <v>8</v>
      </c>
      <c r="H8" s="157" t="s">
        <v>14</v>
      </c>
      <c r="I8" s="494"/>
      <c r="J8" s="495"/>
      <c r="K8" s="158" t="s">
        <v>94</v>
      </c>
      <c r="L8" s="484" t="s">
        <v>95</v>
      </c>
      <c r="M8" s="48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76">
        <v>40100</v>
      </c>
      <c r="D9" s="478"/>
      <c r="E9" s="477"/>
      <c r="F9" s="476">
        <v>40200</v>
      </c>
      <c r="G9" s="477"/>
      <c r="H9" s="104">
        <v>40300</v>
      </c>
      <c r="I9" s="476">
        <v>40900</v>
      </c>
      <c r="J9" s="477"/>
      <c r="K9" s="10">
        <v>41000</v>
      </c>
      <c r="L9" s="485"/>
      <c r="M9" s="48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72"/>
      <c r="E10" s="473"/>
      <c r="F10" s="252"/>
      <c r="G10" s="252"/>
      <c r="H10" s="252"/>
      <c r="I10" s="472"/>
      <c r="J10" s="473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70"/>
      <c r="E11" s="471"/>
      <c r="F11" s="192"/>
      <c r="G11" s="192"/>
      <c r="H11" s="75"/>
      <c r="I11" s="479"/>
      <c r="J11" s="48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81"/>
      <c r="E12" s="482"/>
      <c r="F12" s="285"/>
      <c r="G12" s="285"/>
      <c r="H12" s="285"/>
      <c r="I12" s="481"/>
      <c r="J12" s="48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88">
        <f t="shared" ref="D13:E13" si="0">SUM(D10:D12)</f>
        <v>0</v>
      </c>
      <c r="E13" s="489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88">
        <f t="shared" ref="I13" si="1">SUM(I10:I12)</f>
        <v>0</v>
      </c>
      <c r="J13" s="489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90"/>
      <c r="E14" s="491"/>
      <c r="F14" s="15"/>
      <c r="G14" s="15"/>
      <c r="H14" s="15"/>
      <c r="I14" s="490"/>
      <c r="J14" s="491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2">
        <f>D13*0.1</f>
        <v>0</v>
      </c>
      <c r="E15" s="493"/>
      <c r="F15" s="18">
        <f>F13*0.1</f>
        <v>0</v>
      </c>
      <c r="G15" s="18">
        <f>G13*0.1</f>
        <v>0</v>
      </c>
      <c r="H15" s="18">
        <f>H13*0.1</f>
        <v>0</v>
      </c>
      <c r="I15" s="492">
        <f>I13*0.1</f>
        <v>0</v>
      </c>
      <c r="J15" s="493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5">
        <v>40200</v>
      </c>
      <c r="D17" s="446"/>
      <c r="E17" s="447"/>
      <c r="F17" s="445">
        <v>40300</v>
      </c>
      <c r="G17" s="447"/>
      <c r="H17" s="22">
        <v>40500</v>
      </c>
      <c r="I17" s="445">
        <v>40600</v>
      </c>
      <c r="J17" s="447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-M75</f>
        <v>0</v>
      </c>
      <c r="S19" s="2"/>
    </row>
    <row r="20" spans="1:19" ht="13.5" thickBot="1" x14ac:dyDescent="0.35">
      <c r="A20" s="436" t="s">
        <v>22</v>
      </c>
      <c r="B20" s="437"/>
      <c r="C20" s="438"/>
      <c r="D20" s="26"/>
      <c r="E20" s="436" t="s">
        <v>53</v>
      </c>
      <c r="F20" s="437"/>
      <c r="G20" s="437"/>
      <c r="H20" s="438"/>
      <c r="J20" s="436" t="s">
        <v>51</v>
      </c>
      <c r="K20" s="437"/>
      <c r="L20" s="438"/>
      <c r="M20" s="2"/>
      <c r="N20" s="4"/>
      <c r="O20" s="2"/>
      <c r="R20" s="204">
        <f>+M78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439"/>
      <c r="F21" s="440"/>
      <c r="G21" s="441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439"/>
      <c r="F22" s="440"/>
      <c r="G22" s="441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439"/>
      <c r="F23" s="440"/>
      <c r="G23" s="441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439"/>
      <c r="F24" s="440"/>
      <c r="G24" s="441"/>
      <c r="H24" s="55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442"/>
      <c r="F25" s="443"/>
      <c r="G25" s="44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80"/>
      <c r="C28" s="93">
        <f>B28</f>
        <v>0</v>
      </c>
      <c r="D28" s="39"/>
      <c r="E28" s="436" t="s">
        <v>54</v>
      </c>
      <c r="F28" s="437"/>
      <c r="G28" s="437"/>
      <c r="H28" s="438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442"/>
      <c r="F29" s="443"/>
      <c r="G29" s="444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442"/>
      <c r="F30" s="443"/>
      <c r="G30" s="44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48" t="s">
        <v>23</v>
      </c>
      <c r="B31" s="449"/>
      <c r="C31" s="450"/>
      <c r="D31" s="44"/>
      <c r="E31" s="442"/>
      <c r="F31" s="443"/>
      <c r="G31" s="44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42"/>
      <c r="F32" s="443"/>
      <c r="G32" s="44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42"/>
      <c r="F33" s="443"/>
      <c r="G33" s="444"/>
      <c r="H33" s="76"/>
      <c r="I33" s="30"/>
      <c r="J33" s="167" t="s">
        <v>52</v>
      </c>
      <c r="K33" s="168"/>
      <c r="L33" s="169"/>
      <c r="M33" s="25"/>
      <c r="N33" s="452" t="s">
        <v>60</v>
      </c>
      <c r="O33" s="452"/>
      <c r="P33" s="452"/>
      <c r="Q33" s="452"/>
      <c r="R33" s="452"/>
      <c r="S33" s="452"/>
    </row>
    <row r="34" spans="1:21" x14ac:dyDescent="0.3">
      <c r="A34" s="48" t="s">
        <v>30</v>
      </c>
      <c r="B34" s="269"/>
      <c r="C34" s="96">
        <f>B34*2.44923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51"/>
      <c r="O34" s="451"/>
      <c r="P34" s="451"/>
      <c r="Q34" s="451"/>
      <c r="R34" s="451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51"/>
      <c r="O35" s="451"/>
      <c r="P35" s="451"/>
      <c r="Q35" s="451"/>
      <c r="R35" s="451"/>
      <c r="S35" s="76"/>
    </row>
    <row r="36" spans="1:21" x14ac:dyDescent="0.3">
      <c r="A36" s="43"/>
      <c r="B36" s="55"/>
      <c r="C36" s="97"/>
      <c r="D36" s="3"/>
      <c r="E36" s="436" t="s">
        <v>58</v>
      </c>
      <c r="F36" s="437"/>
      <c r="G36" s="437"/>
      <c r="H36" s="43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51"/>
      <c r="O36" s="451"/>
      <c r="P36" s="451"/>
      <c r="Q36" s="451"/>
      <c r="R36" s="451"/>
      <c r="S36" s="76"/>
    </row>
    <row r="37" spans="1:21" x14ac:dyDescent="0.3">
      <c r="A37" s="2"/>
      <c r="B37" s="2"/>
      <c r="C37" s="2"/>
      <c r="E37" s="439"/>
      <c r="F37" s="440"/>
      <c r="G37" s="441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51"/>
      <c r="O37" s="451"/>
      <c r="P37" s="451"/>
      <c r="Q37" s="451"/>
      <c r="R37" s="451"/>
      <c r="S37" s="76"/>
    </row>
    <row r="38" spans="1:21" x14ac:dyDescent="0.3">
      <c r="A38" s="453" t="s">
        <v>39</v>
      </c>
      <c r="B38" s="453"/>
      <c r="C38" s="2"/>
      <c r="D38" s="2"/>
      <c r="E38" s="454"/>
      <c r="F38" s="455"/>
      <c r="G38" s="456"/>
      <c r="H38" s="74"/>
      <c r="I38" s="30"/>
      <c r="J38" s="43" t="s">
        <v>46</v>
      </c>
      <c r="K38" s="52"/>
      <c r="L38" s="89">
        <f t="shared" si="4"/>
        <v>0</v>
      </c>
      <c r="M38" s="56"/>
      <c r="N38" s="451"/>
      <c r="O38" s="451"/>
      <c r="P38" s="451"/>
      <c r="Q38" s="451"/>
      <c r="R38" s="451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454"/>
      <c r="F39" s="455"/>
      <c r="G39" s="456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54"/>
      <c r="F40" s="455"/>
      <c r="G40" s="456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54"/>
      <c r="F41" s="455"/>
      <c r="G41" s="456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52" t="s">
        <v>61</v>
      </c>
      <c r="O41" s="452"/>
      <c r="P41" s="452"/>
      <c r="Q41" s="452"/>
      <c r="R41" s="452"/>
      <c r="S41" s="452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51"/>
      <c r="O42" s="451"/>
      <c r="P42" s="451"/>
      <c r="Q42" s="451"/>
      <c r="R42" s="451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51"/>
      <c r="O43" s="451"/>
      <c r="P43" s="451"/>
      <c r="Q43" s="451"/>
      <c r="R43" s="451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51"/>
      <c r="O44" s="451"/>
      <c r="P44" s="451"/>
      <c r="Q44" s="451"/>
      <c r="R44" s="451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51"/>
      <c r="O45" s="451"/>
      <c r="P45" s="451"/>
      <c r="Q45" s="451"/>
      <c r="R45" s="451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51"/>
      <c r="O46" s="451"/>
      <c r="P46" s="451"/>
      <c r="Q46" s="451"/>
      <c r="R46" s="451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99"/>
      <c r="K48" s="310"/>
      <c r="L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K49" s="310"/>
      <c r="L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3">
        <f>+J51</f>
        <v>0</v>
      </c>
      <c r="F51" s="483"/>
      <c r="G51" s="483"/>
      <c r="H51" s="483"/>
      <c r="J51" s="483">
        <f>+J3</f>
        <v>0</v>
      </c>
      <c r="K51" s="483"/>
      <c r="L51" s="483"/>
      <c r="M51" s="483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256"/>
      <c r="N53" s="300"/>
      <c r="S53" s="69"/>
    </row>
    <row r="54" spans="1:19" x14ac:dyDescent="0.3">
      <c r="A54" s="70"/>
      <c r="E54" s="294"/>
      <c r="F54" s="404"/>
      <c r="G54" s="400"/>
      <c r="H54" s="400"/>
      <c r="J54" s="303" t="s">
        <v>133</v>
      </c>
      <c r="K54" s="293" t="s">
        <v>118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405"/>
      <c r="G55" s="405"/>
      <c r="H55" s="405"/>
      <c r="J55" s="301" t="s">
        <v>133</v>
      </c>
      <c r="K55" s="302" t="s">
        <v>102</v>
      </c>
      <c r="L55" s="257"/>
      <c r="M55" s="412">
        <f>SUM(L53:L55)</f>
        <v>0</v>
      </c>
      <c r="N55" s="259">
        <f>+M55*0.0185</f>
        <v>0</v>
      </c>
      <c r="S55" s="69"/>
    </row>
    <row r="56" spans="1:19" x14ac:dyDescent="0.3">
      <c r="E56" s="294"/>
      <c r="F56" s="405"/>
      <c r="G56" s="405"/>
      <c r="H56" s="405"/>
      <c r="J56" s="298" t="s">
        <v>129</v>
      </c>
      <c r="K56" s="299" t="s">
        <v>101</v>
      </c>
      <c r="L56" s="256"/>
      <c r="M56" s="309"/>
      <c r="N56" s="300"/>
      <c r="R56" s="312"/>
      <c r="S56" s="69"/>
    </row>
    <row r="57" spans="1:19" x14ac:dyDescent="0.3">
      <c r="E57" s="293"/>
      <c r="F57" s="405"/>
      <c r="G57" s="405"/>
      <c r="H57" s="406"/>
      <c r="I57" s="7"/>
      <c r="J57" s="303" t="s">
        <v>129</v>
      </c>
      <c r="K57" s="293" t="s">
        <v>118</v>
      </c>
      <c r="L57" s="260"/>
      <c r="M57" s="411"/>
      <c r="N57" s="262"/>
      <c r="R57" s="312"/>
      <c r="S57" s="69"/>
    </row>
    <row r="58" spans="1:19" ht="13.5" thickBot="1" x14ac:dyDescent="0.35">
      <c r="A58" s="7"/>
      <c r="E58" s="294"/>
      <c r="F58" s="405"/>
      <c r="G58" s="405"/>
      <c r="H58" s="405"/>
      <c r="I58" s="7"/>
      <c r="J58" s="301" t="s">
        <v>129</v>
      </c>
      <c r="K58" s="302" t="s">
        <v>102</v>
      </c>
      <c r="L58" s="257"/>
      <c r="M58" s="412">
        <f>SUM(L56:L58)</f>
        <v>0</v>
      </c>
      <c r="N58" s="259">
        <f>+M58*0.0185</f>
        <v>0</v>
      </c>
      <c r="R58" s="312"/>
      <c r="S58" s="69"/>
    </row>
    <row r="59" spans="1:19" s="310" customFormat="1" x14ac:dyDescent="0.3">
      <c r="E59" s="294"/>
      <c r="F59" s="405"/>
      <c r="G59" s="405"/>
      <c r="H59" s="406"/>
      <c r="I59" s="1"/>
      <c r="J59" s="298" t="s">
        <v>147</v>
      </c>
      <c r="K59" s="299" t="s">
        <v>101</v>
      </c>
      <c r="L59" s="256"/>
      <c r="M59" s="309"/>
      <c r="N59" s="300"/>
      <c r="O59" s="1"/>
      <c r="P59" s="1"/>
      <c r="Q59" s="57"/>
      <c r="R59" s="312"/>
      <c r="S59" s="319"/>
    </row>
    <row r="60" spans="1:19" x14ac:dyDescent="0.3">
      <c r="E60" s="294"/>
      <c r="F60" s="406"/>
      <c r="G60" s="406"/>
      <c r="H60" s="406"/>
      <c r="J60" s="303" t="s">
        <v>147</v>
      </c>
      <c r="K60" s="293" t="s">
        <v>118</v>
      </c>
      <c r="L60" s="260"/>
      <c r="M60" s="409"/>
      <c r="N60" s="308"/>
      <c r="R60" s="312"/>
    </row>
    <row r="61" spans="1:19" ht="13.5" thickBot="1" x14ac:dyDescent="0.35">
      <c r="E61" s="294"/>
      <c r="F61" s="405"/>
      <c r="G61" s="405"/>
      <c r="H61" s="405"/>
      <c r="J61" s="301" t="s">
        <v>147</v>
      </c>
      <c r="K61" s="302" t="s">
        <v>102</v>
      </c>
      <c r="L61" s="257"/>
      <c r="M61" s="412">
        <f>SUM(L59:L61)</f>
        <v>0</v>
      </c>
      <c r="N61" s="259">
        <f>+M61*0.0185</f>
        <v>0</v>
      </c>
      <c r="R61" s="312"/>
    </row>
    <row r="62" spans="1:19" x14ac:dyDescent="0.3">
      <c r="E62" s="294"/>
      <c r="F62" s="405"/>
      <c r="G62" s="405"/>
      <c r="H62" s="405"/>
      <c r="J62" s="298" t="s">
        <v>145</v>
      </c>
      <c r="K62" s="299" t="s">
        <v>101</v>
      </c>
      <c r="L62" s="256"/>
      <c r="M62" s="256"/>
      <c r="N62" s="300"/>
      <c r="R62" s="312"/>
      <c r="S62" s="57" t="s">
        <v>37</v>
      </c>
    </row>
    <row r="63" spans="1:19" x14ac:dyDescent="0.3">
      <c r="E63" s="294"/>
      <c r="F63" s="405"/>
      <c r="G63" s="405"/>
      <c r="H63" s="406"/>
      <c r="J63" s="303" t="s">
        <v>145</v>
      </c>
      <c r="K63" s="293" t="s">
        <v>118</v>
      </c>
      <c r="L63" s="260"/>
      <c r="M63" s="260"/>
      <c r="N63" s="308"/>
      <c r="R63" s="312"/>
    </row>
    <row r="64" spans="1:19" ht="13.5" thickBot="1" x14ac:dyDescent="0.35">
      <c r="E64" s="294"/>
      <c r="F64" s="405"/>
      <c r="G64" s="405"/>
      <c r="H64" s="405"/>
      <c r="J64" s="301" t="s">
        <v>145</v>
      </c>
      <c r="K64" s="302" t="s">
        <v>102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E65" s="294"/>
      <c r="F65" s="405"/>
      <c r="G65" s="405"/>
      <c r="H65" s="405"/>
      <c r="J65" s="298" t="s">
        <v>150</v>
      </c>
      <c r="K65" s="299" t="s">
        <v>101</v>
      </c>
      <c r="L65" s="256"/>
      <c r="M65" s="256"/>
      <c r="N65" s="300"/>
      <c r="R65" s="312"/>
    </row>
    <row r="66" spans="2:18" x14ac:dyDescent="0.3">
      <c r="E66" s="294"/>
      <c r="F66" s="405"/>
      <c r="G66" s="405"/>
      <c r="H66" s="405"/>
      <c r="J66" s="303" t="s">
        <v>150</v>
      </c>
      <c r="K66" s="293" t="s">
        <v>118</v>
      </c>
      <c r="L66" s="260"/>
      <c r="M66" s="409"/>
      <c r="N66" s="308"/>
      <c r="R66" s="312"/>
    </row>
    <row r="67" spans="2:18" ht="13.5" thickBot="1" x14ac:dyDescent="0.35">
      <c r="B67" s="71"/>
      <c r="E67" s="294"/>
      <c r="F67" s="405"/>
      <c r="G67" s="405"/>
      <c r="H67" s="406"/>
      <c r="J67" s="301" t="s">
        <v>150</v>
      </c>
      <c r="K67" s="302" t="s">
        <v>102</v>
      </c>
      <c r="L67" s="257"/>
      <c r="M67" s="412">
        <f>SUM(L65:L67)</f>
        <v>0</v>
      </c>
      <c r="N67" s="259">
        <f>+M67*0.0185</f>
        <v>0</v>
      </c>
      <c r="R67" s="312"/>
    </row>
    <row r="68" spans="2:18" x14ac:dyDescent="0.3">
      <c r="B68" s="71"/>
      <c r="E68" s="294"/>
      <c r="F68" s="405"/>
      <c r="G68" s="405"/>
      <c r="H68" s="405"/>
      <c r="J68" s="298" t="s">
        <v>153</v>
      </c>
      <c r="K68" s="299" t="s">
        <v>101</v>
      </c>
      <c r="L68" s="256"/>
      <c r="M68" s="309"/>
      <c r="N68" s="300"/>
      <c r="R68" s="312"/>
    </row>
    <row r="69" spans="2:18" x14ac:dyDescent="0.3">
      <c r="B69" s="71"/>
      <c r="E69" s="294"/>
      <c r="F69" s="405"/>
      <c r="G69" s="405"/>
      <c r="H69" s="406"/>
      <c r="J69" s="303" t="s">
        <v>153</v>
      </c>
      <c r="K69" s="293" t="s">
        <v>118</v>
      </c>
      <c r="L69" s="260"/>
      <c r="M69" s="409"/>
      <c r="N69" s="308"/>
      <c r="Q69" s="57" t="s">
        <v>138</v>
      </c>
      <c r="R69" s="57" t="s">
        <v>29</v>
      </c>
    </row>
    <row r="70" spans="2:18" ht="13.5" thickBot="1" x14ac:dyDescent="0.35">
      <c r="E70" s="294"/>
      <c r="F70" s="405"/>
      <c r="G70" s="405"/>
      <c r="H70" s="406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Q70" s="381"/>
      <c r="R70" s="381"/>
    </row>
    <row r="71" spans="2:18" x14ac:dyDescent="0.3">
      <c r="E71" s="294"/>
      <c r="F71" s="405"/>
      <c r="G71" s="405"/>
      <c r="H71" s="406"/>
      <c r="J71" s="298" t="s">
        <v>149</v>
      </c>
      <c r="K71" s="299" t="s">
        <v>101</v>
      </c>
      <c r="L71" s="260"/>
      <c r="M71" s="411"/>
      <c r="N71" s="262"/>
      <c r="Q71" s="381"/>
      <c r="R71" s="381"/>
    </row>
    <row r="72" spans="2:18" x14ac:dyDescent="0.3">
      <c r="E72" s="294"/>
      <c r="F72" s="405"/>
      <c r="G72" s="405"/>
      <c r="H72" s="406"/>
      <c r="J72" s="303" t="s">
        <v>149</v>
      </c>
      <c r="K72" s="293" t="s">
        <v>118</v>
      </c>
      <c r="L72" s="260"/>
      <c r="M72" s="411"/>
      <c r="N72" s="262"/>
      <c r="Q72" s="381"/>
      <c r="R72" s="381"/>
    </row>
    <row r="73" spans="2:18" ht="13.5" thickBot="1" x14ac:dyDescent="0.35">
      <c r="E73" s="294"/>
      <c r="F73" s="405"/>
      <c r="G73" s="405"/>
      <c r="H73" s="406"/>
      <c r="J73" s="301" t="s">
        <v>149</v>
      </c>
      <c r="K73" s="302" t="s">
        <v>102</v>
      </c>
      <c r="L73" s="260"/>
      <c r="M73" s="412">
        <f>SUM(L71:L73)</f>
        <v>0</v>
      </c>
      <c r="N73" s="259">
        <f>+M73*0.0185</f>
        <v>0</v>
      </c>
      <c r="Q73" s="381"/>
      <c r="R73" s="381"/>
    </row>
    <row r="74" spans="2:18" x14ac:dyDescent="0.3">
      <c r="E74" s="294"/>
      <c r="F74" s="294"/>
      <c r="G74" s="405"/>
      <c r="H74" s="406"/>
      <c r="J74" s="304" t="s">
        <v>148</v>
      </c>
      <c r="K74" s="305" t="s">
        <v>101</v>
      </c>
      <c r="L74" s="309"/>
      <c r="M74" s="309"/>
      <c r="N74" s="300"/>
      <c r="Q74" s="381"/>
      <c r="R74" s="381"/>
    </row>
    <row r="75" spans="2:18" x14ac:dyDescent="0.3">
      <c r="E75" s="294"/>
      <c r="F75" s="294"/>
      <c r="G75" s="405"/>
      <c r="H75" s="406"/>
      <c r="J75" s="303" t="s">
        <v>148</v>
      </c>
      <c r="K75" s="293" t="s">
        <v>118</v>
      </c>
      <c r="L75" s="266"/>
      <c r="M75" s="409"/>
      <c r="N75" s="308"/>
      <c r="Q75" s="381"/>
      <c r="R75" s="381"/>
    </row>
    <row r="76" spans="2:18" ht="13.5" thickBot="1" x14ac:dyDescent="0.35">
      <c r="E76" s="294"/>
      <c r="F76" s="294"/>
      <c r="G76" s="405"/>
      <c r="H76" s="406"/>
      <c r="J76" s="306" t="s">
        <v>148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8" x14ac:dyDescent="0.3">
      <c r="E77" s="294"/>
      <c r="F77" s="294"/>
      <c r="G77" s="405"/>
      <c r="H77" s="406"/>
      <c r="J77" s="298" t="s">
        <v>154</v>
      </c>
      <c r="K77" s="299" t="s">
        <v>101</v>
      </c>
      <c r="L77" s="256"/>
      <c r="M77" s="309"/>
      <c r="N77" s="300"/>
      <c r="Q77" s="381"/>
      <c r="R77" s="381"/>
    </row>
    <row r="78" spans="2:18" x14ac:dyDescent="0.3">
      <c r="E78" s="293"/>
      <c r="F78" s="294"/>
      <c r="G78" s="405"/>
      <c r="H78" s="406"/>
      <c r="J78" s="303" t="s">
        <v>154</v>
      </c>
      <c r="K78" s="293" t="s">
        <v>118</v>
      </c>
      <c r="L78" s="260"/>
      <c r="M78" s="409"/>
      <c r="N78" s="308"/>
      <c r="Q78" s="381"/>
      <c r="R78" s="381"/>
    </row>
    <row r="79" spans="2:18" ht="13.5" thickBot="1" x14ac:dyDescent="0.35">
      <c r="E79" s="293"/>
      <c r="F79" s="294"/>
      <c r="G79" s="405"/>
      <c r="H79" s="406"/>
      <c r="J79" s="301" t="s">
        <v>154</v>
      </c>
      <c r="K79" s="302" t="s">
        <v>102</v>
      </c>
      <c r="L79" s="257"/>
      <c r="M79" s="412">
        <f>SUM(L77:L79)</f>
        <v>0</v>
      </c>
      <c r="N79" s="259">
        <f>+M79*0.0185</f>
        <v>0</v>
      </c>
      <c r="Q79" s="381"/>
      <c r="R79" s="381"/>
    </row>
    <row r="80" spans="2:18" x14ac:dyDescent="0.3">
      <c r="E80" s="293"/>
      <c r="F80" s="293"/>
      <c r="G80" s="194"/>
      <c r="H80" s="195"/>
      <c r="J80" s="298" t="s">
        <v>159</v>
      </c>
      <c r="K80" s="299" t="s">
        <v>101</v>
      </c>
      <c r="L80" s="256"/>
      <c r="M80" s="309"/>
      <c r="N80" s="300"/>
      <c r="Q80" s="381"/>
      <c r="R80" s="381"/>
    </row>
    <row r="81" spans="5:18" x14ac:dyDescent="0.3">
      <c r="E81" s="293"/>
      <c r="F81" s="293"/>
      <c r="G81" s="194"/>
      <c r="H81" s="195"/>
      <c r="J81" s="303" t="s">
        <v>159</v>
      </c>
      <c r="K81" s="293" t="s">
        <v>118</v>
      </c>
      <c r="L81" s="260"/>
      <c r="M81" s="409"/>
      <c r="N81" s="308"/>
      <c r="Q81" s="381"/>
      <c r="R81" s="381"/>
    </row>
    <row r="82" spans="5:18" ht="13.5" thickBot="1" x14ac:dyDescent="0.35">
      <c r="E82" s="293"/>
      <c r="F82" s="293"/>
      <c r="G82" s="194"/>
      <c r="H82" s="195"/>
      <c r="J82" s="301" t="s">
        <v>159</v>
      </c>
      <c r="K82" s="302" t="s">
        <v>102</v>
      </c>
      <c r="L82" s="257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293"/>
      <c r="G83" s="194"/>
      <c r="H83" s="195"/>
      <c r="J83" s="298" t="s">
        <v>168</v>
      </c>
      <c r="K83" s="299" t="s">
        <v>101</v>
      </c>
      <c r="L83" s="256"/>
      <c r="M83" s="309"/>
      <c r="N83" s="300"/>
      <c r="Q83" s="381"/>
      <c r="R83" s="381"/>
    </row>
    <row r="84" spans="5:18" x14ac:dyDescent="0.3">
      <c r="E84" s="293"/>
      <c r="F84" s="293"/>
      <c r="G84" s="194"/>
      <c r="H84" s="195"/>
      <c r="J84" s="303" t="s">
        <v>168</v>
      </c>
      <c r="K84" s="293" t="s">
        <v>118</v>
      </c>
      <c r="L84" s="260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168</v>
      </c>
      <c r="K85" s="302" t="s">
        <v>102</v>
      </c>
      <c r="L85" s="257"/>
      <c r="M85" s="412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171</v>
      </c>
      <c r="K86" s="299" t="s">
        <v>101</v>
      </c>
      <c r="L86" s="256"/>
      <c r="M86" s="309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171</v>
      </c>
      <c r="K87" s="293" t="s">
        <v>118</v>
      </c>
      <c r="L87" s="260"/>
      <c r="M87" s="409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171</v>
      </c>
      <c r="K88" s="302" t="s">
        <v>102</v>
      </c>
      <c r="L88" s="257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409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409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409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409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409"/>
      <c r="M96" s="26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409"/>
      <c r="M97" s="261">
        <f t="shared" si="6"/>
        <v>0</v>
      </c>
      <c r="N97" s="308"/>
      <c r="Q97" s="378">
        <f>SUM(Q70:Q96)</f>
        <v>0</v>
      </c>
      <c r="R97" s="378">
        <f>SUM(R70:R96)*1.98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160</v>
      </c>
      <c r="K98" s="293" t="s">
        <v>103</v>
      </c>
      <c r="L98" s="409"/>
      <c r="M98" s="26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168</v>
      </c>
      <c r="K99" s="293" t="s">
        <v>103</v>
      </c>
      <c r="L99" s="379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172</v>
      </c>
      <c r="K100" s="302" t="s">
        <v>103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R103" s="418"/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  <row r="113" spans="10:27" x14ac:dyDescent="0.3">
      <c r="J113" s="417"/>
    </row>
    <row r="115" spans="10:27" x14ac:dyDescent="0.3">
      <c r="AA115" s="1" t="s">
        <v>16</v>
      </c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ageMargins left="0.70866141732283472" right="0.70866141732283472" top="0.74803149606299213" bottom="0.74803149606299213" header="0.31496062992125984" footer="0.31496062992125984"/>
  <pageSetup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12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57"/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19" x14ac:dyDescent="0.3">
      <c r="A2" s="458" t="s">
        <v>0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9"/>
      <c r="P2" s="460" t="s">
        <v>1</v>
      </c>
      <c r="Q2" s="461"/>
      <c r="R2" s="46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63" t="s">
        <v>2</v>
      </c>
      <c r="I3" s="103"/>
      <c r="J3" s="464"/>
      <c r="K3" s="464"/>
      <c r="L3" s="464"/>
      <c r="M3" s="464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63"/>
      <c r="I4" s="103"/>
      <c r="J4" s="465"/>
      <c r="K4" s="465"/>
      <c r="L4" s="465"/>
      <c r="M4" s="465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66" t="s">
        <v>7</v>
      </c>
      <c r="D7" s="469"/>
      <c r="E7" s="467"/>
      <c r="F7" s="466" t="s">
        <v>8</v>
      </c>
      <c r="G7" s="467"/>
      <c r="H7" s="165" t="s">
        <v>9</v>
      </c>
      <c r="I7" s="466" t="s">
        <v>93</v>
      </c>
      <c r="J7" s="467"/>
      <c r="K7" s="165" t="s">
        <v>45</v>
      </c>
      <c r="L7" s="466" t="s">
        <v>10</v>
      </c>
      <c r="M7" s="468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74" t="s">
        <v>12</v>
      </c>
      <c r="E8" s="475"/>
      <c r="F8" s="156" t="s">
        <v>13</v>
      </c>
      <c r="G8" s="156" t="s">
        <v>8</v>
      </c>
      <c r="H8" s="157" t="s">
        <v>14</v>
      </c>
      <c r="I8" s="494"/>
      <c r="J8" s="495"/>
      <c r="K8" s="158" t="s">
        <v>94</v>
      </c>
      <c r="L8" s="484" t="s">
        <v>95</v>
      </c>
      <c r="M8" s="48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76">
        <v>40100</v>
      </c>
      <c r="D9" s="478"/>
      <c r="E9" s="477"/>
      <c r="F9" s="476">
        <v>40200</v>
      </c>
      <c r="G9" s="477"/>
      <c r="H9" s="104">
        <v>40300</v>
      </c>
      <c r="I9" s="476">
        <v>40900</v>
      </c>
      <c r="J9" s="477"/>
      <c r="K9" s="10">
        <v>41000</v>
      </c>
      <c r="L9" s="485"/>
      <c r="M9" s="48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72"/>
      <c r="E10" s="473"/>
      <c r="F10" s="252"/>
      <c r="G10" s="252"/>
      <c r="H10" s="252"/>
      <c r="I10" s="472"/>
      <c r="J10" s="473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70"/>
      <c r="E11" s="471"/>
      <c r="F11" s="192"/>
      <c r="G11" s="192"/>
      <c r="H11" s="75"/>
      <c r="I11" s="479"/>
      <c r="J11" s="48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81"/>
      <c r="E12" s="482"/>
      <c r="F12" s="285"/>
      <c r="G12" s="285"/>
      <c r="H12" s="285"/>
      <c r="I12" s="481"/>
      <c r="J12" s="48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88">
        <f t="shared" ref="D13:E13" si="0">SUM(D10:D12)</f>
        <v>0</v>
      </c>
      <c r="E13" s="489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88">
        <f t="shared" ref="I13" si="1">SUM(I10:I12)</f>
        <v>0</v>
      </c>
      <c r="J13" s="489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90"/>
      <c r="E14" s="491"/>
      <c r="F14" s="15"/>
      <c r="G14" s="15"/>
      <c r="H14" s="15"/>
      <c r="I14" s="490"/>
      <c r="J14" s="491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2">
        <f>D13*0.1</f>
        <v>0</v>
      </c>
      <c r="E15" s="493"/>
      <c r="F15" s="18">
        <f>F13*0.1</f>
        <v>0</v>
      </c>
      <c r="G15" s="18">
        <f>G13*0.1</f>
        <v>0</v>
      </c>
      <c r="H15" s="18">
        <f>H13*0.1</f>
        <v>0</v>
      </c>
      <c r="I15" s="492">
        <f>I13*0.1</f>
        <v>0</v>
      </c>
      <c r="J15" s="493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445">
        <v>40200</v>
      </c>
      <c r="D17" s="446"/>
      <c r="E17" s="447"/>
      <c r="F17" s="445">
        <v>40300</v>
      </c>
      <c r="G17" s="447"/>
      <c r="H17" s="22">
        <v>40500</v>
      </c>
      <c r="I17" s="445">
        <v>40600</v>
      </c>
      <c r="J17" s="447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2" ht="13.5" thickBot="1" x14ac:dyDescent="0.35">
      <c r="A20" s="436" t="s">
        <v>22</v>
      </c>
      <c r="B20" s="437"/>
      <c r="C20" s="438"/>
      <c r="D20" s="26"/>
      <c r="E20" s="436" t="s">
        <v>53</v>
      </c>
      <c r="F20" s="437"/>
      <c r="G20" s="437"/>
      <c r="H20" s="438"/>
      <c r="J20" s="436" t="s">
        <v>51</v>
      </c>
      <c r="K20" s="437"/>
      <c r="L20" s="438"/>
      <c r="M20" s="2"/>
      <c r="N20" s="4"/>
      <c r="O20" s="2"/>
      <c r="R20" s="204">
        <f>-M76</f>
        <v>0</v>
      </c>
      <c r="S20" s="2"/>
    </row>
    <row r="21" spans="1:22" x14ac:dyDescent="0.3">
      <c r="A21" s="27">
        <v>100</v>
      </c>
      <c r="B21" s="288"/>
      <c r="C21" s="92">
        <f t="shared" ref="C21:C27" si="2">A21*B21</f>
        <v>0</v>
      </c>
      <c r="D21" s="28"/>
      <c r="E21" s="439"/>
      <c r="F21" s="440"/>
      <c r="G21" s="441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2" x14ac:dyDescent="0.3">
      <c r="A22" s="27">
        <v>50</v>
      </c>
      <c r="B22" s="287"/>
      <c r="C22" s="92">
        <f t="shared" si="2"/>
        <v>0</v>
      </c>
      <c r="D22" s="28"/>
      <c r="E22" s="439"/>
      <c r="F22" s="440"/>
      <c r="G22" s="441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2" x14ac:dyDescent="0.3">
      <c r="A23" s="31">
        <v>20</v>
      </c>
      <c r="B23" s="287"/>
      <c r="C23" s="92">
        <f t="shared" si="2"/>
        <v>0</v>
      </c>
      <c r="D23" s="28"/>
      <c r="E23" s="439"/>
      <c r="F23" s="440"/>
      <c r="G23" s="441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2" x14ac:dyDescent="0.3">
      <c r="A24" s="27">
        <v>10</v>
      </c>
      <c r="B24" s="288"/>
      <c r="C24" s="92">
        <f t="shared" si="2"/>
        <v>0</v>
      </c>
      <c r="D24" s="28"/>
      <c r="E24" s="442"/>
      <c r="F24" s="443"/>
      <c r="G24" s="444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2" x14ac:dyDescent="0.3">
      <c r="A25" s="31">
        <v>5</v>
      </c>
      <c r="B25" s="288"/>
      <c r="C25" s="92">
        <f t="shared" si="2"/>
        <v>0</v>
      </c>
      <c r="D25" s="28"/>
      <c r="E25" s="442"/>
      <c r="F25" s="443"/>
      <c r="G25" s="44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2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V26" s="172"/>
    </row>
    <row r="27" spans="1:22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3">
        <f>B28</f>
        <v>0</v>
      </c>
      <c r="D28" s="39"/>
      <c r="E28" s="436" t="s">
        <v>54</v>
      </c>
      <c r="F28" s="437"/>
      <c r="G28" s="437"/>
      <c r="H28" s="438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2" x14ac:dyDescent="0.3">
      <c r="A29" s="7"/>
      <c r="B29" s="2"/>
      <c r="C29" s="94">
        <f>SUM(C21:C28)</f>
        <v>0</v>
      </c>
      <c r="D29" s="41"/>
      <c r="E29" s="442"/>
      <c r="F29" s="443"/>
      <c r="G29" s="444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2" x14ac:dyDescent="0.3">
      <c r="D30" s="2"/>
      <c r="E30" s="442"/>
      <c r="F30" s="443"/>
      <c r="G30" s="44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2" x14ac:dyDescent="0.3">
      <c r="A31" s="448" t="s">
        <v>23</v>
      </c>
      <c r="B31" s="449"/>
      <c r="C31" s="450"/>
      <c r="D31" s="44"/>
      <c r="E31" s="442"/>
      <c r="F31" s="443"/>
      <c r="G31" s="44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442"/>
      <c r="F32" s="443"/>
      <c r="G32" s="44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42"/>
      <c r="F33" s="443"/>
      <c r="G33" s="444"/>
      <c r="H33" s="76"/>
      <c r="I33" s="30"/>
      <c r="J33" s="167" t="s">
        <v>52</v>
      </c>
      <c r="K33" s="168"/>
      <c r="L33" s="169"/>
      <c r="M33" s="25"/>
      <c r="N33" s="452" t="s">
        <v>60</v>
      </c>
      <c r="O33" s="452"/>
      <c r="P33" s="452"/>
      <c r="Q33" s="452"/>
      <c r="R33" s="452"/>
      <c r="S33" s="452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51"/>
      <c r="O34" s="451"/>
      <c r="P34" s="451"/>
      <c r="Q34" s="451"/>
      <c r="R34" s="451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51"/>
      <c r="O35" s="451"/>
      <c r="P35" s="451"/>
      <c r="Q35" s="451"/>
      <c r="R35" s="451"/>
      <c r="S35" s="76"/>
    </row>
    <row r="36" spans="1:21" x14ac:dyDescent="0.3">
      <c r="A36" s="43"/>
      <c r="B36" s="55"/>
      <c r="C36" s="97"/>
      <c r="D36" s="3"/>
      <c r="E36" s="436" t="s">
        <v>58</v>
      </c>
      <c r="F36" s="437"/>
      <c r="G36" s="437"/>
      <c r="H36" s="43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51"/>
      <c r="O36" s="451"/>
      <c r="P36" s="451"/>
      <c r="Q36" s="451"/>
      <c r="R36" s="451"/>
      <c r="S36" s="76"/>
    </row>
    <row r="37" spans="1:21" x14ac:dyDescent="0.3">
      <c r="A37" s="2"/>
      <c r="B37" s="2"/>
      <c r="C37" s="2"/>
      <c r="E37" s="439"/>
      <c r="F37" s="440"/>
      <c r="G37" s="441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51"/>
      <c r="O37" s="451"/>
      <c r="P37" s="451"/>
      <c r="Q37" s="451"/>
      <c r="R37" s="451"/>
      <c r="S37" s="76"/>
    </row>
    <row r="38" spans="1:21" x14ac:dyDescent="0.3">
      <c r="A38" s="453" t="s">
        <v>39</v>
      </c>
      <c r="B38" s="453"/>
      <c r="C38" s="2"/>
      <c r="D38" s="2"/>
      <c r="E38" s="454"/>
      <c r="F38" s="455"/>
      <c r="G38" s="456"/>
      <c r="H38" s="74"/>
      <c r="I38" s="30"/>
      <c r="J38" s="43" t="s">
        <v>46</v>
      </c>
      <c r="K38" s="52"/>
      <c r="L38" s="89">
        <f t="shared" si="4"/>
        <v>0</v>
      </c>
      <c r="M38" s="56"/>
      <c r="N38" s="451"/>
      <c r="O38" s="451"/>
      <c r="P38" s="451"/>
      <c r="Q38" s="451"/>
      <c r="R38" s="451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454"/>
      <c r="F39" s="455"/>
      <c r="G39" s="456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54"/>
      <c r="F40" s="455"/>
      <c r="G40" s="456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54"/>
      <c r="F41" s="455"/>
      <c r="G41" s="456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52" t="s">
        <v>61</v>
      </c>
      <c r="O41" s="452"/>
      <c r="P41" s="452"/>
      <c r="Q41" s="452"/>
      <c r="R41" s="452"/>
      <c r="S41" s="452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51"/>
      <c r="O42" s="451"/>
      <c r="P42" s="451"/>
      <c r="Q42" s="451"/>
      <c r="R42" s="451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51"/>
      <c r="O43" s="451"/>
      <c r="P43" s="451"/>
      <c r="Q43" s="451"/>
      <c r="R43" s="451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51"/>
      <c r="O44" s="451"/>
      <c r="P44" s="451"/>
      <c r="Q44" s="451"/>
      <c r="R44" s="451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51"/>
      <c r="O45" s="451"/>
      <c r="P45" s="451"/>
      <c r="Q45" s="451"/>
      <c r="R45" s="451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51"/>
      <c r="O46" s="451"/>
      <c r="P46" s="451"/>
      <c r="Q46" s="451"/>
      <c r="R46" s="451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3">
        <f>+J51</f>
        <v>0</v>
      </c>
      <c r="F51" s="483"/>
      <c r="G51" s="483"/>
      <c r="H51" s="483"/>
      <c r="J51" s="483">
        <f>+J3</f>
        <v>0</v>
      </c>
      <c r="K51" s="483"/>
      <c r="L51" s="483"/>
      <c r="M51" s="483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133</v>
      </c>
      <c r="K54" s="293" t="s">
        <v>118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400"/>
      <c r="G55" s="400"/>
      <c r="H55" s="400"/>
      <c r="J55" s="301" t="s">
        <v>133</v>
      </c>
      <c r="K55" s="302" t="s">
        <v>102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4"/>
      <c r="F56" s="400"/>
      <c r="G56" s="400"/>
      <c r="H56" s="400"/>
      <c r="J56" s="298" t="s">
        <v>129</v>
      </c>
      <c r="K56" s="299" t="s">
        <v>101</v>
      </c>
      <c r="L56" s="256"/>
      <c r="M56" s="256"/>
      <c r="N56" s="300"/>
      <c r="R56" s="312"/>
      <c r="S56" s="69"/>
    </row>
    <row r="57" spans="1:19" x14ac:dyDescent="0.3">
      <c r="A57" s="7"/>
      <c r="E57" s="294"/>
      <c r="F57" s="400"/>
      <c r="G57" s="400"/>
      <c r="H57" s="400"/>
      <c r="I57" s="7"/>
      <c r="J57" s="303" t="s">
        <v>129</v>
      </c>
      <c r="K57" s="293" t="s">
        <v>118</v>
      </c>
      <c r="L57" s="260"/>
      <c r="M57" s="261"/>
      <c r="N57" s="262"/>
      <c r="R57" s="312"/>
      <c r="S57" s="69"/>
    </row>
    <row r="58" spans="1:19" ht="13.5" thickBot="1" x14ac:dyDescent="0.35">
      <c r="E58" s="294"/>
      <c r="F58" s="400"/>
      <c r="G58" s="400"/>
      <c r="H58" s="400"/>
      <c r="I58" s="7"/>
      <c r="J58" s="301" t="s">
        <v>129</v>
      </c>
      <c r="K58" s="302" t="s">
        <v>102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19" x14ac:dyDescent="0.3">
      <c r="E59" s="294"/>
      <c r="F59" s="400"/>
      <c r="G59" s="400"/>
      <c r="H59" s="400"/>
      <c r="J59" s="298" t="s">
        <v>147</v>
      </c>
      <c r="K59" s="299" t="s">
        <v>101</v>
      </c>
      <c r="L59" s="256"/>
      <c r="M59" s="256"/>
      <c r="N59" s="300"/>
      <c r="R59" s="312"/>
    </row>
    <row r="60" spans="1:19" x14ac:dyDescent="0.3">
      <c r="E60" s="294"/>
      <c r="F60" s="400"/>
      <c r="G60" s="400"/>
      <c r="H60" s="400"/>
      <c r="J60" s="303" t="s">
        <v>147</v>
      </c>
      <c r="K60" s="293" t="s">
        <v>118</v>
      </c>
      <c r="L60" s="260"/>
      <c r="M60" s="260"/>
      <c r="N60" s="308"/>
      <c r="R60" s="312"/>
    </row>
    <row r="61" spans="1:19" ht="13.5" thickBot="1" x14ac:dyDescent="0.35">
      <c r="E61" s="294"/>
      <c r="F61" s="400"/>
      <c r="G61" s="400"/>
      <c r="H61" s="400"/>
      <c r="J61" s="301" t="s">
        <v>147</v>
      </c>
      <c r="K61" s="302" t="s">
        <v>102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4"/>
      <c r="F62" s="400"/>
      <c r="G62" s="400"/>
      <c r="H62" s="400"/>
      <c r="J62" s="298" t="s">
        <v>145</v>
      </c>
      <c r="K62" s="299" t="s">
        <v>101</v>
      </c>
      <c r="L62" s="256"/>
      <c r="M62" s="256"/>
      <c r="N62" s="300"/>
      <c r="R62" s="312"/>
    </row>
    <row r="63" spans="1:19" x14ac:dyDescent="0.3">
      <c r="E63" s="294"/>
      <c r="F63" s="400"/>
      <c r="G63" s="400"/>
      <c r="H63" s="400"/>
      <c r="J63" s="303" t="s">
        <v>145</v>
      </c>
      <c r="K63" s="293" t="s">
        <v>118</v>
      </c>
      <c r="L63" s="260"/>
      <c r="M63" s="260"/>
      <c r="N63" s="308"/>
      <c r="R63" s="312"/>
    </row>
    <row r="64" spans="1:19" ht="13.5" thickBot="1" x14ac:dyDescent="0.35">
      <c r="E64" s="294"/>
      <c r="F64" s="400"/>
      <c r="G64" s="400"/>
      <c r="H64" s="400"/>
      <c r="J64" s="301" t="s">
        <v>145</v>
      </c>
      <c r="K64" s="302" t="s">
        <v>102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4"/>
      <c r="F65" s="400"/>
      <c r="G65" s="400"/>
      <c r="H65" s="400"/>
      <c r="J65" s="298" t="s">
        <v>150</v>
      </c>
      <c r="K65" s="299" t="s">
        <v>101</v>
      </c>
      <c r="L65" s="256"/>
      <c r="M65" s="256"/>
      <c r="N65" s="300"/>
      <c r="R65" s="312"/>
    </row>
    <row r="66" spans="2:18" x14ac:dyDescent="0.3">
      <c r="B66" s="71"/>
      <c r="E66" s="294"/>
      <c r="F66" s="400"/>
      <c r="G66" s="400"/>
      <c r="H66" s="400"/>
      <c r="J66" s="303" t="s">
        <v>150</v>
      </c>
      <c r="K66" s="293" t="s">
        <v>118</v>
      </c>
      <c r="L66" s="260"/>
      <c r="M66" s="260"/>
      <c r="N66" s="308"/>
      <c r="R66" s="312"/>
    </row>
    <row r="67" spans="2:18" ht="13.5" thickBot="1" x14ac:dyDescent="0.35">
      <c r="B67" s="71"/>
      <c r="E67" s="294"/>
      <c r="F67" s="400"/>
      <c r="G67" s="400"/>
      <c r="H67" s="400"/>
      <c r="J67" s="301" t="s">
        <v>150</v>
      </c>
      <c r="K67" s="302" t="s">
        <v>102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4"/>
      <c r="F68" s="400"/>
      <c r="G68" s="400"/>
      <c r="H68" s="400"/>
      <c r="J68" s="298" t="s">
        <v>153</v>
      </c>
      <c r="K68" s="299" t="s">
        <v>101</v>
      </c>
      <c r="L68" s="256"/>
      <c r="M68" s="256"/>
      <c r="N68" s="300"/>
      <c r="R68" s="312"/>
    </row>
    <row r="69" spans="2:18" x14ac:dyDescent="0.3">
      <c r="E69" s="294"/>
      <c r="F69" s="400"/>
      <c r="G69" s="400"/>
      <c r="H69" s="400"/>
      <c r="J69" s="303" t="s">
        <v>153</v>
      </c>
      <c r="K69" s="293" t="s">
        <v>118</v>
      </c>
      <c r="L69" s="260"/>
      <c r="M69" s="260"/>
      <c r="N69" s="308"/>
    </row>
    <row r="70" spans="2:18" ht="13.5" thickBot="1" x14ac:dyDescent="0.35">
      <c r="E70" s="294"/>
      <c r="F70" s="400"/>
      <c r="G70" s="400"/>
      <c r="H70" s="400"/>
      <c r="J70" s="301" t="s">
        <v>153</v>
      </c>
      <c r="K70" s="302" t="s">
        <v>102</v>
      </c>
      <c r="L70" s="257"/>
      <c r="M70" s="258">
        <f>SUM(L68:L70)</f>
        <v>0</v>
      </c>
      <c r="N70" s="259">
        <f>+M70*0.0185</f>
        <v>0</v>
      </c>
      <c r="Q70" s="381"/>
      <c r="R70" s="381"/>
    </row>
    <row r="71" spans="2:18" x14ac:dyDescent="0.3">
      <c r="E71" s="294"/>
      <c r="F71" s="400"/>
      <c r="G71" s="400"/>
      <c r="H71" s="400"/>
      <c r="J71" s="298" t="s">
        <v>149</v>
      </c>
      <c r="K71" s="299" t="s">
        <v>101</v>
      </c>
      <c r="L71" s="260"/>
      <c r="M71" s="261"/>
      <c r="N71" s="262"/>
      <c r="Q71" s="381"/>
      <c r="R71" s="381"/>
    </row>
    <row r="72" spans="2:18" x14ac:dyDescent="0.3">
      <c r="E72" s="294"/>
      <c r="F72" s="400"/>
      <c r="G72" s="400"/>
      <c r="H72" s="400"/>
      <c r="J72" s="303" t="s">
        <v>149</v>
      </c>
      <c r="K72" s="293" t="s">
        <v>118</v>
      </c>
      <c r="L72" s="260"/>
      <c r="M72" s="261"/>
      <c r="N72" s="262"/>
      <c r="Q72" s="381"/>
      <c r="R72" s="381"/>
    </row>
    <row r="73" spans="2:18" ht="13.5" thickBot="1" x14ac:dyDescent="0.35">
      <c r="E73" s="294"/>
      <c r="F73" s="400"/>
      <c r="G73" s="400"/>
      <c r="H73" s="400"/>
      <c r="J73" s="301" t="s">
        <v>149</v>
      </c>
      <c r="K73" s="302" t="s">
        <v>102</v>
      </c>
      <c r="L73" s="260"/>
      <c r="M73" s="258">
        <f>SUM(L71:L73)</f>
        <v>0</v>
      </c>
      <c r="N73" s="259">
        <f>+M73*0.0185</f>
        <v>0</v>
      </c>
      <c r="Q73" s="381"/>
      <c r="R73" s="381"/>
    </row>
    <row r="74" spans="2:18" x14ac:dyDescent="0.3">
      <c r="E74" s="294"/>
      <c r="F74" s="400"/>
      <c r="G74" s="400"/>
      <c r="H74" s="400"/>
      <c r="J74" s="304" t="s">
        <v>148</v>
      </c>
      <c r="K74" s="305" t="s">
        <v>101</v>
      </c>
      <c r="L74" s="309"/>
      <c r="M74" s="256"/>
      <c r="N74" s="300"/>
      <c r="Q74" s="381"/>
      <c r="R74" s="381"/>
    </row>
    <row r="75" spans="2:18" x14ac:dyDescent="0.3">
      <c r="E75" s="294"/>
      <c r="F75" s="400"/>
      <c r="G75" s="400"/>
      <c r="H75" s="400"/>
      <c r="J75" s="303" t="s">
        <v>148</v>
      </c>
      <c r="K75" s="293" t="s">
        <v>118</v>
      </c>
      <c r="L75" s="409"/>
      <c r="M75" s="260"/>
      <c r="N75" s="308"/>
      <c r="Q75" s="381"/>
      <c r="R75" s="381"/>
    </row>
    <row r="76" spans="2:18" ht="13.5" thickBot="1" x14ac:dyDescent="0.35">
      <c r="E76" s="294"/>
      <c r="F76" s="400"/>
      <c r="G76" s="400"/>
      <c r="H76" s="400"/>
      <c r="J76" s="306" t="s">
        <v>148</v>
      </c>
      <c r="K76" s="307" t="s">
        <v>102</v>
      </c>
      <c r="L76" s="268"/>
      <c r="M76" s="258">
        <f>SUM(L74:L76)</f>
        <v>0</v>
      </c>
      <c r="N76" s="259">
        <f>+M76*0.0185</f>
        <v>0</v>
      </c>
      <c r="Q76" s="381"/>
      <c r="R76" s="381"/>
    </row>
    <row r="77" spans="2:18" x14ac:dyDescent="0.3">
      <c r="E77" s="294"/>
      <c r="F77" s="400"/>
      <c r="G77" s="400"/>
      <c r="H77" s="400"/>
      <c r="J77" s="298" t="s">
        <v>154</v>
      </c>
      <c r="K77" s="299" t="s">
        <v>101</v>
      </c>
      <c r="L77" s="256"/>
      <c r="M77" s="256"/>
      <c r="N77" s="300"/>
      <c r="Q77" s="381"/>
      <c r="R77" s="381"/>
    </row>
    <row r="78" spans="2:18" x14ac:dyDescent="0.3">
      <c r="E78" s="294"/>
      <c r="F78" s="400"/>
      <c r="G78" s="400"/>
      <c r="H78" s="400"/>
      <c r="J78" s="303" t="s">
        <v>154</v>
      </c>
      <c r="K78" s="293" t="s">
        <v>118</v>
      </c>
      <c r="L78" s="260"/>
      <c r="M78" s="260"/>
      <c r="N78" s="308"/>
      <c r="Q78" s="381"/>
      <c r="R78" s="381"/>
    </row>
    <row r="79" spans="2:18" ht="13.5" thickBot="1" x14ac:dyDescent="0.35">
      <c r="E79" s="294"/>
      <c r="F79" s="400"/>
      <c r="G79" s="400"/>
      <c r="H79" s="400"/>
      <c r="J79" s="301" t="s">
        <v>154</v>
      </c>
      <c r="K79" s="302" t="s">
        <v>102</v>
      </c>
      <c r="L79" s="257"/>
      <c r="M79" s="258">
        <f>SUM(L77:L79)</f>
        <v>0</v>
      </c>
      <c r="N79" s="259">
        <f>+M79*0.0185</f>
        <v>0</v>
      </c>
      <c r="Q79" s="381"/>
      <c r="R79" s="381"/>
    </row>
    <row r="80" spans="2:18" x14ac:dyDescent="0.3">
      <c r="E80" s="294"/>
      <c r="F80" s="400"/>
      <c r="G80" s="400"/>
      <c r="H80" s="400"/>
      <c r="J80" s="298" t="s">
        <v>155</v>
      </c>
      <c r="K80" s="299" t="s">
        <v>101</v>
      </c>
      <c r="L80" s="256"/>
      <c r="M80" s="256"/>
      <c r="N80" s="300"/>
      <c r="Q80" s="381"/>
      <c r="R80" s="381"/>
    </row>
    <row r="81" spans="5:18" x14ac:dyDescent="0.3">
      <c r="E81" s="294"/>
      <c r="F81" s="400"/>
      <c r="G81" s="400"/>
      <c r="H81" s="400"/>
      <c r="J81" s="303" t="s">
        <v>155</v>
      </c>
      <c r="K81" s="293" t="s">
        <v>118</v>
      </c>
      <c r="L81" s="260"/>
      <c r="M81" s="260"/>
      <c r="N81" s="308"/>
      <c r="Q81" s="381"/>
      <c r="R81" s="381"/>
    </row>
    <row r="82" spans="5:18" ht="13.5" thickBot="1" x14ac:dyDescent="0.35">
      <c r="E82" s="294"/>
      <c r="F82" s="400"/>
      <c r="G82" s="400"/>
      <c r="H82" s="400"/>
      <c r="J82" s="301" t="s">
        <v>155</v>
      </c>
      <c r="K82" s="302" t="s">
        <v>102</v>
      </c>
      <c r="L82" s="257"/>
      <c r="M82" s="258">
        <f>SUM(L80:L82)</f>
        <v>0</v>
      </c>
      <c r="N82" s="259">
        <f>+M82*0.0185</f>
        <v>0</v>
      </c>
      <c r="Q82" s="381"/>
      <c r="R82" s="381"/>
    </row>
    <row r="83" spans="5:18" x14ac:dyDescent="0.3">
      <c r="E83" s="294"/>
      <c r="F83" s="400"/>
      <c r="G83" s="400"/>
      <c r="H83" s="400"/>
      <c r="J83" s="298" t="s">
        <v>158</v>
      </c>
      <c r="K83" s="299" t="s">
        <v>101</v>
      </c>
      <c r="L83" s="256"/>
      <c r="M83" s="256"/>
      <c r="N83" s="300"/>
      <c r="Q83" s="381"/>
      <c r="R83" s="381"/>
    </row>
    <row r="84" spans="5:18" x14ac:dyDescent="0.3">
      <c r="E84" s="294"/>
      <c r="F84" s="400"/>
      <c r="G84" s="400"/>
      <c r="H84" s="400"/>
      <c r="J84" s="303" t="s">
        <v>158</v>
      </c>
      <c r="K84" s="293" t="s">
        <v>118</v>
      </c>
      <c r="L84" s="260"/>
      <c r="M84" s="260"/>
      <c r="N84" s="308"/>
      <c r="Q84" s="381" t="s">
        <v>138</v>
      </c>
      <c r="R84" s="381" t="s">
        <v>29</v>
      </c>
    </row>
    <row r="85" spans="5:18" ht="13.5" thickBot="1" x14ac:dyDescent="0.35">
      <c r="E85" s="294"/>
      <c r="F85" s="400"/>
      <c r="G85" s="400"/>
      <c r="H85" s="400"/>
      <c r="J85" s="301" t="s">
        <v>158</v>
      </c>
      <c r="K85" s="302" t="s">
        <v>102</v>
      </c>
      <c r="L85" s="257"/>
      <c r="M85" s="258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408" t="s">
        <v>29</v>
      </c>
      <c r="J86" s="298" t="s">
        <v>169</v>
      </c>
      <c r="K86" s="299" t="s">
        <v>101</v>
      </c>
      <c r="L86" s="256"/>
      <c r="M86" s="256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169</v>
      </c>
      <c r="K87" s="293" t="s">
        <v>118</v>
      </c>
      <c r="L87" s="260"/>
      <c r="M87" s="260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169</v>
      </c>
      <c r="K88" s="302" t="s">
        <v>102</v>
      </c>
      <c r="L88" s="257"/>
      <c r="M88" s="258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260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260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260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260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260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260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260"/>
      <c r="M96" s="26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260"/>
      <c r="M97" s="261">
        <f t="shared" si="6"/>
        <v>0</v>
      </c>
      <c r="N97" s="308"/>
      <c r="Q97" s="378">
        <f>SUM(Q85:Q96)</f>
        <v>0</v>
      </c>
      <c r="R97" s="378">
        <f>SUM(R85:R96)*1.98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156</v>
      </c>
      <c r="K98" s="293" t="s">
        <v>103</v>
      </c>
      <c r="L98" s="260"/>
      <c r="M98" s="26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158</v>
      </c>
      <c r="K99" s="293" t="s">
        <v>103</v>
      </c>
      <c r="L99" s="379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174</v>
      </c>
      <c r="K100" s="302" t="s">
        <v>103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  <c r="P105" s="401"/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  <c r="P106" s="401"/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  <c r="P107" s="401"/>
      <c r="Q107" s="378"/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  <c r="P108" s="401"/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12"/>
  <sheetViews>
    <sheetView topLeftCell="A17"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20" ht="15.65" customHeight="1" x14ac:dyDescent="0.3">
      <c r="A1" s="457"/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20" x14ac:dyDescent="0.3">
      <c r="A2" s="458" t="s">
        <v>0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9"/>
      <c r="P2" s="460" t="s">
        <v>1</v>
      </c>
      <c r="Q2" s="461"/>
      <c r="R2" s="462"/>
      <c r="S2" s="2"/>
    </row>
    <row r="3" spans="1:20" ht="12.75" customHeight="1" x14ac:dyDescent="0.3">
      <c r="A3" s="3"/>
      <c r="B3" s="3"/>
      <c r="C3" s="3"/>
      <c r="D3" s="3"/>
      <c r="E3" s="3"/>
      <c r="F3" s="3"/>
      <c r="G3" s="3"/>
      <c r="H3" s="463" t="s">
        <v>2</v>
      </c>
      <c r="I3" s="103"/>
      <c r="J3" s="464"/>
      <c r="K3" s="464"/>
      <c r="L3" s="464"/>
      <c r="M3" s="464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20" ht="12.75" customHeight="1" x14ac:dyDescent="0.3">
      <c r="A4" s="3"/>
      <c r="B4" s="3"/>
      <c r="C4" s="3"/>
      <c r="D4" s="3"/>
      <c r="E4" s="3"/>
      <c r="F4" s="3"/>
      <c r="G4" s="3"/>
      <c r="H4" s="463"/>
      <c r="I4" s="103"/>
      <c r="J4" s="465"/>
      <c r="K4" s="465"/>
      <c r="L4" s="465"/>
      <c r="M4" s="465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20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20" ht="15" customHeight="1" thickBot="1" x14ac:dyDescent="0.35">
      <c r="A7" s="7"/>
      <c r="B7" s="164" t="s">
        <v>6</v>
      </c>
      <c r="C7" s="466" t="s">
        <v>7</v>
      </c>
      <c r="D7" s="469"/>
      <c r="E7" s="467"/>
      <c r="F7" s="466" t="s">
        <v>8</v>
      </c>
      <c r="G7" s="467"/>
      <c r="H7" s="165" t="s">
        <v>9</v>
      </c>
      <c r="I7" s="466" t="s">
        <v>93</v>
      </c>
      <c r="J7" s="467"/>
      <c r="K7" s="165" t="s">
        <v>45</v>
      </c>
      <c r="L7" s="466" t="s">
        <v>10</v>
      </c>
      <c r="M7" s="468"/>
      <c r="N7" s="4"/>
      <c r="O7" s="2"/>
      <c r="P7" s="5">
        <f>H9</f>
        <v>40300</v>
      </c>
      <c r="Q7" s="91">
        <f>H13</f>
        <v>0</v>
      </c>
      <c r="R7" s="6"/>
      <c r="S7" s="2"/>
    </row>
    <row r="8" spans="1:20" ht="16.149999999999999" customHeight="1" x14ac:dyDescent="0.3">
      <c r="A8" s="11"/>
      <c r="B8" s="8"/>
      <c r="C8" s="156" t="s">
        <v>11</v>
      </c>
      <c r="D8" s="474" t="s">
        <v>12</v>
      </c>
      <c r="E8" s="475"/>
      <c r="F8" s="156" t="s">
        <v>13</v>
      </c>
      <c r="G8" s="156" t="s">
        <v>8</v>
      </c>
      <c r="H8" s="157" t="s">
        <v>14</v>
      </c>
      <c r="I8" s="494"/>
      <c r="J8" s="495"/>
      <c r="K8" s="158" t="s">
        <v>94</v>
      </c>
      <c r="L8" s="484" t="s">
        <v>95</v>
      </c>
      <c r="M8" s="48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20" ht="13.9" customHeight="1" thickBot="1" x14ac:dyDescent="0.35">
      <c r="A9" s="73" t="s">
        <v>15</v>
      </c>
      <c r="B9" s="9">
        <v>40000</v>
      </c>
      <c r="C9" s="476">
        <v>40100</v>
      </c>
      <c r="D9" s="478"/>
      <c r="E9" s="477"/>
      <c r="F9" s="476">
        <v>40200</v>
      </c>
      <c r="G9" s="477"/>
      <c r="H9" s="104">
        <v>40300</v>
      </c>
      <c r="I9" s="476">
        <v>40900</v>
      </c>
      <c r="J9" s="477"/>
      <c r="K9" s="10">
        <v>41000</v>
      </c>
      <c r="L9" s="485"/>
      <c r="M9" s="48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20" ht="14.5" customHeight="1" x14ac:dyDescent="0.3">
      <c r="A10" s="11" t="s">
        <v>109</v>
      </c>
      <c r="B10" s="251"/>
      <c r="C10" s="252"/>
      <c r="D10" s="472"/>
      <c r="E10" s="473"/>
      <c r="F10" s="252"/>
      <c r="G10" s="252"/>
      <c r="H10" s="252"/>
      <c r="I10" s="472"/>
      <c r="J10" s="473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20" ht="14.5" customHeight="1" x14ac:dyDescent="0.3">
      <c r="A11" s="72" t="s">
        <v>62</v>
      </c>
      <c r="B11" s="191"/>
      <c r="C11" s="192"/>
      <c r="D11" s="470"/>
      <c r="E11" s="471"/>
      <c r="F11" s="192"/>
      <c r="G11" s="192"/>
      <c r="H11" s="75"/>
      <c r="I11" s="479"/>
      <c r="J11" s="48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20" ht="13.5" thickBot="1" x14ac:dyDescent="0.35">
      <c r="A12" s="72" t="s">
        <v>63</v>
      </c>
      <c r="B12" s="191"/>
      <c r="C12" s="192"/>
      <c r="D12" s="470"/>
      <c r="E12" s="471"/>
      <c r="F12" s="192"/>
      <c r="G12" s="192"/>
      <c r="H12" s="285"/>
      <c r="I12" s="481"/>
      <c r="J12" s="48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20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88">
        <f t="shared" ref="D13:E13" si="0">SUM(D10:D12)</f>
        <v>0</v>
      </c>
      <c r="E13" s="489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88">
        <f t="shared" ref="I13" si="1">SUM(I10:I12)</f>
        <v>0</v>
      </c>
      <c r="J13" s="489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20" ht="13.5" thickBot="1" x14ac:dyDescent="0.35">
      <c r="A14" s="73"/>
      <c r="B14" s="14"/>
      <c r="C14" s="15"/>
      <c r="D14" s="490"/>
      <c r="E14" s="491"/>
      <c r="F14" s="15"/>
      <c r="G14" s="15"/>
      <c r="H14" s="15"/>
      <c r="I14" s="490"/>
      <c r="J14" s="491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  <c r="T14" s="1" t="s">
        <v>16</v>
      </c>
    </row>
    <row r="15" spans="1:20" ht="14.5" customHeight="1" thickBot="1" x14ac:dyDescent="0.35">
      <c r="A15" s="7"/>
      <c r="B15" s="17">
        <f>B13*0.1</f>
        <v>0</v>
      </c>
      <c r="C15" s="17">
        <f>C13*0.1</f>
        <v>0</v>
      </c>
      <c r="D15" s="492">
        <f>D13*0.1</f>
        <v>0</v>
      </c>
      <c r="E15" s="493"/>
      <c r="F15" s="18">
        <f>F13*0.1</f>
        <v>0</v>
      </c>
      <c r="G15" s="18">
        <f>G13*0.1</f>
        <v>0</v>
      </c>
      <c r="H15" s="18">
        <f>H13*0.1</f>
        <v>0</v>
      </c>
      <c r="I15" s="492">
        <f>I13*0.1</f>
        <v>0</v>
      </c>
      <c r="J15" s="493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20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5">
        <v>40200</v>
      </c>
      <c r="D17" s="446"/>
      <c r="E17" s="447"/>
      <c r="F17" s="445">
        <v>40300</v>
      </c>
      <c r="G17" s="447"/>
      <c r="H17" s="22">
        <v>40500</v>
      </c>
      <c r="I17" s="445">
        <v>40600</v>
      </c>
      <c r="J17" s="447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436" t="s">
        <v>22</v>
      </c>
      <c r="B20" s="437"/>
      <c r="C20" s="438"/>
      <c r="D20" s="26"/>
      <c r="E20" s="436" t="s">
        <v>53</v>
      </c>
      <c r="F20" s="437"/>
      <c r="G20" s="437"/>
      <c r="H20" s="438"/>
      <c r="J20" s="436" t="s">
        <v>51</v>
      </c>
      <c r="K20" s="437"/>
      <c r="L20" s="438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439"/>
      <c r="F21" s="440"/>
      <c r="G21" s="441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439"/>
      <c r="F22" s="440"/>
      <c r="G22" s="441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439"/>
      <c r="F23" s="440"/>
      <c r="G23" s="441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442"/>
      <c r="F24" s="443"/>
      <c r="G24" s="444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442"/>
      <c r="F25" s="443"/>
      <c r="G25" s="44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436" t="s">
        <v>54</v>
      </c>
      <c r="F28" s="437"/>
      <c r="G28" s="437"/>
      <c r="H28" s="438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442"/>
      <c r="F29" s="443"/>
      <c r="G29" s="444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442"/>
      <c r="F30" s="443"/>
      <c r="G30" s="44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48" t="s">
        <v>23</v>
      </c>
      <c r="B31" s="449"/>
      <c r="C31" s="450"/>
      <c r="D31" s="44"/>
      <c r="E31" s="442"/>
      <c r="F31" s="443"/>
      <c r="G31" s="44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42"/>
      <c r="F32" s="443"/>
      <c r="G32" s="44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442"/>
      <c r="F33" s="443"/>
      <c r="G33" s="444"/>
      <c r="H33" s="76"/>
      <c r="I33" s="30"/>
      <c r="J33" s="167" t="s">
        <v>52</v>
      </c>
      <c r="K33" s="168"/>
      <c r="L33" s="169"/>
      <c r="M33" s="25"/>
      <c r="N33" s="452" t="s">
        <v>60</v>
      </c>
      <c r="O33" s="452"/>
      <c r="P33" s="452"/>
      <c r="Q33" s="452"/>
      <c r="R33" s="452"/>
      <c r="S33" s="452"/>
    </row>
    <row r="34" spans="1:23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51"/>
      <c r="O34" s="451"/>
      <c r="P34" s="451"/>
      <c r="Q34" s="451"/>
      <c r="R34" s="451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51"/>
      <c r="O35" s="451"/>
      <c r="P35" s="451"/>
      <c r="Q35" s="451"/>
      <c r="R35" s="451"/>
      <c r="S35" s="76"/>
    </row>
    <row r="36" spans="1:23" x14ac:dyDescent="0.3">
      <c r="A36" s="43"/>
      <c r="B36" s="55"/>
      <c r="C36" s="97"/>
      <c r="D36" s="3"/>
      <c r="E36" s="436" t="s">
        <v>58</v>
      </c>
      <c r="F36" s="437"/>
      <c r="G36" s="437"/>
      <c r="H36" s="43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51"/>
      <c r="O36" s="451"/>
      <c r="P36" s="451"/>
      <c r="Q36" s="451"/>
      <c r="R36" s="451"/>
      <c r="S36" s="76"/>
    </row>
    <row r="37" spans="1:23" x14ac:dyDescent="0.3">
      <c r="A37" s="2"/>
      <c r="B37" s="2"/>
      <c r="C37" s="2"/>
      <c r="E37" s="439"/>
      <c r="F37" s="440"/>
      <c r="G37" s="441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51"/>
      <c r="O37" s="451"/>
      <c r="P37" s="451"/>
      <c r="Q37" s="451"/>
      <c r="R37" s="451"/>
      <c r="S37" s="76"/>
    </row>
    <row r="38" spans="1:23" x14ac:dyDescent="0.3">
      <c r="A38" s="453" t="s">
        <v>39</v>
      </c>
      <c r="B38" s="453"/>
      <c r="C38" s="2"/>
      <c r="D38" s="2"/>
      <c r="E38" s="439"/>
      <c r="F38" s="440"/>
      <c r="G38" s="441"/>
      <c r="H38" s="55"/>
      <c r="I38" s="30"/>
      <c r="J38" s="43" t="s">
        <v>46</v>
      </c>
      <c r="K38" s="52"/>
      <c r="L38" s="89">
        <f t="shared" si="4"/>
        <v>0</v>
      </c>
      <c r="M38" s="56"/>
      <c r="N38" s="451"/>
      <c r="O38" s="451"/>
      <c r="P38" s="451"/>
      <c r="Q38" s="451"/>
      <c r="R38" s="451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439"/>
      <c r="F39" s="440"/>
      <c r="G39" s="441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439"/>
      <c r="F40" s="440"/>
      <c r="G40" s="44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439"/>
      <c r="F41" s="440"/>
      <c r="G41" s="44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52" t="s">
        <v>61</v>
      </c>
      <c r="O41" s="452"/>
      <c r="P41" s="452"/>
      <c r="Q41" s="452"/>
      <c r="R41" s="452"/>
      <c r="S41" s="452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51"/>
      <c r="O42" s="451"/>
      <c r="P42" s="451"/>
      <c r="Q42" s="451"/>
      <c r="R42" s="451"/>
      <c r="S42" s="76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51"/>
      <c r="O43" s="451"/>
      <c r="P43" s="451"/>
      <c r="Q43" s="451"/>
      <c r="R43" s="451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51"/>
      <c r="O44" s="451"/>
      <c r="P44" s="451"/>
      <c r="Q44" s="451"/>
      <c r="R44" s="451"/>
      <c r="S44" s="76"/>
      <c r="T44" s="7"/>
      <c r="U44" s="7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51"/>
      <c r="O45" s="451"/>
      <c r="P45" s="451"/>
      <c r="Q45" s="451"/>
      <c r="R45" s="451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51"/>
      <c r="O46" s="451"/>
      <c r="P46" s="451"/>
      <c r="Q46" s="451"/>
      <c r="R46" s="451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83">
        <f>+J51</f>
        <v>0</v>
      </c>
      <c r="F51" s="483"/>
      <c r="G51" s="483"/>
      <c r="H51" s="483"/>
      <c r="J51" s="483">
        <f>+J3</f>
        <v>0</v>
      </c>
      <c r="K51" s="483"/>
      <c r="L51" s="483"/>
      <c r="M51" s="483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309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133</v>
      </c>
      <c r="K54" s="293" t="s">
        <v>118</v>
      </c>
      <c r="L54" s="260"/>
      <c r="M54" s="409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133</v>
      </c>
      <c r="K55" s="302" t="s">
        <v>102</v>
      </c>
      <c r="L55" s="257"/>
      <c r="M55" s="412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129</v>
      </c>
      <c r="K56" s="299" t="s">
        <v>101</v>
      </c>
      <c r="L56" s="256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129</v>
      </c>
      <c r="K57" s="293" t="s">
        <v>118</v>
      </c>
      <c r="L57" s="260"/>
      <c r="M57" s="411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129</v>
      </c>
      <c r="K58" s="302" t="s">
        <v>102</v>
      </c>
      <c r="L58" s="257"/>
      <c r="M58" s="412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147</v>
      </c>
      <c r="K59" s="299" t="s">
        <v>101</v>
      </c>
      <c r="L59" s="256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147</v>
      </c>
      <c r="K60" s="293" t="s">
        <v>118</v>
      </c>
      <c r="L60" s="260"/>
      <c r="M60" s="409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147</v>
      </c>
      <c r="K61" s="302" t="s">
        <v>102</v>
      </c>
      <c r="L61" s="257"/>
      <c r="M61" s="412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145</v>
      </c>
      <c r="K62" s="299" t="s">
        <v>101</v>
      </c>
      <c r="L62" s="256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145</v>
      </c>
      <c r="K63" s="293" t="s">
        <v>118</v>
      </c>
      <c r="L63" s="260"/>
      <c r="M63" s="409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145</v>
      </c>
      <c r="K64" s="302" t="s">
        <v>102</v>
      </c>
      <c r="L64" s="257"/>
      <c r="M64" s="412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150</v>
      </c>
      <c r="K65" s="299" t="s">
        <v>101</v>
      </c>
      <c r="L65" s="256"/>
      <c r="M65" s="309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150</v>
      </c>
      <c r="K66" s="293" t="s">
        <v>118</v>
      </c>
      <c r="L66" s="260"/>
      <c r="M66" s="409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150</v>
      </c>
      <c r="K67" s="302" t="s">
        <v>102</v>
      </c>
      <c r="L67" s="257"/>
      <c r="M67" s="412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153</v>
      </c>
      <c r="K68" s="299" t="s">
        <v>101</v>
      </c>
      <c r="L68" s="256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153</v>
      </c>
      <c r="K69" s="293" t="s">
        <v>118</v>
      </c>
      <c r="L69" s="260"/>
      <c r="M69" s="409"/>
      <c r="N69" s="308"/>
      <c r="Q69" s="57" t="s">
        <v>138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Q70" s="381"/>
      <c r="R70" s="381"/>
    </row>
    <row r="71" spans="2:18" x14ac:dyDescent="0.3">
      <c r="E71" s="293"/>
      <c r="F71" s="293"/>
      <c r="G71" s="194"/>
      <c r="H71" s="195"/>
      <c r="J71" s="298" t="s">
        <v>149</v>
      </c>
      <c r="K71" s="299" t="s">
        <v>101</v>
      </c>
      <c r="L71" s="260"/>
      <c r="M71" s="411"/>
      <c r="N71" s="262"/>
      <c r="Q71" s="381"/>
      <c r="R71" s="381"/>
    </row>
    <row r="72" spans="2:18" x14ac:dyDescent="0.3">
      <c r="E72" s="293"/>
      <c r="F72" s="293"/>
      <c r="G72" s="194"/>
      <c r="H72" s="195"/>
      <c r="J72" s="303" t="s">
        <v>149</v>
      </c>
      <c r="K72" s="293" t="s">
        <v>118</v>
      </c>
      <c r="L72" s="260"/>
      <c r="M72" s="411"/>
      <c r="N72" s="262"/>
      <c r="Q72" s="381"/>
      <c r="R72" s="381"/>
    </row>
    <row r="73" spans="2:18" ht="13.5" customHeight="1" thickBot="1" x14ac:dyDescent="0.35">
      <c r="E73" s="293"/>
      <c r="F73" s="293"/>
      <c r="G73" s="194"/>
      <c r="H73" s="195"/>
      <c r="J73" s="301" t="s">
        <v>149</v>
      </c>
      <c r="K73" s="302" t="s">
        <v>102</v>
      </c>
      <c r="L73" s="260"/>
      <c r="M73" s="412">
        <f>SUM(L71:L73)</f>
        <v>0</v>
      </c>
      <c r="N73" s="259">
        <f>+M73*0.0185</f>
        <v>0</v>
      </c>
      <c r="Q73" s="381"/>
      <c r="R73" s="381"/>
    </row>
    <row r="74" spans="2:18" x14ac:dyDescent="0.3">
      <c r="E74" s="293"/>
      <c r="F74" s="293"/>
      <c r="G74" s="194"/>
      <c r="H74" s="195"/>
      <c r="J74" s="304" t="s">
        <v>148</v>
      </c>
      <c r="K74" s="305" t="s">
        <v>101</v>
      </c>
      <c r="L74" s="309"/>
      <c r="M74" s="309"/>
      <c r="N74" s="300"/>
      <c r="Q74" s="381"/>
      <c r="R74" s="381"/>
    </row>
    <row r="75" spans="2:18" x14ac:dyDescent="0.3">
      <c r="E75" s="293"/>
      <c r="F75" s="293"/>
      <c r="G75" s="194"/>
      <c r="H75" s="195"/>
      <c r="J75" s="303" t="s">
        <v>148</v>
      </c>
      <c r="K75" s="293" t="s">
        <v>118</v>
      </c>
      <c r="L75" s="266"/>
      <c r="M75" s="409"/>
      <c r="N75" s="308"/>
      <c r="Q75" s="381"/>
      <c r="R75" s="381"/>
    </row>
    <row r="76" spans="2:18" ht="13.5" thickBot="1" x14ac:dyDescent="0.35">
      <c r="E76" s="293"/>
      <c r="F76" s="293"/>
      <c r="G76" s="194"/>
      <c r="H76" s="195"/>
      <c r="J76" s="306" t="s">
        <v>148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8" x14ac:dyDescent="0.3">
      <c r="E77" s="293"/>
      <c r="F77" s="293"/>
      <c r="G77" s="194"/>
      <c r="H77" s="195"/>
      <c r="J77" s="298" t="s">
        <v>154</v>
      </c>
      <c r="K77" s="299" t="s">
        <v>101</v>
      </c>
      <c r="L77" s="256"/>
      <c r="M77" s="309"/>
      <c r="N77" s="300"/>
      <c r="Q77" s="381"/>
      <c r="R77" s="381"/>
    </row>
    <row r="78" spans="2:18" x14ac:dyDescent="0.3">
      <c r="E78" s="293"/>
      <c r="F78" s="293"/>
      <c r="G78" s="194"/>
      <c r="H78" s="195"/>
      <c r="J78" s="303" t="s">
        <v>154</v>
      </c>
      <c r="K78" s="293" t="s">
        <v>118</v>
      </c>
      <c r="L78" s="260"/>
      <c r="M78" s="409"/>
      <c r="N78" s="308"/>
      <c r="Q78" s="381"/>
      <c r="R78" s="381"/>
    </row>
    <row r="79" spans="2:18" ht="13.5" thickBot="1" x14ac:dyDescent="0.35">
      <c r="E79" s="293"/>
      <c r="F79" s="293"/>
      <c r="G79" s="194"/>
      <c r="H79" s="195"/>
      <c r="J79" s="301" t="s">
        <v>154</v>
      </c>
      <c r="K79" s="302" t="s">
        <v>102</v>
      </c>
      <c r="L79" s="257"/>
      <c r="M79" s="412">
        <f>SUM(L77:L79)</f>
        <v>0</v>
      </c>
      <c r="N79" s="259">
        <f>+M79*0.0185</f>
        <v>0</v>
      </c>
      <c r="Q79" s="381"/>
      <c r="R79" s="381"/>
    </row>
    <row r="80" spans="2:18" x14ac:dyDescent="0.3">
      <c r="E80" s="293"/>
      <c r="F80" s="293"/>
      <c r="G80" s="194"/>
      <c r="H80" s="195"/>
      <c r="J80" s="298" t="s">
        <v>171</v>
      </c>
      <c r="K80" s="299" t="s">
        <v>101</v>
      </c>
      <c r="L80" s="256"/>
      <c r="M80" s="309"/>
      <c r="N80" s="300"/>
      <c r="Q80" s="381"/>
      <c r="R80" s="381"/>
    </row>
    <row r="81" spans="5:18" x14ac:dyDescent="0.3">
      <c r="E81" s="293"/>
      <c r="F81" s="293"/>
      <c r="G81" s="194"/>
      <c r="H81" s="195"/>
      <c r="J81" s="303" t="s">
        <v>171</v>
      </c>
      <c r="K81" s="293" t="s">
        <v>118</v>
      </c>
      <c r="L81" s="260"/>
      <c r="M81" s="409"/>
      <c r="N81" s="308"/>
      <c r="Q81" s="381"/>
      <c r="R81" s="381"/>
    </row>
    <row r="82" spans="5:18" ht="13.5" thickBot="1" x14ac:dyDescent="0.35">
      <c r="E82" s="293"/>
      <c r="F82" s="293"/>
      <c r="G82" s="194"/>
      <c r="H82" s="195"/>
      <c r="J82" s="301" t="s">
        <v>171</v>
      </c>
      <c r="K82" s="302" t="s">
        <v>102</v>
      </c>
      <c r="L82" s="257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293"/>
      <c r="G83" s="194"/>
      <c r="H83" s="195"/>
      <c r="J83" s="298" t="s">
        <v>158</v>
      </c>
      <c r="K83" s="299" t="s">
        <v>101</v>
      </c>
      <c r="L83" s="256"/>
      <c r="M83" s="309"/>
      <c r="N83" s="300"/>
      <c r="Q83" s="381"/>
      <c r="R83" s="381"/>
    </row>
    <row r="84" spans="5:18" x14ac:dyDescent="0.3">
      <c r="E84" s="293"/>
      <c r="F84" s="293"/>
      <c r="G84" s="194"/>
      <c r="H84" s="195"/>
      <c r="J84" s="303" t="s">
        <v>158</v>
      </c>
      <c r="K84" s="293" t="s">
        <v>118</v>
      </c>
      <c r="L84" s="260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158</v>
      </c>
      <c r="K85" s="302" t="s">
        <v>102</v>
      </c>
      <c r="L85" s="257"/>
      <c r="M85" s="412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169</v>
      </c>
      <c r="K86" s="299" t="s">
        <v>101</v>
      </c>
      <c r="L86" s="256"/>
      <c r="M86" s="256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169</v>
      </c>
      <c r="K87" s="293" t="s">
        <v>118</v>
      </c>
      <c r="L87" s="260"/>
      <c r="M87" s="260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169</v>
      </c>
      <c r="K88" s="302" t="s">
        <v>102</v>
      </c>
      <c r="L88" s="257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409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409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409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409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409"/>
      <c r="M96" s="26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409"/>
      <c r="M97" s="261">
        <f t="shared" si="6"/>
        <v>0</v>
      </c>
      <c r="N97" s="308"/>
      <c r="Q97" s="378">
        <f>SUM(Q70:Q96)</f>
        <v>0</v>
      </c>
      <c r="R97" s="378">
        <f>SUM(R70:R96)*1.98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172</v>
      </c>
      <c r="K98" s="293" t="s">
        <v>103</v>
      </c>
      <c r="L98" s="409"/>
      <c r="M98" s="26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168</v>
      </c>
      <c r="K99" s="293" t="s">
        <v>103</v>
      </c>
      <c r="L99" s="410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160</v>
      </c>
      <c r="K100" s="302" t="s">
        <v>103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13"/>
  <sheetViews>
    <sheetView zoomScaleNormal="100" workbookViewId="0">
      <selection activeCell="R97" sqref="R9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57"/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19" x14ac:dyDescent="0.3">
      <c r="A2" s="458" t="s">
        <v>0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9"/>
      <c r="P2" s="460" t="s">
        <v>1</v>
      </c>
      <c r="Q2" s="461"/>
      <c r="R2" s="46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63" t="s">
        <v>2</v>
      </c>
      <c r="I3" s="103"/>
      <c r="J3" s="464"/>
      <c r="K3" s="464"/>
      <c r="L3" s="464"/>
      <c r="M3" s="464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63"/>
      <c r="I4" s="103"/>
      <c r="J4" s="465"/>
      <c r="K4" s="465"/>
      <c r="L4" s="465"/>
      <c r="M4" s="465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66" t="s">
        <v>7</v>
      </c>
      <c r="D7" s="469"/>
      <c r="E7" s="467"/>
      <c r="F7" s="466" t="s">
        <v>8</v>
      </c>
      <c r="G7" s="467"/>
      <c r="H7" s="165" t="s">
        <v>9</v>
      </c>
      <c r="I7" s="466" t="s">
        <v>93</v>
      </c>
      <c r="J7" s="467"/>
      <c r="K7" s="165" t="s">
        <v>45</v>
      </c>
      <c r="L7" s="466" t="s">
        <v>10</v>
      </c>
      <c r="M7" s="468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74" t="s">
        <v>12</v>
      </c>
      <c r="E8" s="475"/>
      <c r="F8" s="156" t="s">
        <v>13</v>
      </c>
      <c r="G8" s="156" t="s">
        <v>8</v>
      </c>
      <c r="H8" s="157" t="s">
        <v>14</v>
      </c>
      <c r="I8" s="494"/>
      <c r="J8" s="495"/>
      <c r="K8" s="158" t="s">
        <v>94</v>
      </c>
      <c r="L8" s="484" t="s">
        <v>95</v>
      </c>
      <c r="M8" s="48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76">
        <v>40100</v>
      </c>
      <c r="D9" s="478"/>
      <c r="E9" s="477"/>
      <c r="F9" s="476">
        <v>40200</v>
      </c>
      <c r="G9" s="477"/>
      <c r="H9" s="104">
        <v>40300</v>
      </c>
      <c r="I9" s="476">
        <v>40900</v>
      </c>
      <c r="J9" s="477"/>
      <c r="K9" s="10">
        <v>41000</v>
      </c>
      <c r="L9" s="485"/>
      <c r="M9" s="48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72"/>
      <c r="E10" s="473"/>
      <c r="F10" s="252"/>
      <c r="G10" s="252"/>
      <c r="H10" s="252"/>
      <c r="I10" s="472"/>
      <c r="J10" s="473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70"/>
      <c r="E11" s="471"/>
      <c r="F11" s="192"/>
      <c r="G11" s="192"/>
      <c r="H11" s="75"/>
      <c r="I11" s="479"/>
      <c r="J11" s="48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81"/>
      <c r="E12" s="482"/>
      <c r="F12" s="285"/>
      <c r="G12" s="285"/>
      <c r="H12" s="285"/>
      <c r="I12" s="481"/>
      <c r="J12" s="48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88">
        <f t="shared" ref="D13:E13" si="0">SUM(D10:D12)</f>
        <v>0</v>
      </c>
      <c r="E13" s="489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88">
        <f t="shared" ref="I13" si="1">SUM(I10:I12)</f>
        <v>0</v>
      </c>
      <c r="J13" s="489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90"/>
      <c r="E14" s="491"/>
      <c r="F14" s="15"/>
      <c r="G14" s="15">
        <v>0</v>
      </c>
      <c r="H14" s="15"/>
      <c r="I14" s="490"/>
      <c r="J14" s="491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2">
        <f>D13*0.1</f>
        <v>0</v>
      </c>
      <c r="E15" s="493"/>
      <c r="F15" s="18">
        <f>F13*0.1</f>
        <v>0</v>
      </c>
      <c r="G15" s="18">
        <f>G13*0.1</f>
        <v>0</v>
      </c>
      <c r="H15" s="18">
        <f>H13*0.1</f>
        <v>0</v>
      </c>
      <c r="I15" s="492">
        <f>I13*0.1</f>
        <v>0</v>
      </c>
      <c r="J15" s="493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445">
        <v>40200</v>
      </c>
      <c r="D17" s="446"/>
      <c r="E17" s="447"/>
      <c r="F17" s="445">
        <v>40300</v>
      </c>
      <c r="G17" s="447"/>
      <c r="H17" s="22">
        <v>40500</v>
      </c>
      <c r="I17" s="445">
        <v>40600</v>
      </c>
      <c r="J17" s="447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0" ht="13.5" thickBot="1" x14ac:dyDescent="0.35">
      <c r="A20" s="436" t="s">
        <v>22</v>
      </c>
      <c r="B20" s="437"/>
      <c r="C20" s="438"/>
      <c r="D20" s="26"/>
      <c r="E20" s="436" t="s">
        <v>53</v>
      </c>
      <c r="F20" s="437"/>
      <c r="G20" s="437"/>
      <c r="H20" s="438"/>
      <c r="J20" s="436" t="s">
        <v>51</v>
      </c>
      <c r="K20" s="437"/>
      <c r="L20" s="438"/>
      <c r="M20" s="2"/>
      <c r="N20" s="4"/>
      <c r="O20" s="2"/>
      <c r="R20" s="204">
        <f>-M76</f>
        <v>0</v>
      </c>
      <c r="S20" s="2"/>
    </row>
    <row r="21" spans="1:20" x14ac:dyDescent="0.3">
      <c r="A21" s="27">
        <v>100</v>
      </c>
      <c r="B21" s="288"/>
      <c r="C21" s="92">
        <f t="shared" ref="C21:C27" si="2">A21*B21</f>
        <v>0</v>
      </c>
      <c r="D21" s="28"/>
      <c r="E21" s="439"/>
      <c r="F21" s="440"/>
      <c r="G21" s="441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0" ht="12.75" customHeight="1" x14ac:dyDescent="0.3">
      <c r="A22" s="27">
        <v>50</v>
      </c>
      <c r="B22" s="287"/>
      <c r="C22" s="92">
        <f t="shared" si="2"/>
        <v>0</v>
      </c>
      <c r="D22" s="28"/>
      <c r="E22" s="439"/>
      <c r="F22" s="440"/>
      <c r="G22" s="441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0" ht="12.75" customHeight="1" x14ac:dyDescent="0.3">
      <c r="A23" s="31">
        <v>20</v>
      </c>
      <c r="B23" s="287"/>
      <c r="C23" s="92">
        <f t="shared" si="2"/>
        <v>0</v>
      </c>
      <c r="D23" s="28"/>
      <c r="E23" s="439"/>
      <c r="F23" s="440"/>
      <c r="G23" s="441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0" x14ac:dyDescent="0.3">
      <c r="A24" s="27">
        <v>10</v>
      </c>
      <c r="B24" s="288"/>
      <c r="C24" s="92">
        <f t="shared" si="2"/>
        <v>0</v>
      </c>
      <c r="D24" s="28"/>
      <c r="E24" s="442"/>
      <c r="F24" s="443"/>
      <c r="G24" s="444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0" x14ac:dyDescent="0.3">
      <c r="A25" s="31">
        <v>5</v>
      </c>
      <c r="B25" s="288"/>
      <c r="C25" s="92">
        <f t="shared" si="2"/>
        <v>0</v>
      </c>
      <c r="D25" s="28"/>
      <c r="E25" s="442"/>
      <c r="F25" s="443"/>
      <c r="G25" s="44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172"/>
    </row>
    <row r="26" spans="1:20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20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0" x14ac:dyDescent="0.3">
      <c r="A28" s="38" t="s">
        <v>36</v>
      </c>
      <c r="B28" s="55"/>
      <c r="C28" s="93">
        <f>B28</f>
        <v>0</v>
      </c>
      <c r="D28" s="39"/>
      <c r="E28" s="436" t="s">
        <v>54</v>
      </c>
      <c r="F28" s="437"/>
      <c r="G28" s="437"/>
      <c r="H28" s="438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0" x14ac:dyDescent="0.3">
      <c r="A29" s="7"/>
      <c r="B29" s="2"/>
      <c r="C29" s="94">
        <f>SUM(C21:C28)</f>
        <v>0</v>
      </c>
      <c r="D29" s="41"/>
      <c r="E29" s="442"/>
      <c r="F29" s="443"/>
      <c r="G29" s="444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0" x14ac:dyDescent="0.3">
      <c r="D30" s="2"/>
      <c r="E30" s="442"/>
      <c r="F30" s="443"/>
      <c r="G30" s="44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0" x14ac:dyDescent="0.3">
      <c r="A31" s="448" t="s">
        <v>23</v>
      </c>
      <c r="B31" s="449"/>
      <c r="C31" s="450"/>
      <c r="D31" s="44"/>
      <c r="E31" s="442"/>
      <c r="F31" s="443"/>
      <c r="G31" s="44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442"/>
      <c r="F32" s="443"/>
      <c r="G32" s="44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442"/>
      <c r="F33" s="443"/>
      <c r="G33" s="444"/>
      <c r="H33" s="76"/>
      <c r="I33" s="30"/>
      <c r="J33" s="167" t="s">
        <v>52</v>
      </c>
      <c r="K33" s="168"/>
      <c r="L33" s="169"/>
      <c r="M33" s="25"/>
      <c r="N33" s="452" t="s">
        <v>60</v>
      </c>
      <c r="O33" s="452"/>
      <c r="P33" s="452"/>
      <c r="Q33" s="452"/>
      <c r="R33" s="452"/>
      <c r="S33" s="452"/>
    </row>
    <row r="34" spans="1:23" x14ac:dyDescent="0.3">
      <c r="A34" s="48" t="s">
        <v>30</v>
      </c>
      <c r="B34" s="193"/>
      <c r="C34" s="96">
        <f>B34*2.4875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51"/>
      <c r="O34" s="451"/>
      <c r="P34" s="451"/>
      <c r="Q34" s="451"/>
      <c r="R34" s="451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51"/>
      <c r="O35" s="451"/>
      <c r="P35" s="451"/>
      <c r="Q35" s="451"/>
      <c r="R35" s="451"/>
      <c r="S35" s="76"/>
      <c r="W35" s="174"/>
    </row>
    <row r="36" spans="1:23" x14ac:dyDescent="0.3">
      <c r="A36" s="43"/>
      <c r="B36" s="55"/>
      <c r="C36" s="97"/>
      <c r="D36" s="3"/>
      <c r="E36" s="436" t="s">
        <v>58</v>
      </c>
      <c r="F36" s="437"/>
      <c r="G36" s="437"/>
      <c r="H36" s="43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51"/>
      <c r="O36" s="451"/>
      <c r="P36" s="451"/>
      <c r="Q36" s="451"/>
      <c r="R36" s="451"/>
      <c r="S36" s="76"/>
    </row>
    <row r="37" spans="1:23" x14ac:dyDescent="0.3">
      <c r="A37" s="2"/>
      <c r="B37" s="2"/>
      <c r="C37" s="2"/>
      <c r="E37" s="439"/>
      <c r="F37" s="440"/>
      <c r="G37" s="441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51"/>
      <c r="O37" s="451"/>
      <c r="P37" s="451"/>
      <c r="Q37" s="451"/>
      <c r="R37" s="451"/>
      <c r="S37" s="76"/>
    </row>
    <row r="38" spans="1:23" x14ac:dyDescent="0.3">
      <c r="A38" s="453" t="s">
        <v>39</v>
      </c>
      <c r="B38" s="453"/>
      <c r="C38" s="2"/>
      <c r="D38" s="2"/>
      <c r="E38" s="439"/>
      <c r="F38" s="440"/>
      <c r="G38" s="441"/>
      <c r="H38" s="55"/>
      <c r="I38" s="30"/>
      <c r="J38" s="43" t="s">
        <v>46</v>
      </c>
      <c r="K38" s="52"/>
      <c r="L38" s="89">
        <f t="shared" si="4"/>
        <v>0</v>
      </c>
      <c r="M38" s="56"/>
      <c r="N38" s="451"/>
      <c r="O38" s="451"/>
      <c r="P38" s="451"/>
      <c r="Q38" s="451"/>
      <c r="R38" s="451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439"/>
      <c r="F39" s="440"/>
      <c r="G39" s="441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439"/>
      <c r="F40" s="440"/>
      <c r="G40" s="44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439"/>
      <c r="F41" s="440"/>
      <c r="G41" s="44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52" t="s">
        <v>61</v>
      </c>
      <c r="O41" s="452"/>
      <c r="P41" s="452"/>
      <c r="Q41" s="452"/>
      <c r="R41" s="452"/>
      <c r="S41" s="452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51"/>
      <c r="O42" s="451"/>
      <c r="P42" s="451"/>
      <c r="Q42" s="451"/>
      <c r="R42" s="451"/>
      <c r="S42" s="76"/>
      <c r="T42" s="7"/>
      <c r="U42" s="7"/>
    </row>
    <row r="43" spans="1:23" x14ac:dyDescent="0.3">
      <c r="A43" s="47"/>
      <c r="B43" s="61"/>
      <c r="C43" s="2"/>
      <c r="D43" s="2"/>
      <c r="I43" s="23"/>
      <c r="J43" s="60"/>
      <c r="K43" s="46"/>
      <c r="L43" s="89">
        <f t="shared" si="4"/>
        <v>0</v>
      </c>
      <c r="M43" s="25"/>
      <c r="N43" s="451"/>
      <c r="O43" s="451"/>
      <c r="P43" s="451"/>
      <c r="Q43" s="451"/>
      <c r="R43" s="451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51"/>
      <c r="O44" s="451"/>
      <c r="P44" s="451"/>
      <c r="Q44" s="451"/>
      <c r="R44" s="451"/>
      <c r="S44" s="76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51"/>
      <c r="O45" s="451"/>
      <c r="P45" s="451"/>
      <c r="Q45" s="451"/>
      <c r="R45" s="451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51"/>
      <c r="O46" s="451"/>
      <c r="P46" s="451"/>
      <c r="Q46" s="451"/>
      <c r="R46" s="451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3.5" thickTop="1" x14ac:dyDescent="0.3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x14ac:dyDescent="0.3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2"/>
      <c r="B51" s="2"/>
      <c r="C51" s="2"/>
      <c r="E51" s="483">
        <f>+J51</f>
        <v>0</v>
      </c>
      <c r="F51" s="483"/>
      <c r="G51" s="483"/>
      <c r="H51" s="483"/>
      <c r="I51" s="2"/>
      <c r="J51" s="483">
        <f>+J3</f>
        <v>0</v>
      </c>
      <c r="K51" s="483"/>
      <c r="L51" s="483"/>
      <c r="M51" s="483"/>
      <c r="O51" s="2"/>
      <c r="P51" s="2"/>
      <c r="Q51" s="4"/>
      <c r="R51" s="4"/>
      <c r="S51" s="58"/>
    </row>
    <row r="52" spans="1:19" ht="13.5" thickBot="1" x14ac:dyDescent="0.35">
      <c r="A52" s="2"/>
      <c r="B52" s="2"/>
      <c r="C52" s="2"/>
      <c r="E52" s="293"/>
      <c r="F52" s="293"/>
      <c r="G52" s="293"/>
      <c r="H52" s="294"/>
      <c r="I52" s="2"/>
      <c r="J52" s="295" t="s">
        <v>106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x14ac:dyDescent="0.3">
      <c r="A53" s="2"/>
      <c r="B53" s="2"/>
      <c r="C53" s="2"/>
      <c r="E53" s="404"/>
      <c r="F53" s="404"/>
      <c r="G53" s="400"/>
      <c r="H53" s="400"/>
      <c r="I53" s="2"/>
      <c r="J53" s="298" t="s">
        <v>133</v>
      </c>
      <c r="K53" s="299" t="s">
        <v>101</v>
      </c>
      <c r="L53" s="256"/>
      <c r="M53" s="256"/>
      <c r="N53" s="300"/>
      <c r="O53" s="2"/>
      <c r="P53" s="2"/>
      <c r="Q53" s="4"/>
      <c r="R53" s="4"/>
      <c r="S53" s="58"/>
    </row>
    <row r="54" spans="1:19" x14ac:dyDescent="0.3">
      <c r="A54" s="2"/>
      <c r="B54" s="2"/>
      <c r="C54" s="2"/>
      <c r="D54" s="2"/>
      <c r="E54" s="414"/>
      <c r="F54" s="400"/>
      <c r="G54" s="400"/>
      <c r="H54" s="400"/>
      <c r="I54" s="2"/>
      <c r="J54" s="303" t="s">
        <v>133</v>
      </c>
      <c r="K54" s="293" t="s">
        <v>118</v>
      </c>
      <c r="L54" s="260"/>
      <c r="M54" s="260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414"/>
      <c r="F55" s="400"/>
      <c r="G55" s="400"/>
      <c r="H55" s="403"/>
      <c r="I55" s="2"/>
      <c r="J55" s="301" t="s">
        <v>133</v>
      </c>
      <c r="K55" s="302" t="s">
        <v>102</v>
      </c>
      <c r="L55" s="257"/>
      <c r="M55" s="258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414"/>
      <c r="F56" s="400"/>
      <c r="G56" s="400"/>
      <c r="H56" s="400"/>
      <c r="J56" s="298" t="s">
        <v>129</v>
      </c>
      <c r="K56" s="299" t="s">
        <v>101</v>
      </c>
      <c r="L56" s="256"/>
      <c r="M56" s="256"/>
      <c r="N56" s="300"/>
      <c r="S56" s="69"/>
    </row>
    <row r="57" spans="1:19" x14ac:dyDescent="0.3">
      <c r="A57" s="7"/>
      <c r="E57" s="414"/>
      <c r="F57" s="400"/>
      <c r="G57" s="400"/>
      <c r="H57" s="400"/>
      <c r="J57" s="303" t="s">
        <v>129</v>
      </c>
      <c r="K57" s="293" t="s">
        <v>118</v>
      </c>
      <c r="L57" s="260"/>
      <c r="M57" s="411"/>
      <c r="N57" s="262"/>
      <c r="S57" s="69"/>
    </row>
    <row r="58" spans="1:19" ht="13.5" thickBot="1" x14ac:dyDescent="0.35">
      <c r="A58" s="70"/>
      <c r="E58" s="414"/>
      <c r="F58" s="400"/>
      <c r="G58" s="403"/>
      <c r="H58" s="403"/>
      <c r="J58" s="301" t="s">
        <v>129</v>
      </c>
      <c r="K58" s="302" t="s">
        <v>102</v>
      </c>
      <c r="L58" s="257"/>
      <c r="M58" s="412">
        <f>SUM(L56:L58)</f>
        <v>0</v>
      </c>
      <c r="N58" s="259">
        <f>+M58*0.0185</f>
        <v>0</v>
      </c>
      <c r="S58" s="69"/>
    </row>
    <row r="59" spans="1:19" x14ac:dyDescent="0.3">
      <c r="A59" s="70"/>
      <c r="E59" s="414"/>
      <c r="F59" s="400"/>
      <c r="G59" s="400"/>
      <c r="H59" s="400"/>
      <c r="J59" s="298" t="s">
        <v>147</v>
      </c>
      <c r="K59" s="299" t="s">
        <v>101</v>
      </c>
      <c r="L59" s="256"/>
      <c r="M59" s="309"/>
      <c r="N59" s="300"/>
      <c r="S59" s="69"/>
    </row>
    <row r="60" spans="1:19" x14ac:dyDescent="0.3">
      <c r="A60" s="70"/>
      <c r="E60" s="414"/>
      <c r="F60" s="400"/>
      <c r="G60" s="400"/>
      <c r="H60" s="400"/>
      <c r="J60" s="303" t="s">
        <v>147</v>
      </c>
      <c r="K60" s="293" t="s">
        <v>118</v>
      </c>
      <c r="L60" s="260"/>
      <c r="M60" s="409"/>
      <c r="N60" s="308"/>
      <c r="S60" s="69"/>
    </row>
    <row r="61" spans="1:19" ht="13.5" thickBot="1" x14ac:dyDescent="0.35">
      <c r="E61" s="414"/>
      <c r="F61" s="400"/>
      <c r="G61" s="400"/>
      <c r="H61" s="403"/>
      <c r="J61" s="301" t="s">
        <v>147</v>
      </c>
      <c r="K61" s="302" t="s">
        <v>102</v>
      </c>
      <c r="L61" s="257"/>
      <c r="M61" s="412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414"/>
      <c r="F62" s="400"/>
      <c r="G62" s="400"/>
      <c r="H62" s="400"/>
      <c r="I62" s="7"/>
      <c r="J62" s="298" t="s">
        <v>145</v>
      </c>
      <c r="K62" s="299" t="s">
        <v>101</v>
      </c>
      <c r="L62" s="256"/>
      <c r="M62" s="309"/>
      <c r="N62" s="300"/>
      <c r="R62" s="312"/>
      <c r="S62" s="69"/>
    </row>
    <row r="63" spans="1:19" x14ac:dyDescent="0.3">
      <c r="E63" s="414"/>
      <c r="F63" s="400"/>
      <c r="G63" s="400"/>
      <c r="H63" s="403"/>
      <c r="I63" s="7"/>
      <c r="J63" s="303" t="s">
        <v>145</v>
      </c>
      <c r="K63" s="293" t="s">
        <v>118</v>
      </c>
      <c r="L63" s="260"/>
      <c r="M63" s="409"/>
      <c r="N63" s="308"/>
      <c r="R63" s="312"/>
      <c r="S63" s="69"/>
    </row>
    <row r="64" spans="1:19" ht="13.5" thickBot="1" x14ac:dyDescent="0.35">
      <c r="E64" s="414"/>
      <c r="F64" s="403"/>
      <c r="G64" s="403"/>
      <c r="H64" s="403"/>
      <c r="J64" s="301" t="s">
        <v>145</v>
      </c>
      <c r="K64" s="302" t="s">
        <v>102</v>
      </c>
      <c r="L64" s="257"/>
      <c r="M64" s="412">
        <f>SUM(L62:L64)</f>
        <v>0</v>
      </c>
      <c r="N64" s="259">
        <f>+M64*0.0185</f>
        <v>0</v>
      </c>
      <c r="R64" s="312"/>
    </row>
    <row r="65" spans="2:19" x14ac:dyDescent="0.3">
      <c r="E65" s="414"/>
      <c r="F65" s="400"/>
      <c r="G65" s="400"/>
      <c r="H65" s="403"/>
      <c r="J65" s="298" t="s">
        <v>150</v>
      </c>
      <c r="K65" s="299" t="s">
        <v>101</v>
      </c>
      <c r="L65" s="256"/>
      <c r="M65" s="309"/>
      <c r="N65" s="300"/>
      <c r="R65" s="312"/>
    </row>
    <row r="66" spans="2:19" x14ac:dyDescent="0.3">
      <c r="E66" s="414"/>
      <c r="F66" s="400"/>
      <c r="G66" s="400"/>
      <c r="H66" s="403"/>
      <c r="J66" s="303" t="s">
        <v>150</v>
      </c>
      <c r="K66" s="293" t="s">
        <v>118</v>
      </c>
      <c r="L66" s="260"/>
      <c r="M66" s="409"/>
      <c r="N66" s="308"/>
      <c r="R66" s="312"/>
      <c r="S66" s="57" t="s">
        <v>37</v>
      </c>
    </row>
    <row r="67" spans="2:19" ht="13.5" thickBot="1" x14ac:dyDescent="0.35">
      <c r="E67" s="414"/>
      <c r="F67" s="400"/>
      <c r="G67" s="400"/>
      <c r="H67" s="403"/>
      <c r="J67" s="301" t="s">
        <v>150</v>
      </c>
      <c r="K67" s="302" t="s">
        <v>102</v>
      </c>
      <c r="L67" s="257"/>
      <c r="M67" s="412">
        <f>SUM(L65:L67)</f>
        <v>0</v>
      </c>
      <c r="N67" s="259">
        <f>+M67*0.0185</f>
        <v>0</v>
      </c>
      <c r="R67" s="312"/>
    </row>
    <row r="68" spans="2:19" x14ac:dyDescent="0.3">
      <c r="E68" s="414"/>
      <c r="F68" s="400"/>
      <c r="G68" s="400"/>
      <c r="H68" s="403"/>
      <c r="J68" s="298" t="s">
        <v>153</v>
      </c>
      <c r="K68" s="299" t="s">
        <v>101</v>
      </c>
      <c r="L68" s="256"/>
      <c r="M68" s="309"/>
      <c r="N68" s="300"/>
      <c r="R68" s="312"/>
    </row>
    <row r="69" spans="2:19" x14ac:dyDescent="0.3">
      <c r="E69" s="414"/>
      <c r="F69" s="400"/>
      <c r="G69" s="400"/>
      <c r="H69" s="403"/>
      <c r="J69" s="303" t="s">
        <v>153</v>
      </c>
      <c r="K69" s="293" t="s">
        <v>118</v>
      </c>
      <c r="L69" s="260"/>
      <c r="M69" s="409"/>
      <c r="N69" s="308"/>
      <c r="R69" s="312"/>
    </row>
    <row r="70" spans="2:19" ht="13.5" thickBot="1" x14ac:dyDescent="0.35">
      <c r="B70" s="71"/>
      <c r="E70" s="293"/>
      <c r="F70" s="293"/>
      <c r="G70" s="293"/>
      <c r="H70" s="294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R70" s="312"/>
    </row>
    <row r="71" spans="2:19" x14ac:dyDescent="0.3">
      <c r="B71" s="71"/>
      <c r="E71" s="404"/>
      <c r="F71" s="404"/>
      <c r="G71" s="400"/>
      <c r="H71" s="400"/>
      <c r="J71" s="298" t="s">
        <v>149</v>
      </c>
      <c r="K71" s="299" t="s">
        <v>101</v>
      </c>
      <c r="L71" s="260"/>
      <c r="M71" s="411"/>
      <c r="N71" s="262"/>
      <c r="R71" s="312"/>
    </row>
    <row r="72" spans="2:19" x14ac:dyDescent="0.3">
      <c r="B72" s="71"/>
      <c r="E72" s="414"/>
      <c r="F72" s="400"/>
      <c r="G72" s="403"/>
      <c r="H72" s="403"/>
      <c r="J72" s="303" t="s">
        <v>149</v>
      </c>
      <c r="K72" s="293" t="s">
        <v>118</v>
      </c>
      <c r="L72" s="260"/>
      <c r="M72" s="411"/>
      <c r="N72" s="262"/>
      <c r="R72" s="312"/>
    </row>
    <row r="73" spans="2:19" ht="13.5" thickBot="1" x14ac:dyDescent="0.35">
      <c r="E73" s="414"/>
      <c r="F73" s="400"/>
      <c r="G73" s="400"/>
      <c r="H73" s="400"/>
      <c r="J73" s="301" t="s">
        <v>149</v>
      </c>
      <c r="K73" s="302" t="s">
        <v>102</v>
      </c>
      <c r="L73" s="260"/>
      <c r="M73" s="412">
        <f>SUM(L71:L73)</f>
        <v>0</v>
      </c>
      <c r="N73" s="259">
        <f>+M73*0.0185</f>
        <v>0</v>
      </c>
      <c r="R73" s="312"/>
    </row>
    <row r="74" spans="2:19" x14ac:dyDescent="0.3">
      <c r="E74" s="414"/>
      <c r="F74" s="400"/>
      <c r="G74" s="400"/>
      <c r="H74" s="403"/>
      <c r="J74" s="304" t="s">
        <v>148</v>
      </c>
      <c r="K74" s="305" t="s">
        <v>101</v>
      </c>
      <c r="L74" s="309"/>
      <c r="M74" s="309"/>
      <c r="N74" s="300"/>
      <c r="Q74" s="57" t="s">
        <v>138</v>
      </c>
      <c r="R74" s="57" t="s">
        <v>29</v>
      </c>
    </row>
    <row r="75" spans="2:19" x14ac:dyDescent="0.3">
      <c r="E75" s="414"/>
      <c r="F75" s="194"/>
      <c r="G75" s="194"/>
      <c r="H75" s="195"/>
      <c r="J75" s="303" t="s">
        <v>148</v>
      </c>
      <c r="K75" s="293" t="s">
        <v>118</v>
      </c>
      <c r="L75" s="266"/>
      <c r="M75" s="409"/>
      <c r="N75" s="308"/>
      <c r="Q75" s="381"/>
      <c r="R75" s="381"/>
    </row>
    <row r="76" spans="2:19" ht="13.5" thickBot="1" x14ac:dyDescent="0.35">
      <c r="E76" s="415"/>
      <c r="F76" s="194"/>
      <c r="G76" s="194"/>
      <c r="H76" s="194"/>
      <c r="J76" s="306" t="s">
        <v>148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9" x14ac:dyDescent="0.3">
      <c r="E77" s="415"/>
      <c r="F77" s="194"/>
      <c r="G77" s="194"/>
      <c r="H77" s="195"/>
      <c r="J77" s="298" t="s">
        <v>154</v>
      </c>
      <c r="K77" s="299" t="s">
        <v>101</v>
      </c>
      <c r="L77" s="256"/>
      <c r="M77" s="309"/>
      <c r="N77" s="300"/>
      <c r="Q77" s="381"/>
      <c r="R77" s="381"/>
    </row>
    <row r="78" spans="2:19" x14ac:dyDescent="0.3">
      <c r="E78" s="293"/>
      <c r="F78" s="194"/>
      <c r="G78" s="194"/>
      <c r="H78" s="195"/>
      <c r="J78" s="303" t="s">
        <v>154</v>
      </c>
      <c r="K78" s="293" t="s">
        <v>118</v>
      </c>
      <c r="L78" s="260"/>
      <c r="M78" s="409"/>
      <c r="N78" s="308"/>
      <c r="Q78" s="381"/>
      <c r="R78" s="381"/>
    </row>
    <row r="79" spans="2:19" ht="13.5" thickBot="1" x14ac:dyDescent="0.35">
      <c r="E79" s="293"/>
      <c r="F79" s="194"/>
      <c r="G79" s="194"/>
      <c r="H79" s="195"/>
      <c r="J79" s="301" t="s">
        <v>154</v>
      </c>
      <c r="K79" s="302" t="s">
        <v>102</v>
      </c>
      <c r="L79" s="257"/>
      <c r="M79" s="412">
        <f>SUM(L77:L79)</f>
        <v>0</v>
      </c>
      <c r="N79" s="259">
        <f>+M79*0.0185</f>
        <v>0</v>
      </c>
      <c r="Q79" s="381"/>
      <c r="R79" s="381"/>
    </row>
    <row r="80" spans="2:19" x14ac:dyDescent="0.3">
      <c r="E80" s="293"/>
      <c r="F80" s="194"/>
      <c r="G80" s="194"/>
      <c r="H80" s="195"/>
      <c r="J80" s="298" t="s">
        <v>159</v>
      </c>
      <c r="K80" s="299" t="s">
        <v>101</v>
      </c>
      <c r="L80" s="256"/>
      <c r="M80" s="309"/>
      <c r="N80" s="300"/>
      <c r="Q80" s="381"/>
      <c r="R80" s="381"/>
    </row>
    <row r="81" spans="5:18" x14ac:dyDescent="0.3">
      <c r="E81" s="293"/>
      <c r="F81" s="194"/>
      <c r="G81" s="194"/>
      <c r="H81" s="195"/>
      <c r="J81" s="303" t="s">
        <v>159</v>
      </c>
      <c r="K81" s="293" t="s">
        <v>118</v>
      </c>
      <c r="L81" s="260"/>
      <c r="M81" s="409"/>
      <c r="N81" s="308"/>
      <c r="Q81" s="381"/>
      <c r="R81" s="381"/>
    </row>
    <row r="82" spans="5:18" ht="13.5" thickBot="1" x14ac:dyDescent="0.35">
      <c r="E82" s="293"/>
      <c r="F82" s="194"/>
      <c r="G82" s="194"/>
      <c r="H82" s="195"/>
      <c r="J82" s="301" t="s">
        <v>159</v>
      </c>
      <c r="K82" s="302" t="s">
        <v>102</v>
      </c>
      <c r="L82" s="257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194"/>
      <c r="G83" s="194"/>
      <c r="H83" s="195"/>
      <c r="J83" s="298" t="s">
        <v>170</v>
      </c>
      <c r="K83" s="299" t="s">
        <v>101</v>
      </c>
      <c r="L83" s="256"/>
      <c r="M83" s="309"/>
      <c r="N83" s="300"/>
      <c r="Q83" s="381"/>
      <c r="R83" s="381"/>
    </row>
    <row r="84" spans="5:18" x14ac:dyDescent="0.3">
      <c r="E84" s="293"/>
      <c r="F84" s="194"/>
      <c r="G84" s="194"/>
      <c r="H84" s="195"/>
      <c r="J84" s="303" t="s">
        <v>170</v>
      </c>
      <c r="K84" s="293" t="s">
        <v>118</v>
      </c>
      <c r="L84" s="260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170</v>
      </c>
      <c r="K85" s="302" t="s">
        <v>102</v>
      </c>
      <c r="L85" s="257"/>
      <c r="M85" s="258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169</v>
      </c>
      <c r="K86" s="299" t="s">
        <v>101</v>
      </c>
      <c r="L86" s="256"/>
      <c r="M86" s="256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169</v>
      </c>
      <c r="K87" s="293" t="s">
        <v>118</v>
      </c>
      <c r="L87" s="260"/>
      <c r="M87" s="260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169</v>
      </c>
      <c r="K88" s="302" t="s">
        <v>102</v>
      </c>
      <c r="L88" s="257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260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260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260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260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260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260"/>
      <c r="M96" s="261">
        <f t="shared" si="6"/>
        <v>0</v>
      </c>
      <c r="N96" s="308"/>
      <c r="Q96" s="381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260"/>
      <c r="M97" s="261">
        <f t="shared" si="6"/>
        <v>0</v>
      </c>
      <c r="N97" s="308"/>
      <c r="Q97" s="381"/>
      <c r="R97" s="381"/>
    </row>
    <row r="98" spans="5:18" x14ac:dyDescent="0.3">
      <c r="E98" s="398" t="s">
        <v>143</v>
      </c>
      <c r="F98" s="396"/>
      <c r="G98" s="397"/>
      <c r="H98" s="195"/>
      <c r="J98" s="303" t="s">
        <v>160</v>
      </c>
      <c r="K98" s="293" t="s">
        <v>103</v>
      </c>
      <c r="L98" s="260"/>
      <c r="M98" s="261">
        <f t="shared" si="6"/>
        <v>0</v>
      </c>
      <c r="N98" s="308"/>
      <c r="Q98" s="381"/>
      <c r="R98" s="381"/>
    </row>
    <row r="99" spans="5:18" x14ac:dyDescent="0.3">
      <c r="E99" s="293"/>
      <c r="F99" s="293"/>
      <c r="G99" s="194"/>
      <c r="H99" s="195"/>
      <c r="J99" s="303" t="s">
        <v>170</v>
      </c>
      <c r="K99" s="293" t="s">
        <v>103</v>
      </c>
      <c r="L99" s="379"/>
      <c r="M99" s="261">
        <f>SUM(L99)</f>
        <v>0</v>
      </c>
      <c r="N99" s="308"/>
      <c r="Q99" s="381"/>
      <c r="R99" s="381"/>
    </row>
    <row r="100" spans="5:18" ht="13.5" thickBot="1" x14ac:dyDescent="0.35">
      <c r="E100" s="293"/>
      <c r="F100" s="293"/>
      <c r="G100" s="293"/>
      <c r="H100" s="195"/>
      <c r="J100" s="301" t="s">
        <v>174</v>
      </c>
      <c r="K100" s="302" t="s">
        <v>103</v>
      </c>
      <c r="L100" s="283"/>
      <c r="M100" s="258">
        <f>SUM(L100)</f>
        <v>0</v>
      </c>
      <c r="N100" s="259"/>
      <c r="Q100" s="381"/>
      <c r="R100" s="381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84"/>
      <c r="R101" s="381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78">
        <f>SUM(Q75:Q101)</f>
        <v>0</v>
      </c>
      <c r="R102" s="378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85"/>
      <c r="R103" s="378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  <c r="R104" s="381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  <c r="R105" s="381"/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  <c r="R106" s="381"/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  <c r="R107" s="381">
        <f>SUM(R103:R106)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  <c r="P110" s="401"/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  <c r="P111" s="401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  <c r="P112" s="401"/>
    </row>
    <row r="113" spans="16:16" x14ac:dyDescent="0.3">
      <c r="P113" s="401"/>
    </row>
  </sheetData>
  <mergeCells count="67">
    <mergeCell ref="N46:R46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E40:G40"/>
    <mergeCell ref="E41:G41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505" right="0.70866141732283505" top="0.74803149606299202" bottom="0.74803149606299202" header="0.31496062992126" footer="0.31496062992126"/>
  <pageSetup scale="68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12"/>
  <sheetViews>
    <sheetView zoomScaleNormal="100" workbookViewId="0">
      <selection activeCell="T19" sqref="T1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1.7265625" style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57"/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19" x14ac:dyDescent="0.3">
      <c r="A2" s="458" t="s">
        <v>0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9"/>
      <c r="P2" s="460" t="s">
        <v>1</v>
      </c>
      <c r="Q2" s="461"/>
      <c r="R2" s="46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63" t="s">
        <v>2</v>
      </c>
      <c r="I3" s="103"/>
      <c r="J3" s="464"/>
      <c r="K3" s="464"/>
      <c r="L3" s="464"/>
      <c r="M3" s="464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63"/>
      <c r="I4" s="103"/>
      <c r="J4" s="465"/>
      <c r="K4" s="465"/>
      <c r="L4" s="465"/>
      <c r="M4" s="465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66" t="s">
        <v>7</v>
      </c>
      <c r="D7" s="469"/>
      <c r="E7" s="467"/>
      <c r="F7" s="466" t="s">
        <v>8</v>
      </c>
      <c r="G7" s="467"/>
      <c r="H7" s="165" t="s">
        <v>9</v>
      </c>
      <c r="I7" s="466" t="s">
        <v>93</v>
      </c>
      <c r="J7" s="467"/>
      <c r="K7" s="165" t="s">
        <v>45</v>
      </c>
      <c r="L7" s="466" t="s">
        <v>10</v>
      </c>
      <c r="M7" s="468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74" t="s">
        <v>12</v>
      </c>
      <c r="E8" s="475"/>
      <c r="F8" s="156" t="s">
        <v>13</v>
      </c>
      <c r="G8" s="156" t="s">
        <v>8</v>
      </c>
      <c r="H8" s="157" t="s">
        <v>14</v>
      </c>
      <c r="I8" s="494"/>
      <c r="J8" s="495"/>
      <c r="K8" s="158" t="s">
        <v>94</v>
      </c>
      <c r="L8" s="484" t="s">
        <v>95</v>
      </c>
      <c r="M8" s="48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76">
        <v>40100</v>
      </c>
      <c r="D9" s="478"/>
      <c r="E9" s="477"/>
      <c r="F9" s="476">
        <v>40200</v>
      </c>
      <c r="G9" s="477"/>
      <c r="H9" s="104">
        <v>40300</v>
      </c>
      <c r="I9" s="476">
        <v>40900</v>
      </c>
      <c r="J9" s="477"/>
      <c r="K9" s="10">
        <v>41000</v>
      </c>
      <c r="L9" s="485"/>
      <c r="M9" s="48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72"/>
      <c r="E10" s="473"/>
      <c r="F10" s="252"/>
      <c r="G10" s="252"/>
      <c r="H10" s="252"/>
      <c r="I10" s="472"/>
      <c r="J10" s="473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286"/>
      <c r="C11" s="285"/>
      <c r="D11" s="481"/>
      <c r="E11" s="482"/>
      <c r="F11" s="285"/>
      <c r="G11" s="285"/>
      <c r="H11" s="75"/>
      <c r="I11" s="479"/>
      <c r="J11" s="48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81"/>
      <c r="E12" s="482"/>
      <c r="F12" s="285"/>
      <c r="G12" s="285"/>
      <c r="H12" s="285"/>
      <c r="I12" s="481"/>
      <c r="J12" s="482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88">
        <f t="shared" ref="D13:E13" si="0">SUM(D10:D12)</f>
        <v>0</v>
      </c>
      <c r="E13" s="489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88">
        <f t="shared" ref="I13" si="1">SUM(I10:I12)</f>
        <v>0</v>
      </c>
      <c r="J13" s="489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90"/>
      <c r="E14" s="491"/>
      <c r="F14" s="15"/>
      <c r="G14" s="15"/>
      <c r="H14" s="15"/>
      <c r="I14" s="490"/>
      <c r="J14" s="491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92">
        <f>D13*0.1</f>
        <v>0</v>
      </c>
      <c r="E15" s="493"/>
      <c r="F15" s="18">
        <f>F13*0.1</f>
        <v>0</v>
      </c>
      <c r="G15" s="18">
        <f>G13*0.1</f>
        <v>0</v>
      </c>
      <c r="H15" s="18">
        <f>H13*0.1</f>
        <v>0</v>
      </c>
      <c r="I15" s="492">
        <f>I13*0.1</f>
        <v>0</v>
      </c>
      <c r="J15" s="493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5">
        <v>40200</v>
      </c>
      <c r="D17" s="446"/>
      <c r="E17" s="447"/>
      <c r="F17" s="445">
        <v>40300</v>
      </c>
      <c r="G17" s="447"/>
      <c r="H17" s="22">
        <v>40500</v>
      </c>
      <c r="I17" s="445">
        <v>40600</v>
      </c>
      <c r="J17" s="447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436" t="s">
        <v>22</v>
      </c>
      <c r="B20" s="437"/>
      <c r="C20" s="438"/>
      <c r="D20" s="26"/>
      <c r="E20" s="436" t="s">
        <v>53</v>
      </c>
      <c r="F20" s="437"/>
      <c r="G20" s="437"/>
      <c r="H20" s="438"/>
      <c r="J20" s="436" t="s">
        <v>51</v>
      </c>
      <c r="K20" s="437"/>
      <c r="L20" s="438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439"/>
      <c r="F21" s="440"/>
      <c r="G21" s="441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ht="12.75" customHeight="1" x14ac:dyDescent="0.3">
      <c r="A22" s="27">
        <v>50</v>
      </c>
      <c r="B22" s="287"/>
      <c r="C22" s="92">
        <f t="shared" si="2"/>
        <v>0</v>
      </c>
      <c r="D22" s="28"/>
      <c r="E22" s="439"/>
      <c r="F22" s="440"/>
      <c r="G22" s="441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ht="12.75" customHeight="1" x14ac:dyDescent="0.3">
      <c r="A23" s="31">
        <v>20</v>
      </c>
      <c r="B23" s="287"/>
      <c r="C23" s="92">
        <f t="shared" si="2"/>
        <v>0</v>
      </c>
      <c r="D23" s="28"/>
      <c r="E23" s="439"/>
      <c r="F23" s="440"/>
      <c r="G23" s="441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442"/>
      <c r="F24" s="443"/>
      <c r="G24" s="444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442"/>
      <c r="F25" s="443"/>
      <c r="G25" s="44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ht="12" customHeight="1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80"/>
      <c r="C28" s="93">
        <f>B28</f>
        <v>0</v>
      </c>
      <c r="D28" s="39"/>
      <c r="E28" s="436" t="s">
        <v>54</v>
      </c>
      <c r="F28" s="437"/>
      <c r="G28" s="437"/>
      <c r="H28" s="438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442"/>
      <c r="F29" s="443"/>
      <c r="G29" s="444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442"/>
      <c r="F30" s="443"/>
      <c r="G30" s="44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48" t="s">
        <v>23</v>
      </c>
      <c r="B31" s="449"/>
      <c r="C31" s="450"/>
      <c r="D31" s="44"/>
      <c r="E31" s="442"/>
      <c r="F31" s="443"/>
      <c r="G31" s="44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42"/>
      <c r="F32" s="443"/>
      <c r="G32" s="44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42"/>
      <c r="F33" s="443"/>
      <c r="G33" s="444"/>
      <c r="H33" s="76"/>
      <c r="I33" s="30"/>
      <c r="J33" s="167" t="s">
        <v>52</v>
      </c>
      <c r="K33" s="168"/>
      <c r="L33" s="169"/>
      <c r="M33" s="25"/>
      <c r="N33" s="452" t="s">
        <v>60</v>
      </c>
      <c r="O33" s="452"/>
      <c r="P33" s="452"/>
      <c r="Q33" s="452"/>
      <c r="R33" s="452"/>
      <c r="S33" s="452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96"/>
      <c r="O34" s="496"/>
      <c r="P34" s="496"/>
      <c r="Q34" s="496"/>
      <c r="R34" s="496"/>
      <c r="S34" s="55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51"/>
      <c r="O35" s="451"/>
      <c r="P35" s="451"/>
      <c r="Q35" s="451"/>
      <c r="R35" s="451"/>
      <c r="S35" s="76"/>
    </row>
    <row r="36" spans="1:21" x14ac:dyDescent="0.3">
      <c r="A36" s="43"/>
      <c r="B36" s="55"/>
      <c r="C36" s="97"/>
      <c r="D36" s="3"/>
      <c r="E36" s="436" t="s">
        <v>58</v>
      </c>
      <c r="F36" s="437"/>
      <c r="G36" s="437"/>
      <c r="H36" s="43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51"/>
      <c r="O36" s="451"/>
      <c r="P36" s="451"/>
      <c r="Q36" s="451"/>
      <c r="R36" s="451"/>
      <c r="S36" s="76"/>
    </row>
    <row r="37" spans="1:21" x14ac:dyDescent="0.3">
      <c r="A37" s="2"/>
      <c r="B37" s="2"/>
      <c r="C37" s="2"/>
      <c r="E37" s="439"/>
      <c r="F37" s="440"/>
      <c r="G37" s="441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51"/>
      <c r="O37" s="451"/>
      <c r="P37" s="451"/>
      <c r="Q37" s="451"/>
      <c r="R37" s="451"/>
      <c r="S37" s="76"/>
    </row>
    <row r="38" spans="1:21" x14ac:dyDescent="0.3">
      <c r="A38" s="453" t="s">
        <v>39</v>
      </c>
      <c r="B38" s="453"/>
      <c r="C38" s="2"/>
      <c r="D38" s="2"/>
      <c r="E38" s="439"/>
      <c r="F38" s="440"/>
      <c r="G38" s="441"/>
      <c r="H38" s="55"/>
      <c r="I38" s="30"/>
      <c r="J38" s="43" t="s">
        <v>46</v>
      </c>
      <c r="K38" s="52"/>
      <c r="L38" s="89">
        <f t="shared" si="4"/>
        <v>0</v>
      </c>
      <c r="M38" s="56"/>
      <c r="N38" s="451"/>
      <c r="O38" s="451"/>
      <c r="P38" s="451"/>
      <c r="Q38" s="451"/>
      <c r="R38" s="451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439"/>
      <c r="F39" s="440"/>
      <c r="G39" s="441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39"/>
      <c r="F40" s="440"/>
      <c r="G40" s="44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39"/>
      <c r="F41" s="440"/>
      <c r="G41" s="44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52" t="s">
        <v>61</v>
      </c>
      <c r="O41" s="452"/>
      <c r="P41" s="452"/>
      <c r="Q41" s="452"/>
      <c r="R41" s="452"/>
      <c r="S41" s="452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51"/>
      <c r="O42" s="451"/>
      <c r="P42" s="451"/>
      <c r="Q42" s="451"/>
      <c r="R42" s="451"/>
      <c r="S42" s="76"/>
      <c r="T42" s="7"/>
      <c r="U42" s="7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51"/>
      <c r="O43" s="451"/>
      <c r="P43" s="451"/>
      <c r="Q43" s="451"/>
      <c r="R43" s="451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51"/>
      <c r="O44" s="451"/>
      <c r="P44" s="451"/>
      <c r="Q44" s="451"/>
      <c r="R44" s="451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20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51"/>
      <c r="O45" s="451"/>
      <c r="P45" s="451"/>
      <c r="Q45" s="451"/>
      <c r="R45" s="451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51"/>
      <c r="O46" s="451"/>
      <c r="P46" s="451"/>
      <c r="Q46" s="451"/>
      <c r="R46" s="451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ht="15" customHeight="1" x14ac:dyDescent="0.3">
      <c r="A51" s="2"/>
      <c r="B51" s="2"/>
      <c r="C51" s="2"/>
      <c r="D51" s="2"/>
      <c r="E51" s="483">
        <f>+J51</f>
        <v>0</v>
      </c>
      <c r="F51" s="483"/>
      <c r="G51" s="483"/>
      <c r="H51" s="483"/>
      <c r="I51" s="2"/>
      <c r="J51" s="483">
        <f>+J3</f>
        <v>0</v>
      </c>
      <c r="K51" s="483"/>
      <c r="L51" s="483"/>
      <c r="M51" s="483"/>
      <c r="O51" s="2"/>
      <c r="P51" s="2"/>
      <c r="Q51" s="4"/>
      <c r="R51" s="4"/>
      <c r="S51" s="58"/>
    </row>
    <row r="52" spans="1:19" ht="15" customHeight="1" thickBot="1" x14ac:dyDescent="0.35">
      <c r="A52" s="2"/>
      <c r="B52" s="2"/>
      <c r="C52" s="2"/>
      <c r="D52" s="2"/>
      <c r="E52" s="293"/>
      <c r="F52" s="293"/>
      <c r="G52" s="293"/>
      <c r="H52" s="294"/>
      <c r="I52" s="2"/>
      <c r="J52" s="295" t="s">
        <v>106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ht="15" customHeight="1" x14ac:dyDescent="0.3">
      <c r="A53" s="2"/>
      <c r="B53" s="2"/>
      <c r="C53" s="2"/>
      <c r="D53" s="2"/>
      <c r="E53" s="294"/>
      <c r="F53" s="294"/>
      <c r="G53" s="405"/>
      <c r="H53" s="405"/>
      <c r="I53" s="2"/>
      <c r="J53" s="298" t="s">
        <v>133</v>
      </c>
      <c r="K53" s="299" t="s">
        <v>101</v>
      </c>
      <c r="L53" s="256"/>
      <c r="M53" s="309"/>
      <c r="N53" s="300"/>
      <c r="O53" s="2"/>
      <c r="P53" s="2"/>
      <c r="Q53" s="4"/>
      <c r="R53" s="4"/>
      <c r="S53" s="58"/>
    </row>
    <row r="54" spans="1:19" ht="15" customHeight="1" x14ac:dyDescent="0.3">
      <c r="A54" s="2"/>
      <c r="B54" s="2"/>
      <c r="C54" s="2"/>
      <c r="D54" s="2"/>
      <c r="E54" s="414"/>
      <c r="F54" s="400"/>
      <c r="G54" s="400"/>
      <c r="H54" s="400"/>
      <c r="I54" s="2"/>
      <c r="J54" s="303" t="s">
        <v>133</v>
      </c>
      <c r="K54" s="293" t="s">
        <v>118</v>
      </c>
      <c r="L54" s="260"/>
      <c r="M54" s="409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414"/>
      <c r="F55" s="400"/>
      <c r="G55" s="400"/>
      <c r="H55" s="400"/>
      <c r="I55" s="2"/>
      <c r="J55" s="301" t="s">
        <v>133</v>
      </c>
      <c r="K55" s="302" t="s">
        <v>102</v>
      </c>
      <c r="L55" s="257"/>
      <c r="M55" s="412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414"/>
      <c r="F56" s="400"/>
      <c r="G56" s="400"/>
      <c r="H56" s="400"/>
      <c r="J56" s="298" t="s">
        <v>129</v>
      </c>
      <c r="K56" s="299" t="s">
        <v>101</v>
      </c>
      <c r="L56" s="256"/>
      <c r="M56" s="309"/>
      <c r="N56" s="300"/>
      <c r="S56" s="69"/>
    </row>
    <row r="57" spans="1:19" x14ac:dyDescent="0.3">
      <c r="A57" s="7"/>
      <c r="E57" s="414"/>
      <c r="F57" s="400"/>
      <c r="G57" s="400"/>
      <c r="H57" s="400"/>
      <c r="J57" s="303" t="s">
        <v>129</v>
      </c>
      <c r="K57" s="293" t="s">
        <v>118</v>
      </c>
      <c r="L57" s="260"/>
      <c r="M57" s="411"/>
      <c r="N57" s="262"/>
      <c r="S57" s="69"/>
    </row>
    <row r="58" spans="1:19" ht="13.5" thickBot="1" x14ac:dyDescent="0.35">
      <c r="A58" s="70"/>
      <c r="E58" s="414"/>
      <c r="F58" s="400"/>
      <c r="G58" s="400"/>
      <c r="H58" s="400"/>
      <c r="J58" s="301" t="s">
        <v>129</v>
      </c>
      <c r="K58" s="302" t="s">
        <v>102</v>
      </c>
      <c r="L58" s="257"/>
      <c r="M58" s="412">
        <f>SUM(L56:L58)</f>
        <v>0</v>
      </c>
      <c r="N58" s="259">
        <f>+M58*0.0185</f>
        <v>0</v>
      </c>
      <c r="S58" s="69"/>
    </row>
    <row r="59" spans="1:19" x14ac:dyDescent="0.3">
      <c r="A59" s="70"/>
      <c r="E59" s="414"/>
      <c r="F59" s="400"/>
      <c r="G59" s="400"/>
      <c r="H59" s="400"/>
      <c r="J59" s="298" t="s">
        <v>147</v>
      </c>
      <c r="K59" s="299" t="s">
        <v>101</v>
      </c>
      <c r="L59" s="256"/>
      <c r="M59" s="309"/>
      <c r="N59" s="300"/>
      <c r="S59" s="69"/>
    </row>
    <row r="60" spans="1:19" x14ac:dyDescent="0.3">
      <c r="A60" s="70"/>
      <c r="E60" s="414"/>
      <c r="F60" s="400"/>
      <c r="G60" s="400"/>
      <c r="H60" s="400"/>
      <c r="J60" s="303" t="s">
        <v>147</v>
      </c>
      <c r="K60" s="293" t="s">
        <v>118</v>
      </c>
      <c r="L60" s="260"/>
      <c r="M60" s="409"/>
      <c r="N60" s="308"/>
      <c r="S60" s="69"/>
    </row>
    <row r="61" spans="1:19" ht="13.5" thickBot="1" x14ac:dyDescent="0.35">
      <c r="E61" s="414"/>
      <c r="F61" s="403"/>
      <c r="G61" s="403"/>
      <c r="H61" s="400"/>
      <c r="J61" s="301" t="s">
        <v>147</v>
      </c>
      <c r="K61" s="302" t="s">
        <v>102</v>
      </c>
      <c r="L61" s="257"/>
      <c r="M61" s="412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414"/>
      <c r="F62" s="403"/>
      <c r="G62" s="403"/>
      <c r="H62" s="403"/>
      <c r="I62" s="7"/>
      <c r="J62" s="298" t="s">
        <v>145</v>
      </c>
      <c r="K62" s="299" t="s">
        <v>101</v>
      </c>
      <c r="L62" s="256"/>
      <c r="M62" s="309"/>
      <c r="N62" s="300"/>
      <c r="R62" s="312"/>
      <c r="S62" s="69"/>
    </row>
    <row r="63" spans="1:19" x14ac:dyDescent="0.3">
      <c r="E63" s="414"/>
      <c r="F63" s="400"/>
      <c r="G63" s="400"/>
      <c r="H63" s="400"/>
      <c r="I63" s="7"/>
      <c r="J63" s="303" t="s">
        <v>145</v>
      </c>
      <c r="K63" s="293" t="s">
        <v>118</v>
      </c>
      <c r="L63" s="260"/>
      <c r="M63" s="409"/>
      <c r="N63" s="308"/>
      <c r="R63" s="312"/>
      <c r="S63" s="69"/>
    </row>
    <row r="64" spans="1:19" ht="13.5" thickBot="1" x14ac:dyDescent="0.35">
      <c r="E64" s="414"/>
      <c r="F64" s="400"/>
      <c r="G64" s="400"/>
      <c r="H64" s="400"/>
      <c r="J64" s="301" t="s">
        <v>145</v>
      </c>
      <c r="K64" s="302" t="s">
        <v>102</v>
      </c>
      <c r="L64" s="257"/>
      <c r="M64" s="412">
        <f>SUM(L62:L64)</f>
        <v>0</v>
      </c>
      <c r="N64" s="259">
        <f>+M64*0.0185</f>
        <v>0</v>
      </c>
      <c r="R64" s="312"/>
    </row>
    <row r="65" spans="2:19" x14ac:dyDescent="0.3">
      <c r="E65" s="414"/>
      <c r="F65" s="400"/>
      <c r="G65" s="400"/>
      <c r="H65" s="400"/>
      <c r="J65" s="298" t="s">
        <v>150</v>
      </c>
      <c r="K65" s="299" t="s">
        <v>101</v>
      </c>
      <c r="L65" s="256"/>
      <c r="M65" s="309"/>
      <c r="N65" s="300"/>
      <c r="R65" s="312"/>
    </row>
    <row r="66" spans="2:19" x14ac:dyDescent="0.3">
      <c r="E66" s="414"/>
      <c r="F66" s="400"/>
      <c r="G66" s="400"/>
      <c r="H66" s="400"/>
      <c r="J66" s="303" t="s">
        <v>150</v>
      </c>
      <c r="K66" s="293" t="s">
        <v>118</v>
      </c>
      <c r="L66" s="260"/>
      <c r="M66" s="409"/>
      <c r="N66" s="308"/>
      <c r="R66" s="312"/>
      <c r="S66" s="57" t="s">
        <v>37</v>
      </c>
    </row>
    <row r="67" spans="2:19" ht="13.5" thickBot="1" x14ac:dyDescent="0.35">
      <c r="E67" s="414"/>
      <c r="F67" s="400"/>
      <c r="G67" s="400"/>
      <c r="H67" s="400"/>
      <c r="J67" s="301" t="s">
        <v>150</v>
      </c>
      <c r="K67" s="302" t="s">
        <v>102</v>
      </c>
      <c r="L67" s="257"/>
      <c r="M67" s="412">
        <f>SUM(L65:L67)</f>
        <v>0</v>
      </c>
      <c r="N67" s="259">
        <f>+M67*0.0185</f>
        <v>0</v>
      </c>
      <c r="R67" s="312"/>
    </row>
    <row r="68" spans="2:19" x14ac:dyDescent="0.3">
      <c r="E68" s="414"/>
      <c r="F68" s="400"/>
      <c r="G68" s="400"/>
      <c r="H68" s="400"/>
      <c r="J68" s="298" t="s">
        <v>153</v>
      </c>
      <c r="K68" s="299" t="s">
        <v>101</v>
      </c>
      <c r="L68" s="256"/>
      <c r="M68" s="309"/>
      <c r="N68" s="300"/>
      <c r="R68" s="312"/>
    </row>
    <row r="69" spans="2:19" x14ac:dyDescent="0.3">
      <c r="E69" s="414"/>
      <c r="F69" s="400"/>
      <c r="G69" s="400"/>
      <c r="H69" s="400"/>
      <c r="J69" s="303" t="s">
        <v>153</v>
      </c>
      <c r="K69" s="293" t="s">
        <v>118</v>
      </c>
      <c r="L69" s="260"/>
      <c r="M69" s="409"/>
      <c r="N69" s="308"/>
      <c r="R69" s="312"/>
    </row>
    <row r="70" spans="2:19" ht="13.5" thickBot="1" x14ac:dyDescent="0.35">
      <c r="B70" s="71"/>
      <c r="E70" s="414"/>
      <c r="F70" s="400"/>
      <c r="G70" s="400"/>
      <c r="H70" s="400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R70" s="312"/>
    </row>
    <row r="71" spans="2:19" x14ac:dyDescent="0.3">
      <c r="B71" s="71"/>
      <c r="E71" s="414"/>
      <c r="F71" s="400"/>
      <c r="G71" s="400"/>
      <c r="H71" s="400"/>
      <c r="J71" s="298" t="s">
        <v>149</v>
      </c>
      <c r="K71" s="299" t="s">
        <v>101</v>
      </c>
      <c r="L71" s="260"/>
      <c r="M71" s="411"/>
      <c r="N71" s="262"/>
      <c r="R71" s="312"/>
    </row>
    <row r="72" spans="2:19" x14ac:dyDescent="0.3">
      <c r="B72" s="71"/>
      <c r="E72" s="414"/>
      <c r="F72" s="400"/>
      <c r="G72" s="400"/>
      <c r="H72" s="400"/>
      <c r="J72" s="303" t="s">
        <v>149</v>
      </c>
      <c r="K72" s="293" t="s">
        <v>118</v>
      </c>
      <c r="L72" s="260"/>
      <c r="M72" s="411"/>
      <c r="N72" s="262"/>
      <c r="R72" s="312"/>
    </row>
    <row r="73" spans="2:19" ht="13.5" thickBot="1" x14ac:dyDescent="0.35">
      <c r="E73" s="414"/>
      <c r="F73" s="400"/>
      <c r="G73" s="400"/>
      <c r="H73" s="400"/>
      <c r="J73" s="301" t="s">
        <v>149</v>
      </c>
      <c r="K73" s="302" t="s">
        <v>102</v>
      </c>
      <c r="L73" s="260"/>
      <c r="M73" s="412">
        <f>SUM(L71:L73)</f>
        <v>0</v>
      </c>
      <c r="N73" s="259">
        <f>+M73*0.0185</f>
        <v>0</v>
      </c>
      <c r="R73" s="312"/>
    </row>
    <row r="74" spans="2:19" x14ac:dyDescent="0.3">
      <c r="E74" s="414"/>
      <c r="F74" s="403"/>
      <c r="G74" s="403"/>
      <c r="H74" s="403"/>
      <c r="J74" s="304" t="s">
        <v>155</v>
      </c>
      <c r="K74" s="305" t="s">
        <v>101</v>
      </c>
      <c r="L74" s="309"/>
      <c r="M74" s="309"/>
      <c r="N74" s="300"/>
      <c r="Q74" s="57" t="s">
        <v>138</v>
      </c>
      <c r="R74" s="57" t="s">
        <v>29</v>
      </c>
    </row>
    <row r="75" spans="2:19" x14ac:dyDescent="0.3">
      <c r="E75" s="414"/>
      <c r="F75" s="400"/>
      <c r="G75" s="400"/>
      <c r="H75" s="400"/>
      <c r="J75" s="303" t="s">
        <v>155</v>
      </c>
      <c r="K75" s="293" t="s">
        <v>118</v>
      </c>
      <c r="L75" s="266"/>
      <c r="M75" s="409"/>
      <c r="N75" s="308"/>
      <c r="Q75" s="381"/>
      <c r="R75" s="381"/>
    </row>
    <row r="76" spans="2:19" ht="13.5" thickBot="1" x14ac:dyDescent="0.35">
      <c r="E76" s="414"/>
      <c r="F76" s="400"/>
      <c r="G76" s="400"/>
      <c r="H76" s="400"/>
      <c r="J76" s="306" t="s">
        <v>155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9" x14ac:dyDescent="0.3">
      <c r="E77" s="414"/>
      <c r="F77" s="400"/>
      <c r="G77" s="400"/>
      <c r="H77" s="400"/>
      <c r="J77" s="298" t="s">
        <v>170</v>
      </c>
      <c r="K77" s="299" t="s">
        <v>101</v>
      </c>
      <c r="L77" s="256"/>
      <c r="M77" s="309"/>
      <c r="N77" s="300"/>
      <c r="Q77" s="381"/>
      <c r="R77" s="381"/>
    </row>
    <row r="78" spans="2:19" x14ac:dyDescent="0.3">
      <c r="E78" s="414"/>
      <c r="F78" s="400"/>
      <c r="G78" s="400"/>
      <c r="H78" s="400"/>
      <c r="J78" s="303" t="s">
        <v>170</v>
      </c>
      <c r="K78" s="293" t="s">
        <v>118</v>
      </c>
      <c r="L78" s="260"/>
      <c r="M78" s="409"/>
      <c r="N78" s="308"/>
      <c r="Q78" s="381"/>
      <c r="R78" s="381"/>
    </row>
    <row r="79" spans="2:19" ht="13.5" thickBot="1" x14ac:dyDescent="0.35">
      <c r="E79" s="414"/>
      <c r="F79" s="400"/>
      <c r="G79" s="400"/>
      <c r="H79" s="400"/>
      <c r="J79" s="301" t="s">
        <v>170</v>
      </c>
      <c r="K79" s="302" t="s">
        <v>102</v>
      </c>
      <c r="L79" s="257"/>
      <c r="M79" s="412">
        <f>SUM(L77:L79)</f>
        <v>0</v>
      </c>
      <c r="N79" s="259">
        <f>+M79*0.0185</f>
        <v>0</v>
      </c>
      <c r="Q79" s="381"/>
      <c r="R79" s="381"/>
    </row>
    <row r="80" spans="2:19" x14ac:dyDescent="0.3">
      <c r="E80" s="414"/>
      <c r="F80" s="400"/>
      <c r="G80" s="400"/>
      <c r="H80" s="400"/>
      <c r="J80" s="298" t="s">
        <v>171</v>
      </c>
      <c r="K80" s="299" t="s">
        <v>101</v>
      </c>
      <c r="L80" s="256"/>
      <c r="M80" s="309"/>
      <c r="N80" s="300"/>
      <c r="Q80" s="381"/>
      <c r="R80" s="381"/>
    </row>
    <row r="81" spans="5:18" x14ac:dyDescent="0.3">
      <c r="E81" s="414"/>
      <c r="F81" s="400"/>
      <c r="G81" s="400"/>
      <c r="H81" s="400"/>
      <c r="J81" s="303" t="s">
        <v>171</v>
      </c>
      <c r="K81" s="293" t="s">
        <v>118</v>
      </c>
      <c r="L81" s="260"/>
      <c r="M81" s="409"/>
      <c r="N81" s="308"/>
      <c r="Q81" s="381"/>
      <c r="R81" s="381"/>
    </row>
    <row r="82" spans="5:18" ht="13.5" thickBot="1" x14ac:dyDescent="0.35">
      <c r="E82" s="415"/>
      <c r="F82" s="194"/>
      <c r="G82" s="194"/>
      <c r="H82" s="194"/>
      <c r="J82" s="301" t="s">
        <v>171</v>
      </c>
      <c r="K82" s="302" t="s">
        <v>102</v>
      </c>
      <c r="L82" s="257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415"/>
      <c r="F83" s="194"/>
      <c r="G83" s="194"/>
      <c r="H83" s="194"/>
      <c r="J83" s="298" t="s">
        <v>158</v>
      </c>
      <c r="K83" s="299" t="s">
        <v>101</v>
      </c>
      <c r="L83" s="256"/>
      <c r="M83" s="309"/>
      <c r="N83" s="300"/>
      <c r="Q83" s="381"/>
      <c r="R83" s="381"/>
    </row>
    <row r="84" spans="5:18" x14ac:dyDescent="0.3">
      <c r="E84" s="293"/>
      <c r="F84" s="293"/>
      <c r="G84" s="194"/>
      <c r="H84" s="194"/>
      <c r="J84" s="303" t="s">
        <v>158</v>
      </c>
      <c r="K84" s="293" t="s">
        <v>118</v>
      </c>
      <c r="L84" s="260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158</v>
      </c>
      <c r="K85" s="302" t="s">
        <v>102</v>
      </c>
      <c r="L85" s="257"/>
      <c r="M85" s="412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169</v>
      </c>
      <c r="K86" s="299" t="s">
        <v>101</v>
      </c>
      <c r="L86" s="256"/>
      <c r="M86" s="309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169</v>
      </c>
      <c r="K87" s="293" t="s">
        <v>118</v>
      </c>
      <c r="L87" s="260"/>
      <c r="M87" s="409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169</v>
      </c>
      <c r="K88" s="302" t="s">
        <v>102</v>
      </c>
      <c r="L88" s="257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309"/>
      <c r="M89" s="416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409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409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409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409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156</v>
      </c>
      <c r="K96" s="293" t="s">
        <v>103</v>
      </c>
      <c r="L96" s="409"/>
      <c r="M96" s="261">
        <f t="shared" si="6"/>
        <v>0</v>
      </c>
      <c r="N96" s="308"/>
      <c r="Q96" s="381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170</v>
      </c>
      <c r="K97" s="293" t="s">
        <v>103</v>
      </c>
      <c r="L97" s="409"/>
      <c r="M97" s="261">
        <f t="shared" si="6"/>
        <v>0</v>
      </c>
      <c r="N97" s="308"/>
      <c r="Q97" s="381"/>
      <c r="R97" s="381"/>
    </row>
    <row r="98" spans="5:18" x14ac:dyDescent="0.3">
      <c r="E98" s="398" t="s">
        <v>143</v>
      </c>
      <c r="F98" s="396"/>
      <c r="G98" s="397"/>
      <c r="H98" s="195"/>
      <c r="J98" s="303" t="s">
        <v>172</v>
      </c>
      <c r="K98" s="293" t="s">
        <v>103</v>
      </c>
      <c r="L98" s="409"/>
      <c r="M98" s="261">
        <f t="shared" si="6"/>
        <v>0</v>
      </c>
      <c r="N98" s="308"/>
      <c r="Q98" s="381"/>
      <c r="R98" s="381"/>
    </row>
    <row r="99" spans="5:18" x14ac:dyDescent="0.3">
      <c r="E99" s="293"/>
      <c r="F99" s="293"/>
      <c r="G99" s="194"/>
      <c r="H99" s="195"/>
      <c r="J99" s="303" t="s">
        <v>158</v>
      </c>
      <c r="K99" s="293" t="s">
        <v>103</v>
      </c>
      <c r="L99" s="410"/>
      <c r="M99" s="261">
        <f>SUM(L99)</f>
        <v>0</v>
      </c>
      <c r="N99" s="308"/>
      <c r="Q99" s="381"/>
      <c r="R99" s="381"/>
    </row>
    <row r="100" spans="5:18" ht="13.5" thickBot="1" x14ac:dyDescent="0.35">
      <c r="E100" s="293"/>
      <c r="F100" s="293"/>
      <c r="G100" s="293"/>
      <c r="H100" s="195"/>
      <c r="J100" s="301" t="s">
        <v>174</v>
      </c>
      <c r="K100" s="302" t="s">
        <v>103</v>
      </c>
      <c r="L100" s="413"/>
      <c r="M100" s="258">
        <f>SUM(L100)</f>
        <v>0</v>
      </c>
      <c r="N100" s="259"/>
      <c r="Q100" s="381"/>
      <c r="R100" s="381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84"/>
      <c r="R101" s="381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78">
        <f>SUM(Q75:Q101)</f>
        <v>0</v>
      </c>
      <c r="R102" s="378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85"/>
      <c r="R103" s="378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  <c r="R106" s="378">
        <f>SUM(R103:R105)</f>
        <v>0</v>
      </c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N41:S41"/>
    <mergeCell ref="N42:R42"/>
    <mergeCell ref="N43:R43"/>
    <mergeCell ref="N44:R44"/>
    <mergeCell ref="E41:G41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Normal="100" workbookViewId="0">
      <selection activeCell="A2" sqref="A2:I2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4" customWidth="1"/>
    <col min="9" max="9" width="13.7265625" customWidth="1"/>
    <col min="12" max="12" width="11.1796875" bestFit="1" customWidth="1"/>
  </cols>
  <sheetData>
    <row r="1" spans="1:9" ht="19" thickBot="1" x14ac:dyDescent="0.5">
      <c r="A1" s="502" t="s">
        <v>117</v>
      </c>
      <c r="B1" s="503"/>
      <c r="C1" s="503"/>
      <c r="D1" s="503"/>
      <c r="E1" s="503"/>
      <c r="F1" s="503"/>
      <c r="G1" s="503"/>
      <c r="H1" s="503"/>
      <c r="I1" s="504"/>
    </row>
    <row r="2" spans="1:9" ht="19" thickBot="1" x14ac:dyDescent="0.5">
      <c r="A2" s="497">
        <f>+SUN!J3</f>
        <v>0</v>
      </c>
      <c r="B2" s="498"/>
      <c r="C2" s="498"/>
      <c r="D2" s="498"/>
      <c r="E2" s="498"/>
      <c r="F2" s="498"/>
      <c r="G2" s="498"/>
      <c r="H2" s="498"/>
      <c r="I2" s="499"/>
    </row>
    <row r="3" spans="1:9" ht="15" thickBot="1" x14ac:dyDescent="0.4">
      <c r="A3" s="105"/>
      <c r="B3" s="106" t="s">
        <v>64</v>
      </c>
      <c r="C3" s="106" t="s">
        <v>65</v>
      </c>
      <c r="D3" s="106" t="s">
        <v>66</v>
      </c>
      <c r="E3" s="106" t="s">
        <v>67</v>
      </c>
      <c r="F3" s="106" t="s">
        <v>68</v>
      </c>
      <c r="G3" s="106" t="s">
        <v>69</v>
      </c>
      <c r="H3" s="106" t="s">
        <v>70</v>
      </c>
      <c r="I3" s="107"/>
    </row>
    <row r="4" spans="1:9" ht="15" thickBot="1" x14ac:dyDescent="0.4">
      <c r="A4" s="105"/>
      <c r="B4" s="108">
        <f>MON!J3</f>
        <v>0</v>
      </c>
      <c r="C4" s="108">
        <f>B4+1</f>
        <v>1</v>
      </c>
      <c r="D4" s="108">
        <f t="shared" ref="D4:H4" si="0">C4+1</f>
        <v>2</v>
      </c>
      <c r="E4" s="108">
        <f t="shared" si="0"/>
        <v>3</v>
      </c>
      <c r="F4" s="108">
        <f t="shared" si="0"/>
        <v>4</v>
      </c>
      <c r="G4" s="108">
        <f t="shared" si="0"/>
        <v>5</v>
      </c>
      <c r="H4" s="108">
        <f t="shared" si="0"/>
        <v>6</v>
      </c>
      <c r="I4" s="107" t="s">
        <v>71</v>
      </c>
    </row>
    <row r="5" spans="1:9" ht="15" outlineLevel="1" thickBot="1" x14ac:dyDescent="0.4">
      <c r="A5" s="207" t="s">
        <v>72</v>
      </c>
      <c r="B5" s="208">
        <f>SUM(B10:B12)+B7+B8+B9</f>
        <v>0</v>
      </c>
      <c r="C5" s="208">
        <f>SUM(C10:C12)+C7+C8+C9</f>
        <v>0</v>
      </c>
      <c r="D5" s="208">
        <f t="shared" ref="D5:H5" si="1">SUM(D10:D12)+D7+D8+D9</f>
        <v>0</v>
      </c>
      <c r="E5" s="208">
        <f t="shared" si="1"/>
        <v>0</v>
      </c>
      <c r="F5" s="208">
        <f t="shared" si="1"/>
        <v>0</v>
      </c>
      <c r="G5" s="208">
        <f t="shared" si="1"/>
        <v>0</v>
      </c>
      <c r="H5" s="208">
        <f t="shared" si="1"/>
        <v>0</v>
      </c>
      <c r="I5" s="209">
        <f>SUM(B5:H5)</f>
        <v>0</v>
      </c>
    </row>
    <row r="6" spans="1:9" ht="15" thickBot="1" x14ac:dyDescent="0.4">
      <c r="A6" s="207" t="s">
        <v>131</v>
      </c>
      <c r="B6" s="210">
        <f>SUM(B10:B12)</f>
        <v>0</v>
      </c>
      <c r="C6" s="210">
        <f>SUM(C10:C12)</f>
        <v>0</v>
      </c>
      <c r="D6" s="210">
        <f t="shared" ref="D6:G6" si="2">SUM(D10:D12)</f>
        <v>0</v>
      </c>
      <c r="E6" s="210">
        <f t="shared" si="2"/>
        <v>0</v>
      </c>
      <c r="F6" s="210">
        <f t="shared" si="2"/>
        <v>0</v>
      </c>
      <c r="G6" s="210">
        <f t="shared" si="2"/>
        <v>0</v>
      </c>
      <c r="H6" s="210">
        <f>SUM(H10:H12)</f>
        <v>0</v>
      </c>
      <c r="I6" s="209">
        <f>SUM(B6:H6)</f>
        <v>0</v>
      </c>
    </row>
    <row r="7" spans="1:9" ht="15" outlineLevel="1" thickBot="1" x14ac:dyDescent="0.4">
      <c r="A7" s="238" t="s">
        <v>124</v>
      </c>
      <c r="B7" s="274">
        <v>0</v>
      </c>
      <c r="C7" s="275">
        <v>0</v>
      </c>
      <c r="D7" s="275">
        <v>0</v>
      </c>
      <c r="E7" s="275">
        <v>0</v>
      </c>
      <c r="F7" s="275">
        <v>0</v>
      </c>
      <c r="G7" s="275">
        <v>0</v>
      </c>
      <c r="H7" s="276">
        <v>0</v>
      </c>
      <c r="I7" s="239">
        <f t="shared" ref="I7:I8" si="3">SUM(B7:H7)</f>
        <v>0</v>
      </c>
    </row>
    <row r="8" spans="1:9" ht="15" outlineLevel="1" thickBot="1" x14ac:dyDescent="0.4">
      <c r="A8" s="238" t="s">
        <v>125</v>
      </c>
      <c r="B8" s="277">
        <v>0</v>
      </c>
      <c r="C8" s="278">
        <v>0</v>
      </c>
      <c r="D8" s="278">
        <v>0</v>
      </c>
      <c r="E8" s="278">
        <v>0</v>
      </c>
      <c r="F8" s="278">
        <v>0</v>
      </c>
      <c r="G8" s="278">
        <v>0</v>
      </c>
      <c r="H8" s="278">
        <v>0</v>
      </c>
      <c r="I8" s="239">
        <f t="shared" si="3"/>
        <v>0</v>
      </c>
    </row>
    <row r="9" spans="1:9" ht="15" outlineLevel="1" thickBot="1" x14ac:dyDescent="0.4">
      <c r="A9" s="313" t="s">
        <v>130</v>
      </c>
      <c r="B9" s="314">
        <v>0</v>
      </c>
      <c r="C9" s="315">
        <v>0</v>
      </c>
      <c r="D9" s="315">
        <v>0</v>
      </c>
      <c r="E9" s="315">
        <v>0</v>
      </c>
      <c r="F9" s="315">
        <v>0</v>
      </c>
      <c r="G9" s="315">
        <v>0</v>
      </c>
      <c r="H9" s="316">
        <v>0</v>
      </c>
      <c r="I9" s="317">
        <f t="shared" ref="I9" si="4">SUM(B9:H9)</f>
        <v>0</v>
      </c>
    </row>
    <row r="10" spans="1:9" ht="15" thickBot="1" x14ac:dyDescent="0.4">
      <c r="A10" s="238" t="s">
        <v>111</v>
      </c>
      <c r="B10" s="273">
        <f>MON!F44</f>
        <v>0</v>
      </c>
      <c r="C10" s="273">
        <f>TUE!F44</f>
        <v>0</v>
      </c>
      <c r="D10" s="273">
        <f>WED!F44</f>
        <v>0</v>
      </c>
      <c r="E10" s="273">
        <f>THU!F44</f>
        <v>0</v>
      </c>
      <c r="F10" s="273">
        <f>FRI!F44</f>
        <v>0</v>
      </c>
      <c r="G10" s="273">
        <f>SAT!F44</f>
        <v>0</v>
      </c>
      <c r="H10" s="273">
        <f>SUN!F44</f>
        <v>0</v>
      </c>
      <c r="I10" s="239">
        <f>SUM(B10:H10)</f>
        <v>0</v>
      </c>
    </row>
    <row r="11" spans="1:9" ht="15" thickBot="1" x14ac:dyDescent="0.4">
      <c r="A11" s="230" t="s">
        <v>73</v>
      </c>
      <c r="B11" s="279">
        <f>MON!F45-B7</f>
        <v>0</v>
      </c>
      <c r="C11" s="279">
        <f>TUE!F45-C7</f>
        <v>0</v>
      </c>
      <c r="D11" s="279">
        <f>WED!F45-D7</f>
        <v>0</v>
      </c>
      <c r="E11" s="279">
        <f>THU!F45-E7</f>
        <v>0</v>
      </c>
      <c r="F11" s="280">
        <f>FRI!F45-F7</f>
        <v>0</v>
      </c>
      <c r="G11" s="280">
        <f>SAT!F45-G7</f>
        <v>0</v>
      </c>
      <c r="H11" s="281">
        <f>SUN!F45-H7</f>
        <v>0</v>
      </c>
      <c r="I11" s="231">
        <f>SUM(A11:H11)</f>
        <v>0</v>
      </c>
    </row>
    <row r="12" spans="1:9" ht="15" thickBot="1" x14ac:dyDescent="0.4">
      <c r="A12" s="218" t="s">
        <v>74</v>
      </c>
      <c r="B12" s="219">
        <f>MON!F46-B8-B9</f>
        <v>0</v>
      </c>
      <c r="C12" s="219">
        <f>TUE!F46-C8-C9</f>
        <v>0</v>
      </c>
      <c r="D12" s="219">
        <f>WED!F46-D8-D9</f>
        <v>0</v>
      </c>
      <c r="E12" s="219">
        <f>THU!F46-E8-E9</f>
        <v>0</v>
      </c>
      <c r="F12" s="219">
        <f>FRI!F46-F8-F9</f>
        <v>0</v>
      </c>
      <c r="G12" s="219">
        <f>SAT!F46-G8-G9</f>
        <v>0</v>
      </c>
      <c r="H12" s="219">
        <f>SUN!F46-H8-H9</f>
        <v>0</v>
      </c>
      <c r="I12" s="220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40" t="s">
        <v>126</v>
      </c>
      <c r="B14" s="241">
        <v>0</v>
      </c>
      <c r="C14" s="242">
        <v>0</v>
      </c>
      <c r="D14" s="243">
        <v>0</v>
      </c>
      <c r="E14" s="243">
        <v>0</v>
      </c>
      <c r="F14" s="243">
        <v>0</v>
      </c>
      <c r="G14" s="243">
        <v>0</v>
      </c>
      <c r="H14" s="244">
        <v>0</v>
      </c>
      <c r="I14" s="245">
        <f t="shared" ref="I14:I19" si="5">SUM(B14:H14)</f>
        <v>0</v>
      </c>
    </row>
    <row r="15" spans="1:9" ht="15" outlineLevel="1" thickBot="1" x14ac:dyDescent="0.4">
      <c r="A15" s="240" t="s">
        <v>127</v>
      </c>
      <c r="B15" s="241">
        <v>0</v>
      </c>
      <c r="C15" s="242">
        <v>0</v>
      </c>
      <c r="D15" s="243">
        <v>0</v>
      </c>
      <c r="E15" s="243">
        <v>0</v>
      </c>
      <c r="F15" s="243">
        <v>0</v>
      </c>
      <c r="G15" s="243">
        <v>0</v>
      </c>
      <c r="H15" s="244">
        <v>0</v>
      </c>
      <c r="I15" s="245">
        <f t="shared" si="5"/>
        <v>0</v>
      </c>
    </row>
    <row r="16" spans="1:9" ht="15" thickBot="1" x14ac:dyDescent="0.4">
      <c r="A16" s="240" t="s">
        <v>112</v>
      </c>
      <c r="B16" s="241">
        <f>MON!L10</f>
        <v>0</v>
      </c>
      <c r="C16" s="242">
        <f>TUE!L10</f>
        <v>0</v>
      </c>
      <c r="D16" s="235">
        <f>WED!L10</f>
        <v>0</v>
      </c>
      <c r="E16" s="243">
        <f>THU!L10</f>
        <v>0</v>
      </c>
      <c r="F16" s="243">
        <f>FRI!L10</f>
        <v>0</v>
      </c>
      <c r="G16" s="243">
        <f>SAT!L10</f>
        <v>0</v>
      </c>
      <c r="H16" s="244">
        <f>SUN!L10</f>
        <v>0</v>
      </c>
      <c r="I16" s="245">
        <f t="shared" si="5"/>
        <v>0</v>
      </c>
    </row>
    <row r="17" spans="1:12" ht="15" thickBot="1" x14ac:dyDescent="0.4">
      <c r="A17" s="232" t="s">
        <v>75</v>
      </c>
      <c r="B17" s="233">
        <f>MON!L11-B14</f>
        <v>0</v>
      </c>
      <c r="C17" s="234">
        <f>TUE!L11-C14</f>
        <v>0</v>
      </c>
      <c r="D17" s="235">
        <f>WED!L11-D14</f>
        <v>0</v>
      </c>
      <c r="E17" s="235">
        <f>THU!L11-E14</f>
        <v>0</v>
      </c>
      <c r="F17" s="235">
        <f>FRI!L11-F14</f>
        <v>0</v>
      </c>
      <c r="G17" s="235">
        <f>SAT!L11-G14</f>
        <v>0</v>
      </c>
      <c r="H17" s="236">
        <f>SUN!L11-H14</f>
        <v>0</v>
      </c>
      <c r="I17" s="237">
        <f t="shared" si="5"/>
        <v>0</v>
      </c>
    </row>
    <row r="18" spans="1:12" ht="15" thickBot="1" x14ac:dyDescent="0.4">
      <c r="A18" s="221" t="s">
        <v>76</v>
      </c>
      <c r="B18" s="222">
        <f>MON!L12-B15</f>
        <v>0</v>
      </c>
      <c r="C18" s="223">
        <f>TUE!L12-C15</f>
        <v>0</v>
      </c>
      <c r="D18" s="224">
        <f>WED!L12-D15</f>
        <v>0</v>
      </c>
      <c r="E18" s="224">
        <f>THU!L12-E15</f>
        <v>0</v>
      </c>
      <c r="F18" s="224">
        <f>FRI!L12-F15</f>
        <v>0</v>
      </c>
      <c r="G18" s="224">
        <f>SAT!L12-G15</f>
        <v>0</v>
      </c>
      <c r="H18" s="225">
        <f>SUN!L12-H15</f>
        <v>0</v>
      </c>
      <c r="I18" s="226">
        <f t="shared" si="5"/>
        <v>0</v>
      </c>
    </row>
    <row r="19" spans="1:12" ht="15" thickBot="1" x14ac:dyDescent="0.4">
      <c r="A19" s="207" t="s">
        <v>128</v>
      </c>
      <c r="B19" s="211">
        <f>SUM(B16:B18)</f>
        <v>0</v>
      </c>
      <c r="C19" s="211">
        <f t="shared" ref="C19:H19" si="6">SUM(C16:C18)</f>
        <v>0</v>
      </c>
      <c r="D19" s="211">
        <f t="shared" si="6"/>
        <v>0</v>
      </c>
      <c r="E19" s="211">
        <f t="shared" si="6"/>
        <v>0</v>
      </c>
      <c r="F19" s="211">
        <f t="shared" si="6"/>
        <v>0</v>
      </c>
      <c r="G19" s="211">
        <f t="shared" si="6"/>
        <v>0</v>
      </c>
      <c r="H19" s="211">
        <f t="shared" si="6"/>
        <v>0</v>
      </c>
      <c r="I19" s="212">
        <f t="shared" si="5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81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92</v>
      </c>
      <c r="B22" s="124">
        <f>MON!C13-B15-B14</f>
        <v>0</v>
      </c>
      <c r="C22" s="124">
        <f>TUE!C13-C15-C14</f>
        <v>0</v>
      </c>
      <c r="D22" s="125">
        <f>WED!C13-D15-D14</f>
        <v>0</v>
      </c>
      <c r="E22" s="382">
        <f>THU!C$13-E15-E14</f>
        <v>0</v>
      </c>
      <c r="F22" s="127">
        <f>FRI!C13-F15-F14</f>
        <v>0</v>
      </c>
      <c r="G22" s="127">
        <f>SAT!C13-G15-G14</f>
        <v>0</v>
      </c>
      <c r="H22" s="128">
        <f>SUN!C13-H15-H14</f>
        <v>0</v>
      </c>
      <c r="I22" s="122">
        <f t="shared" ref="I22:I28" si="7">SUM(B22:H22)</f>
        <v>0</v>
      </c>
    </row>
    <row r="23" spans="1:12" ht="15" thickBot="1" x14ac:dyDescent="0.4">
      <c r="A23" s="123" t="s">
        <v>78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7"/>
        <v>0</v>
      </c>
    </row>
    <row r="24" spans="1:12" ht="15" thickBot="1" x14ac:dyDescent="0.4">
      <c r="A24" s="123" t="s">
        <v>80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7"/>
        <v>0</v>
      </c>
      <c r="L24" s="186"/>
    </row>
    <row r="25" spans="1:12" ht="15" thickBot="1" x14ac:dyDescent="0.4">
      <c r="A25" s="123" t="s">
        <v>79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7"/>
        <v>0</v>
      </c>
    </row>
    <row r="26" spans="1:12" ht="15" thickBot="1" x14ac:dyDescent="0.4">
      <c r="A26" s="123" t="s">
        <v>82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7"/>
        <v>0</v>
      </c>
    </row>
    <row r="27" spans="1:12" ht="15" thickBot="1" x14ac:dyDescent="0.4">
      <c r="A27" s="159" t="s">
        <v>99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7"/>
        <v>0</v>
      </c>
    </row>
    <row r="28" spans="1:12" ht="15" thickBot="1" x14ac:dyDescent="0.4">
      <c r="A28" s="129" t="s">
        <v>100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7"/>
        <v>0</v>
      </c>
    </row>
    <row r="29" spans="1:12" ht="15" thickBot="1" x14ac:dyDescent="0.4">
      <c r="A29" s="207" t="s">
        <v>128</v>
      </c>
      <c r="B29" s="213">
        <f>SUM(B21:B28)</f>
        <v>0</v>
      </c>
      <c r="C29" s="214">
        <f t="shared" ref="C29:H29" si="8">SUM(C21:C28)</f>
        <v>0</v>
      </c>
      <c r="D29" s="214">
        <f t="shared" si="8"/>
        <v>0</v>
      </c>
      <c r="E29" s="214">
        <f t="shared" si="8"/>
        <v>0</v>
      </c>
      <c r="F29" s="214">
        <f t="shared" si="8"/>
        <v>0</v>
      </c>
      <c r="G29" s="214">
        <f t="shared" si="8"/>
        <v>0</v>
      </c>
      <c r="H29" s="215">
        <f t="shared" si="8"/>
        <v>0</v>
      </c>
      <c r="I29" s="216">
        <f>SUM(B29:H29)</f>
        <v>0</v>
      </c>
    </row>
    <row r="30" spans="1:12" ht="15" thickBot="1" x14ac:dyDescent="0.4">
      <c r="A30" s="227" t="s">
        <v>83</v>
      </c>
      <c r="B30" s="228">
        <v>0</v>
      </c>
      <c r="C30" s="228">
        <v>0</v>
      </c>
      <c r="D30" s="228">
        <v>0</v>
      </c>
      <c r="E30" s="228">
        <v>0</v>
      </c>
      <c r="F30" s="228">
        <v>0</v>
      </c>
      <c r="G30" s="228">
        <v>0</v>
      </c>
      <c r="H30" s="229">
        <v>0</v>
      </c>
      <c r="I30" s="226">
        <f>SUM(B30:H30)</f>
        <v>0</v>
      </c>
    </row>
    <row r="31" spans="1:12" ht="15" thickBot="1" x14ac:dyDescent="0.4">
      <c r="A31" s="246" t="s">
        <v>84</v>
      </c>
      <c r="B31" s="247">
        <f>B29-B30</f>
        <v>0</v>
      </c>
      <c r="C31" s="248">
        <f t="shared" ref="C31:H31" si="9">C29-C30</f>
        <v>0</v>
      </c>
      <c r="D31" s="248">
        <f t="shared" si="9"/>
        <v>0</v>
      </c>
      <c r="E31" s="248">
        <f t="shared" si="9"/>
        <v>0</v>
      </c>
      <c r="F31" s="248">
        <f t="shared" si="9"/>
        <v>0</v>
      </c>
      <c r="G31" s="248">
        <f t="shared" si="9"/>
        <v>0</v>
      </c>
      <c r="H31" s="249">
        <f t="shared" si="9"/>
        <v>0</v>
      </c>
      <c r="I31" s="250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85</v>
      </c>
      <c r="B33" s="141">
        <f t="shared" ref="B33:I34" si="10">IF(B11=0,0,B17/B11)</f>
        <v>0</v>
      </c>
      <c r="C33" s="141">
        <f t="shared" si="10"/>
        <v>0</v>
      </c>
      <c r="D33" s="141">
        <f t="shared" si="10"/>
        <v>0</v>
      </c>
      <c r="E33" s="141">
        <f t="shared" si="10"/>
        <v>0</v>
      </c>
      <c r="F33" s="141">
        <f t="shared" si="10"/>
        <v>0</v>
      </c>
      <c r="G33" s="141">
        <f t="shared" si="10"/>
        <v>0</v>
      </c>
      <c r="H33" s="141">
        <f t="shared" si="10"/>
        <v>0</v>
      </c>
      <c r="I33" s="142">
        <f t="shared" si="10"/>
        <v>0</v>
      </c>
    </row>
    <row r="34" spans="1:9" ht="15" thickBot="1" x14ac:dyDescent="0.4">
      <c r="A34" s="143" t="s">
        <v>86</v>
      </c>
      <c r="B34" s="144">
        <f t="shared" si="10"/>
        <v>0</v>
      </c>
      <c r="C34" s="144">
        <f t="shared" si="10"/>
        <v>0</v>
      </c>
      <c r="D34" s="144">
        <f t="shared" si="10"/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  <c r="H34" s="144">
        <f t="shared" si="10"/>
        <v>0</v>
      </c>
      <c r="I34" s="142">
        <f t="shared" si="10"/>
        <v>0</v>
      </c>
    </row>
    <row r="35" spans="1:9" ht="15" thickBot="1" x14ac:dyDescent="0.4">
      <c r="A35" s="140" t="s">
        <v>87</v>
      </c>
      <c r="B35" s="144">
        <f t="shared" ref="B35:I35" si="11">IF(B6=0,0,B29/B6)</f>
        <v>0</v>
      </c>
      <c r="C35" s="144">
        <f t="shared" si="11"/>
        <v>0</v>
      </c>
      <c r="D35" s="144">
        <f t="shared" si="11"/>
        <v>0</v>
      </c>
      <c r="E35" s="144">
        <f t="shared" si="11"/>
        <v>0</v>
      </c>
      <c r="F35" s="144">
        <f t="shared" si="11"/>
        <v>0</v>
      </c>
      <c r="G35" s="144">
        <f t="shared" si="11"/>
        <v>0</v>
      </c>
      <c r="H35" s="144">
        <f t="shared" si="11"/>
        <v>0</v>
      </c>
      <c r="I35" s="255">
        <f t="shared" si="11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500" t="s">
        <v>88</v>
      </c>
      <c r="B38" s="501"/>
      <c r="C38" s="217" t="s">
        <v>107</v>
      </c>
      <c r="D38" s="217" t="s">
        <v>108</v>
      </c>
      <c r="E38" s="148"/>
      <c r="F38" s="148"/>
      <c r="G38" s="148"/>
      <c r="H38" s="149"/>
      <c r="I38" s="149"/>
    </row>
    <row r="39" spans="1:9" ht="16" thickBot="1" x14ac:dyDescent="0.4">
      <c r="A39" s="105" t="s">
        <v>89</v>
      </c>
      <c r="B39" s="318">
        <f>I5</f>
        <v>0</v>
      </c>
      <c r="C39" s="318">
        <v>0</v>
      </c>
      <c r="D39" s="177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77</v>
      </c>
      <c r="B40" s="150">
        <f>I29</f>
        <v>0</v>
      </c>
      <c r="C40" s="150">
        <v>0</v>
      </c>
      <c r="D40" s="177">
        <f t="shared" ref="D40:D51" si="12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7" t="s">
        <v>114</v>
      </c>
      <c r="B41" s="254">
        <f>+IF(I6=0,0,($I$21)/$I$6)</f>
        <v>0</v>
      </c>
      <c r="C41" s="188">
        <v>0</v>
      </c>
      <c r="D41" s="177">
        <f t="shared" si="12"/>
        <v>0</v>
      </c>
      <c r="E41" s="148"/>
      <c r="F41" s="148"/>
      <c r="G41" s="148"/>
      <c r="H41" s="148"/>
      <c r="I41" s="148"/>
    </row>
    <row r="42" spans="1:9" ht="16" thickBot="1" x14ac:dyDescent="0.4">
      <c r="A42" s="187" t="s">
        <v>115</v>
      </c>
      <c r="B42" s="254" t="e">
        <f>+SUM(I22:I24)/$I$6</f>
        <v>#DIV/0!</v>
      </c>
      <c r="C42" s="188">
        <v>0</v>
      </c>
      <c r="D42" s="177">
        <f t="shared" si="12"/>
        <v>0</v>
      </c>
      <c r="E42" s="148"/>
      <c r="F42" s="148"/>
      <c r="G42" s="148"/>
      <c r="H42" s="148"/>
      <c r="I42" s="148"/>
    </row>
    <row r="43" spans="1:9" ht="16" thickBot="1" x14ac:dyDescent="0.4">
      <c r="A43" s="187" t="s">
        <v>116</v>
      </c>
      <c r="B43" s="254" t="e">
        <f>+I25/$I$6</f>
        <v>#DIV/0!</v>
      </c>
      <c r="C43" s="188">
        <v>0</v>
      </c>
      <c r="D43" s="177">
        <f t="shared" si="12"/>
        <v>0</v>
      </c>
      <c r="E43" s="148"/>
      <c r="F43" s="148"/>
      <c r="G43" s="148"/>
      <c r="H43" s="148"/>
      <c r="I43" s="148"/>
    </row>
    <row r="44" spans="1:9" ht="16" thickBot="1" x14ac:dyDescent="0.4">
      <c r="A44" s="265" t="s">
        <v>119</v>
      </c>
      <c r="B44" s="254" t="e">
        <f>+I26/$I$6</f>
        <v>#DIV/0!</v>
      </c>
      <c r="C44" s="188">
        <v>0</v>
      </c>
      <c r="D44" s="177">
        <f t="shared" si="12"/>
        <v>0</v>
      </c>
      <c r="E44" s="148"/>
      <c r="F44" s="148"/>
      <c r="G44" s="148"/>
      <c r="H44" s="148"/>
      <c r="I44" s="148"/>
    </row>
    <row r="45" spans="1:9" ht="16" thickBot="1" x14ac:dyDescent="0.4">
      <c r="A45" s="402" t="s">
        <v>136</v>
      </c>
      <c r="B45" s="254" t="e">
        <f>+I28/$I$6</f>
        <v>#DIV/0!</v>
      </c>
      <c r="C45" s="188">
        <v>0</v>
      </c>
      <c r="D45" s="177">
        <f t="shared" si="12"/>
        <v>0</v>
      </c>
      <c r="E45" s="148"/>
      <c r="F45" s="148"/>
      <c r="G45" s="148"/>
      <c r="H45" s="148"/>
      <c r="I45" s="148"/>
    </row>
    <row r="46" spans="1:9" ht="16" thickBot="1" x14ac:dyDescent="0.4">
      <c r="A46" s="105" t="s">
        <v>113</v>
      </c>
      <c r="B46" s="150">
        <f>I35</f>
        <v>0</v>
      </c>
      <c r="C46" s="150">
        <v>0</v>
      </c>
      <c r="D46" s="177">
        <f t="shared" si="12"/>
        <v>0</v>
      </c>
      <c r="E46" s="151"/>
      <c r="F46" s="148"/>
      <c r="G46" s="148"/>
      <c r="H46" s="148"/>
      <c r="I46" s="148"/>
    </row>
    <row r="47" spans="1:9" ht="16" thickBot="1" x14ac:dyDescent="0.4">
      <c r="A47" s="152" t="s">
        <v>90</v>
      </c>
      <c r="B47" s="407">
        <v>0</v>
      </c>
      <c r="C47" s="176">
        <v>0</v>
      </c>
      <c r="D47" s="177">
        <f t="shared" si="12"/>
        <v>0</v>
      </c>
      <c r="E47" s="148"/>
      <c r="F47" s="153"/>
      <c r="G47" s="153"/>
      <c r="H47" s="149"/>
      <c r="I47" s="148"/>
    </row>
    <row r="48" spans="1:9" ht="16" thickBot="1" x14ac:dyDescent="0.4">
      <c r="A48" s="129" t="s">
        <v>91</v>
      </c>
      <c r="B48" s="154" t="e">
        <f>B47/B40</f>
        <v>#DIV/0!</v>
      </c>
      <c r="C48" s="175">
        <v>0</v>
      </c>
      <c r="D48" s="178" t="e">
        <f>+B48-C48</f>
        <v>#DIV/0!</v>
      </c>
      <c r="E48" s="148"/>
      <c r="F48" s="148"/>
      <c r="G48" s="148"/>
      <c r="H48" s="148"/>
      <c r="I48" s="148"/>
    </row>
    <row r="49" spans="1:4" ht="15" thickBot="1" x14ac:dyDescent="0.4">
      <c r="A49" s="105" t="s">
        <v>120</v>
      </c>
      <c r="B49" s="150">
        <v>0</v>
      </c>
      <c r="C49" s="150">
        <v>0</v>
      </c>
      <c r="D49" s="177">
        <f t="shared" si="12"/>
        <v>0</v>
      </c>
    </row>
    <row r="50" spans="1:4" ht="15" thickBot="1" x14ac:dyDescent="0.4">
      <c r="A50" s="129" t="s">
        <v>121</v>
      </c>
      <c r="B50" s="154" t="e">
        <f>B49/B40</f>
        <v>#DIV/0!</v>
      </c>
      <c r="C50" s="154">
        <v>0</v>
      </c>
      <c r="D50" s="178" t="e">
        <f>+B50-C50</f>
        <v>#DIV/0!</v>
      </c>
    </row>
    <row r="51" spans="1:4" ht="15" thickBot="1" x14ac:dyDescent="0.4">
      <c r="A51" s="105" t="s">
        <v>122</v>
      </c>
      <c r="B51" s="150">
        <v>0</v>
      </c>
      <c r="C51" s="150">
        <v>0</v>
      </c>
      <c r="D51" s="177">
        <f t="shared" si="12"/>
        <v>0</v>
      </c>
    </row>
    <row r="52" spans="1:4" ht="15" thickBot="1" x14ac:dyDescent="0.4">
      <c r="A52" s="129" t="s">
        <v>123</v>
      </c>
      <c r="B52" s="154" t="e">
        <f>B51/B40</f>
        <v>#DIV/0!</v>
      </c>
      <c r="C52" s="154">
        <v>0</v>
      </c>
      <c r="D52" s="178" t="e">
        <f>+B52-C52</f>
        <v>#DIV/0!</v>
      </c>
    </row>
    <row r="53" spans="1:4" ht="14.5" x14ac:dyDescent="0.35">
      <c r="A53" s="145"/>
      <c r="B53" s="179"/>
    </row>
    <row r="54" spans="1:4" ht="14.5" x14ac:dyDescent="0.35">
      <c r="A54" s="181"/>
      <c r="B54" s="182"/>
    </row>
    <row r="55" spans="1:4" ht="14.5" x14ac:dyDescent="0.35">
      <c r="A55" s="145"/>
      <c r="B55" s="183"/>
    </row>
    <row r="57" spans="1:4" x14ac:dyDescent="0.3">
      <c r="C57" s="180"/>
    </row>
    <row r="58" spans="1:4" x14ac:dyDescent="0.3">
      <c r="B58" s="184"/>
      <c r="C58" s="180"/>
    </row>
    <row r="59" spans="1:4" x14ac:dyDescent="0.3">
      <c r="B59" s="184"/>
      <c r="C59" s="180"/>
    </row>
    <row r="60" spans="1:4" x14ac:dyDescent="0.3">
      <c r="B60" s="184"/>
      <c r="C60" s="180"/>
    </row>
    <row r="61" spans="1:4" x14ac:dyDescent="0.3">
      <c r="B61" s="185"/>
      <c r="C61" s="180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3"/>
  <sheetViews>
    <sheetView topLeftCell="A8" zoomScale="90" zoomScaleNormal="90" workbookViewId="0">
      <selection activeCell="M8" sqref="M8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3.26953125" customWidth="1"/>
    <col min="9" max="9" width="13.7265625" customWidth="1"/>
    <col min="10" max="10" width="1.453125" customWidth="1"/>
    <col min="11" max="11" width="27.54296875" bestFit="1" customWidth="1"/>
    <col min="12" max="19" width="13.7265625" customWidth="1"/>
  </cols>
  <sheetData>
    <row r="1" spans="1:19" ht="45" customHeight="1" x14ac:dyDescent="0.3"/>
    <row r="2" spans="1:19" s="323" customFormat="1" ht="18.5" x14ac:dyDescent="0.45">
      <c r="A2" s="322"/>
      <c r="B2" s="505" t="s">
        <v>117</v>
      </c>
      <c r="C2" s="505"/>
      <c r="D2" s="505"/>
      <c r="E2" s="505"/>
      <c r="F2" s="505"/>
      <c r="G2" s="505"/>
      <c r="H2" s="505"/>
      <c r="I2" s="505"/>
      <c r="K2" s="322"/>
      <c r="L2" s="505" t="s">
        <v>134</v>
      </c>
      <c r="M2" s="505"/>
      <c r="N2" s="505"/>
      <c r="O2" s="505"/>
      <c r="P2" s="505"/>
      <c r="Q2" s="505"/>
      <c r="R2" s="505"/>
      <c r="S2" s="505"/>
    </row>
    <row r="3" spans="1:19" s="323" customFormat="1" ht="18.5" x14ac:dyDescent="0.45">
      <c r="B3" s="506">
        <f>+SUN!J3</f>
        <v>0</v>
      </c>
      <c r="C3" s="506"/>
      <c r="D3" s="506"/>
      <c r="E3" s="506"/>
      <c r="F3" s="506"/>
      <c r="G3" s="506"/>
      <c r="H3" s="506"/>
      <c r="I3" s="506"/>
      <c r="L3" s="506">
        <f>+B3</f>
        <v>0</v>
      </c>
      <c r="M3" s="506"/>
      <c r="N3" s="506"/>
      <c r="O3" s="506"/>
      <c r="P3" s="506"/>
      <c r="Q3" s="506"/>
      <c r="R3" s="506"/>
      <c r="S3" s="506"/>
    </row>
    <row r="4" spans="1:19" ht="15" thickBot="1" x14ac:dyDescent="0.4">
      <c r="A4" s="145"/>
      <c r="B4" s="426" t="s">
        <v>176</v>
      </c>
      <c r="C4" s="426" t="s">
        <v>176</v>
      </c>
      <c r="D4" s="324"/>
      <c r="E4" s="324"/>
      <c r="F4" s="324"/>
      <c r="G4" s="324"/>
      <c r="H4" s="324"/>
      <c r="I4" s="324"/>
      <c r="K4" s="145"/>
      <c r="L4" s="324"/>
      <c r="M4" s="324"/>
      <c r="N4" s="324"/>
      <c r="O4" s="324"/>
      <c r="P4" s="324"/>
      <c r="Q4" s="324"/>
      <c r="R4" s="324"/>
      <c r="S4" s="324"/>
    </row>
    <row r="5" spans="1:19" ht="14.5" x14ac:dyDescent="0.35">
      <c r="A5" s="145"/>
      <c r="B5" s="427">
        <f>MON!J3</f>
        <v>0</v>
      </c>
      <c r="C5" s="427">
        <f>B5+1</f>
        <v>1</v>
      </c>
      <c r="D5" s="325">
        <f t="shared" ref="D5:H5" si="0">C5+1</f>
        <v>2</v>
      </c>
      <c r="E5" s="325">
        <f t="shared" si="0"/>
        <v>3</v>
      </c>
      <c r="F5" s="325">
        <f t="shared" si="0"/>
        <v>4</v>
      </c>
      <c r="G5" s="325">
        <f t="shared" si="0"/>
        <v>5</v>
      </c>
      <c r="H5" s="325">
        <f t="shared" si="0"/>
        <v>6</v>
      </c>
      <c r="I5" s="326" t="s">
        <v>177</v>
      </c>
      <c r="K5" s="145"/>
      <c r="L5" s="327" t="str">
        <f>+I5</f>
        <v>WE May 5</v>
      </c>
      <c r="M5" s="325" t="s">
        <v>175</v>
      </c>
      <c r="N5" s="325" t="s">
        <v>173</v>
      </c>
      <c r="O5" s="325" t="s">
        <v>167</v>
      </c>
      <c r="P5" s="325" t="s">
        <v>166</v>
      </c>
      <c r="Q5" s="325" t="s">
        <v>165</v>
      </c>
      <c r="R5" s="325" t="s">
        <v>162</v>
      </c>
      <c r="S5" s="325" t="s">
        <v>161</v>
      </c>
    </row>
    <row r="6" spans="1:19" ht="14.5" x14ac:dyDescent="0.35">
      <c r="A6" s="328" t="s">
        <v>72</v>
      </c>
      <c r="B6" s="329">
        <f t="shared" ref="B6:H6" si="1">SUM(B11:B13)+B8+B9+B10</f>
        <v>0</v>
      </c>
      <c r="C6" s="329">
        <f t="shared" si="1"/>
        <v>0</v>
      </c>
      <c r="D6" s="329">
        <f t="shared" si="1"/>
        <v>0</v>
      </c>
      <c r="E6" s="329">
        <f t="shared" si="1"/>
        <v>0</v>
      </c>
      <c r="F6" s="329">
        <f t="shared" si="1"/>
        <v>0</v>
      </c>
      <c r="G6" s="329">
        <f t="shared" si="1"/>
        <v>0</v>
      </c>
      <c r="H6" s="329">
        <f t="shared" si="1"/>
        <v>0</v>
      </c>
      <c r="I6" s="330">
        <f>SUM(B6:H6)</f>
        <v>0</v>
      </c>
      <c r="K6" s="328" t="s">
        <v>72</v>
      </c>
      <c r="L6" s="330">
        <f>+I6</f>
        <v>0</v>
      </c>
      <c r="M6" s="331">
        <v>473</v>
      </c>
      <c r="N6" s="331">
        <v>545</v>
      </c>
      <c r="O6" s="331">
        <v>523</v>
      </c>
      <c r="P6" s="331">
        <v>733</v>
      </c>
      <c r="Q6" s="331">
        <v>841</v>
      </c>
      <c r="R6" s="331">
        <v>768</v>
      </c>
      <c r="S6" s="331">
        <v>744</v>
      </c>
    </row>
    <row r="7" spans="1:19" ht="15" hidden="1" outlineLevel="1" thickBot="1" x14ac:dyDescent="0.4">
      <c r="A7" s="328" t="s">
        <v>131</v>
      </c>
      <c r="B7" s="428">
        <f>SUM(B12:B13)</f>
        <v>0</v>
      </c>
      <c r="C7" s="428">
        <f t="shared" ref="C7:H7" si="2">SUM(C12:C13)</f>
        <v>0</v>
      </c>
      <c r="D7" s="332">
        <f t="shared" si="2"/>
        <v>0</v>
      </c>
      <c r="E7" s="332">
        <f t="shared" si="2"/>
        <v>0</v>
      </c>
      <c r="F7" s="332">
        <f t="shared" si="2"/>
        <v>0</v>
      </c>
      <c r="G7" s="332">
        <f t="shared" si="2"/>
        <v>0</v>
      </c>
      <c r="H7" s="332">
        <f t="shared" si="2"/>
        <v>0</v>
      </c>
      <c r="I7" s="333">
        <f>SUM(B7:H7)</f>
        <v>0</v>
      </c>
      <c r="K7" s="328" t="s">
        <v>131</v>
      </c>
      <c r="L7" s="333">
        <f t="shared" ref="L7:L31" si="3">+I7</f>
        <v>0</v>
      </c>
      <c r="M7" s="334">
        <v>421</v>
      </c>
      <c r="N7" s="334">
        <v>460</v>
      </c>
      <c r="O7" s="334">
        <v>481</v>
      </c>
      <c r="P7" s="334">
        <v>646</v>
      </c>
      <c r="Q7" s="334">
        <v>769</v>
      </c>
      <c r="R7" s="334">
        <v>664</v>
      </c>
      <c r="S7" s="334">
        <v>658</v>
      </c>
    </row>
    <row r="8" spans="1:19" ht="14.5" collapsed="1" x14ac:dyDescent="0.35">
      <c r="A8" s="335" t="s">
        <v>124</v>
      </c>
      <c r="B8" s="429">
        <f>+'LUNCH DINNER SALES REPORT'!B7</f>
        <v>0</v>
      </c>
      <c r="C8" s="429">
        <f>+'LUNCH DINNER SALES REPORT'!C7</f>
        <v>0</v>
      </c>
      <c r="D8" s="336">
        <f>+'LUNCH DINNER SALES REPORT'!D7</f>
        <v>0</v>
      </c>
      <c r="E8" s="336">
        <f>+'LUNCH DINNER SALES REPORT'!E7</f>
        <v>0</v>
      </c>
      <c r="F8" s="336">
        <f>+'LUNCH DINNER SALES REPORT'!F7</f>
        <v>0</v>
      </c>
      <c r="G8" s="336">
        <f>+'LUNCH DINNER SALES REPORT'!G7</f>
        <v>0</v>
      </c>
      <c r="H8" s="336">
        <f>+'LUNCH DINNER SALES REPORT'!H7</f>
        <v>0</v>
      </c>
      <c r="I8" s="337">
        <f t="shared" ref="I8:I10" si="4">SUM(B8:H8)</f>
        <v>0</v>
      </c>
      <c r="K8" s="335" t="s">
        <v>124</v>
      </c>
      <c r="L8" s="337">
        <f t="shared" si="3"/>
        <v>0</v>
      </c>
      <c r="M8" s="338">
        <v>0</v>
      </c>
      <c r="N8" s="338">
        <v>0</v>
      </c>
      <c r="O8" s="338">
        <v>0</v>
      </c>
      <c r="P8" s="338">
        <v>0</v>
      </c>
      <c r="Q8" s="338">
        <v>9</v>
      </c>
      <c r="R8" s="338">
        <v>5</v>
      </c>
      <c r="S8" s="338">
        <v>4</v>
      </c>
    </row>
    <row r="9" spans="1:19" ht="14.5" x14ac:dyDescent="0.35">
      <c r="A9" s="335" t="s">
        <v>125</v>
      </c>
      <c r="B9" s="429">
        <f>+'LUNCH DINNER SALES REPORT'!B8</f>
        <v>0</v>
      </c>
      <c r="C9" s="429">
        <f>+'LUNCH DINNER SALES REPORT'!C8</f>
        <v>0</v>
      </c>
      <c r="D9" s="336">
        <f>+'LUNCH DINNER SALES REPORT'!D8</f>
        <v>0</v>
      </c>
      <c r="E9" s="336">
        <f>+'LUNCH DINNER SALES REPORT'!E8</f>
        <v>0</v>
      </c>
      <c r="F9" s="336">
        <f>+'LUNCH DINNER SALES REPORT'!F8</f>
        <v>0</v>
      </c>
      <c r="G9" s="336">
        <f>+'LUNCH DINNER SALES REPORT'!G8</f>
        <v>0</v>
      </c>
      <c r="H9" s="336">
        <f>+'LUNCH DINNER SALES REPORT'!H8</f>
        <v>0</v>
      </c>
      <c r="I9" s="337">
        <f t="shared" si="4"/>
        <v>0</v>
      </c>
      <c r="K9" s="335" t="s">
        <v>125</v>
      </c>
      <c r="L9" s="337">
        <f t="shared" si="3"/>
        <v>0</v>
      </c>
      <c r="M9" s="338">
        <v>42</v>
      </c>
      <c r="N9" s="338">
        <v>80</v>
      </c>
      <c r="O9" s="338">
        <v>35</v>
      </c>
      <c r="P9" s="338">
        <v>82</v>
      </c>
      <c r="Q9" s="338">
        <v>61</v>
      </c>
      <c r="R9" s="338">
        <v>82</v>
      </c>
      <c r="S9" s="338">
        <v>66</v>
      </c>
    </row>
    <row r="10" spans="1:19" ht="14.5" x14ac:dyDescent="0.35">
      <c r="A10" s="339" t="s">
        <v>130</v>
      </c>
      <c r="B10" s="429">
        <f>+'LUNCH DINNER SALES REPORT'!B9</f>
        <v>0</v>
      </c>
      <c r="C10" s="429">
        <f>+'LUNCH DINNER SALES REPORT'!C9</f>
        <v>0</v>
      </c>
      <c r="D10" s="340">
        <f>+'LUNCH DINNER SALES REPORT'!D9</f>
        <v>0</v>
      </c>
      <c r="E10" s="340">
        <f>+'LUNCH DINNER SALES REPORT'!E9</f>
        <v>0</v>
      </c>
      <c r="F10" s="340">
        <f>+'LUNCH DINNER SALES REPORT'!F9</f>
        <v>0</v>
      </c>
      <c r="G10" s="340">
        <f>+'LUNCH DINNER SALES REPORT'!G9</f>
        <v>0</v>
      </c>
      <c r="H10" s="340">
        <f>+'LUNCH DINNER SALES REPORT'!H9</f>
        <v>0</v>
      </c>
      <c r="I10" s="341">
        <f t="shared" si="4"/>
        <v>0</v>
      </c>
      <c r="K10" s="339" t="s">
        <v>130</v>
      </c>
      <c r="L10" s="341">
        <f t="shared" si="3"/>
        <v>0</v>
      </c>
      <c r="M10" s="342">
        <v>10</v>
      </c>
      <c r="N10" s="342">
        <v>5</v>
      </c>
      <c r="O10" s="342">
        <v>7</v>
      </c>
      <c r="P10" s="342">
        <v>5</v>
      </c>
      <c r="Q10" s="342">
        <v>2</v>
      </c>
      <c r="R10" s="342">
        <v>17</v>
      </c>
      <c r="S10" s="342">
        <v>16</v>
      </c>
    </row>
    <row r="11" spans="1:19" ht="14.5" x14ac:dyDescent="0.35">
      <c r="A11" s="335" t="s">
        <v>111</v>
      </c>
      <c r="B11" s="429">
        <f>+'LUNCH DINNER SALES REPORT'!B10</f>
        <v>0</v>
      </c>
      <c r="C11" s="429">
        <f>+'LUNCH DINNER SALES REPORT'!C10</f>
        <v>0</v>
      </c>
      <c r="D11" s="336">
        <f>+'LUNCH DINNER SALES REPORT'!D10</f>
        <v>0</v>
      </c>
      <c r="E11" s="336">
        <f>+'LUNCH DINNER SALES REPORT'!E10</f>
        <v>0</v>
      </c>
      <c r="F11" s="336">
        <f>+'LUNCH DINNER SALES REPORT'!F10</f>
        <v>0</v>
      </c>
      <c r="G11" s="336">
        <f>+'LUNCH DINNER SALES REPORT'!G10</f>
        <v>0</v>
      </c>
      <c r="H11" s="336">
        <f>+'LUNCH DINNER SALES REPORT'!H10</f>
        <v>0</v>
      </c>
      <c r="I11" s="337">
        <f>SUM(B11:H11)</f>
        <v>0</v>
      </c>
      <c r="K11" s="335" t="s">
        <v>111</v>
      </c>
      <c r="L11" s="337">
        <f t="shared" si="3"/>
        <v>0</v>
      </c>
      <c r="M11" s="338">
        <v>0</v>
      </c>
      <c r="N11" s="338">
        <v>0</v>
      </c>
      <c r="O11" s="338">
        <v>0</v>
      </c>
      <c r="P11" s="338">
        <v>0</v>
      </c>
      <c r="Q11" s="338">
        <v>0</v>
      </c>
      <c r="R11" s="338">
        <v>0</v>
      </c>
      <c r="S11" s="338">
        <v>0</v>
      </c>
    </row>
    <row r="12" spans="1:19" ht="14.5" x14ac:dyDescent="0.35">
      <c r="A12" s="343" t="s">
        <v>73</v>
      </c>
      <c r="B12" s="430">
        <f>+'LUNCH DINNER SALES REPORT'!B11</f>
        <v>0</v>
      </c>
      <c r="C12" s="430">
        <f>+'LUNCH DINNER SALES REPORT'!C11</f>
        <v>0</v>
      </c>
      <c r="D12" s="344">
        <f>+'LUNCH DINNER SALES REPORT'!D11</f>
        <v>0</v>
      </c>
      <c r="E12" s="344">
        <f>+'LUNCH DINNER SALES REPORT'!E11</f>
        <v>0</v>
      </c>
      <c r="F12" s="344">
        <f>+'LUNCH DINNER SALES REPORT'!F11</f>
        <v>0</v>
      </c>
      <c r="G12" s="344">
        <f>+'LUNCH DINNER SALES REPORT'!G11</f>
        <v>0</v>
      </c>
      <c r="H12" s="344">
        <f>+'LUNCH DINNER SALES REPORT'!H11</f>
        <v>0</v>
      </c>
      <c r="I12" s="345">
        <f>SUM(A12:H12)</f>
        <v>0</v>
      </c>
      <c r="K12" s="343" t="s">
        <v>73</v>
      </c>
      <c r="L12" s="345">
        <f t="shared" si="3"/>
        <v>0</v>
      </c>
      <c r="M12" s="346">
        <v>24</v>
      </c>
      <c r="N12" s="346">
        <v>47</v>
      </c>
      <c r="O12" s="346">
        <v>35</v>
      </c>
      <c r="P12" s="346">
        <v>38</v>
      </c>
      <c r="Q12" s="346">
        <v>22</v>
      </c>
      <c r="R12" s="346">
        <v>47</v>
      </c>
      <c r="S12" s="346">
        <v>36</v>
      </c>
    </row>
    <row r="13" spans="1:19" ht="14.5" x14ac:dyDescent="0.35">
      <c r="A13" s="347" t="s">
        <v>74</v>
      </c>
      <c r="B13" s="426">
        <f>+'LUNCH DINNER SALES REPORT'!B12</f>
        <v>0</v>
      </c>
      <c r="C13" s="426">
        <f>+'LUNCH DINNER SALES REPORT'!C12</f>
        <v>0</v>
      </c>
      <c r="D13" s="348">
        <f>+'LUNCH DINNER SALES REPORT'!D12</f>
        <v>0</v>
      </c>
      <c r="E13" s="348">
        <f>+'LUNCH DINNER SALES REPORT'!E12</f>
        <v>0</v>
      </c>
      <c r="F13" s="348">
        <f>+'LUNCH DINNER SALES REPORT'!F12</f>
        <v>0</v>
      </c>
      <c r="G13" s="348">
        <f>+'LUNCH DINNER SALES REPORT'!G12</f>
        <v>0</v>
      </c>
      <c r="H13" s="348">
        <f>+'LUNCH DINNER SALES REPORT'!H12</f>
        <v>0</v>
      </c>
      <c r="I13" s="349">
        <f>SUM(A13:H13)</f>
        <v>0</v>
      </c>
      <c r="K13" s="347" t="s">
        <v>74</v>
      </c>
      <c r="L13" s="349">
        <f t="shared" si="3"/>
        <v>0</v>
      </c>
      <c r="M13" s="348">
        <v>397</v>
      </c>
      <c r="N13" s="348">
        <v>413</v>
      </c>
      <c r="O13" s="348">
        <v>446</v>
      </c>
      <c r="P13" s="348">
        <v>608</v>
      </c>
      <c r="Q13" s="348">
        <v>747</v>
      </c>
      <c r="R13" s="348">
        <v>617</v>
      </c>
      <c r="S13" s="348">
        <v>622</v>
      </c>
    </row>
    <row r="14" spans="1:19" ht="7.5" customHeight="1" x14ac:dyDescent="0.35">
      <c r="A14" s="145"/>
      <c r="E14" s="138"/>
      <c r="F14" s="138"/>
      <c r="G14" s="138"/>
      <c r="H14" s="138"/>
      <c r="I14" s="350"/>
      <c r="K14" s="145"/>
      <c r="L14" s="350"/>
      <c r="M14" s="138"/>
      <c r="N14" s="138"/>
      <c r="O14" s="138"/>
      <c r="P14" s="138"/>
      <c r="Q14" s="138"/>
      <c r="R14" s="138"/>
      <c r="S14" s="138"/>
    </row>
    <row r="15" spans="1:19" ht="14.5" outlineLevel="1" x14ac:dyDescent="0.35">
      <c r="A15" s="351" t="s">
        <v>126</v>
      </c>
      <c r="B15" s="431">
        <f>+'LUNCH DINNER SALES REPORT'!B14</f>
        <v>0</v>
      </c>
      <c r="C15" s="431">
        <f>+'LUNCH DINNER SALES REPORT'!C14</f>
        <v>0</v>
      </c>
      <c r="D15" s="352">
        <f>+'LUNCH DINNER SALES REPORT'!D14</f>
        <v>0</v>
      </c>
      <c r="E15" s="352">
        <f>+'LUNCH DINNER SALES REPORT'!E14</f>
        <v>0</v>
      </c>
      <c r="F15" s="352">
        <f>+'LUNCH DINNER SALES REPORT'!F14</f>
        <v>0</v>
      </c>
      <c r="G15" s="352">
        <f>+'LUNCH DINNER SALES REPORT'!G14</f>
        <v>0</v>
      </c>
      <c r="H15" s="352">
        <f>+'LUNCH DINNER SALES REPORT'!H14</f>
        <v>0</v>
      </c>
      <c r="I15" s="353">
        <f t="shared" ref="I15:I22" si="5">SUM(B15:H15)</f>
        <v>0</v>
      </c>
      <c r="K15" s="351" t="s">
        <v>126</v>
      </c>
      <c r="L15" s="353">
        <f t="shared" si="3"/>
        <v>0</v>
      </c>
      <c r="M15" s="354">
        <v>0</v>
      </c>
      <c r="N15" s="354">
        <v>0</v>
      </c>
      <c r="O15" s="354">
        <v>0</v>
      </c>
      <c r="P15" s="354">
        <v>0</v>
      </c>
      <c r="Q15" s="354">
        <v>411.56</v>
      </c>
      <c r="R15" s="354">
        <v>242.66</v>
      </c>
      <c r="S15" s="354">
        <v>240</v>
      </c>
    </row>
    <row r="16" spans="1:19" ht="15" outlineLevel="1" thickBot="1" x14ac:dyDescent="0.4">
      <c r="A16" s="351" t="s">
        <v>127</v>
      </c>
      <c r="B16" s="431">
        <f>+'LUNCH DINNER SALES REPORT'!B15</f>
        <v>0</v>
      </c>
      <c r="C16" s="431">
        <f>+'LUNCH DINNER SALES REPORT'!C15</f>
        <v>0</v>
      </c>
      <c r="D16" s="352">
        <f>+'LUNCH DINNER SALES REPORT'!D15</f>
        <v>0</v>
      </c>
      <c r="E16" s="352">
        <f>+'LUNCH DINNER SALES REPORT'!E15</f>
        <v>0</v>
      </c>
      <c r="F16" s="352">
        <f>+'LUNCH DINNER SALES REPORT'!F15</f>
        <v>0</v>
      </c>
      <c r="G16" s="352">
        <f>+'LUNCH DINNER SALES REPORT'!G15</f>
        <v>0</v>
      </c>
      <c r="H16" s="352">
        <f>+'LUNCH DINNER SALES REPORT'!H15</f>
        <v>0</v>
      </c>
      <c r="I16" s="353">
        <f t="shared" si="5"/>
        <v>0</v>
      </c>
      <c r="K16" s="351" t="s">
        <v>127</v>
      </c>
      <c r="L16" s="353">
        <f t="shared" si="3"/>
        <v>0</v>
      </c>
      <c r="M16" s="354">
        <v>2947.1000000000004</v>
      </c>
      <c r="N16" s="354">
        <v>5052.4400000000005</v>
      </c>
      <c r="O16" s="354">
        <v>2374.21</v>
      </c>
      <c r="P16" s="354">
        <v>4298.6400000000003</v>
      </c>
      <c r="Q16" s="354">
        <v>5957.329999999999</v>
      </c>
      <c r="R16" s="354">
        <v>3456.8999999999996</v>
      </c>
      <c r="S16" s="354">
        <v>3719.97</v>
      </c>
    </row>
    <row r="17" spans="1:19" ht="15.5" thickTop="1" thickBot="1" x14ac:dyDescent="0.4">
      <c r="A17" s="328" t="s">
        <v>163</v>
      </c>
      <c r="B17" s="363">
        <f t="shared" ref="B17:H17" si="6">SUM(B15:B16)</f>
        <v>0</v>
      </c>
      <c r="C17" s="363">
        <f t="shared" si="6"/>
        <v>0</v>
      </c>
      <c r="D17" s="363">
        <f t="shared" si="6"/>
        <v>0</v>
      </c>
      <c r="E17" s="363">
        <f t="shared" si="6"/>
        <v>0</v>
      </c>
      <c r="F17" s="363">
        <f t="shared" si="6"/>
        <v>0</v>
      </c>
      <c r="G17" s="363">
        <f t="shared" si="6"/>
        <v>0</v>
      </c>
      <c r="H17" s="363">
        <f t="shared" si="6"/>
        <v>0</v>
      </c>
      <c r="I17" s="364">
        <f>SUM(I15:I16)</f>
        <v>0</v>
      </c>
      <c r="K17" s="328" t="s">
        <v>163</v>
      </c>
      <c r="L17" s="364">
        <f>SUM(L15:L16)</f>
        <v>0</v>
      </c>
      <c r="M17" s="365">
        <v>2947.1000000000004</v>
      </c>
      <c r="N17" s="365">
        <v>5052.4400000000005</v>
      </c>
      <c r="O17" s="365">
        <v>2374.21</v>
      </c>
      <c r="P17" s="365">
        <v>4298.6400000000003</v>
      </c>
      <c r="Q17" s="365">
        <v>6368.8899999999994</v>
      </c>
      <c r="R17" s="365">
        <v>3699.5599999999995</v>
      </c>
      <c r="S17" s="365">
        <v>3959.97</v>
      </c>
    </row>
    <row r="18" spans="1:19" ht="8.25" customHeight="1" thickTop="1" x14ac:dyDescent="0.35">
      <c r="A18" s="420"/>
      <c r="B18" s="421"/>
      <c r="C18" s="421"/>
      <c r="D18" s="421"/>
      <c r="E18" s="421"/>
      <c r="F18" s="421"/>
      <c r="G18" s="421"/>
      <c r="H18" s="421"/>
      <c r="I18" s="422"/>
      <c r="K18" s="420"/>
      <c r="L18" s="422"/>
      <c r="M18" s="147"/>
      <c r="N18" s="147"/>
      <c r="O18" s="147"/>
      <c r="P18" s="147"/>
      <c r="Q18" s="147"/>
      <c r="R18" s="147"/>
      <c r="S18" s="147"/>
    </row>
    <row r="19" spans="1:19" ht="14.5" x14ac:dyDescent="0.35">
      <c r="A19" s="351" t="s">
        <v>112</v>
      </c>
      <c r="B19" s="431">
        <f>+'LUNCH DINNER SALES REPORT'!B16</f>
        <v>0</v>
      </c>
      <c r="C19" s="431">
        <f>+'LUNCH DINNER SALES REPORT'!C16</f>
        <v>0</v>
      </c>
      <c r="D19" s="352">
        <f>+'LUNCH DINNER SALES REPORT'!D16</f>
        <v>0</v>
      </c>
      <c r="E19" s="352">
        <f>+'LUNCH DINNER SALES REPORT'!E16</f>
        <v>0</v>
      </c>
      <c r="F19" s="352">
        <f>+'LUNCH DINNER SALES REPORT'!F16</f>
        <v>0</v>
      </c>
      <c r="G19" s="352">
        <f>+'LUNCH DINNER SALES REPORT'!G16</f>
        <v>0</v>
      </c>
      <c r="H19" s="352">
        <f>+'LUNCH DINNER SALES REPORT'!H16</f>
        <v>0</v>
      </c>
      <c r="I19" s="353">
        <f t="shared" si="5"/>
        <v>0</v>
      </c>
      <c r="K19" s="351" t="s">
        <v>112</v>
      </c>
      <c r="L19" s="353">
        <f t="shared" si="3"/>
        <v>0</v>
      </c>
      <c r="M19" s="354">
        <v>0</v>
      </c>
      <c r="N19" s="354">
        <v>0</v>
      </c>
      <c r="O19" s="354">
        <v>0</v>
      </c>
      <c r="P19" s="354">
        <v>0</v>
      </c>
      <c r="Q19" s="354">
        <v>0</v>
      </c>
      <c r="R19" s="354">
        <v>0</v>
      </c>
      <c r="S19" s="354">
        <v>0</v>
      </c>
    </row>
    <row r="20" spans="1:19" ht="14.5" x14ac:dyDescent="0.35">
      <c r="A20" s="355" t="s">
        <v>75</v>
      </c>
      <c r="B20" s="431">
        <f>+'LUNCH DINNER SALES REPORT'!B17</f>
        <v>0</v>
      </c>
      <c r="C20" s="431">
        <f>+'LUNCH DINNER SALES REPORT'!C17</f>
        <v>0</v>
      </c>
      <c r="D20" s="356">
        <f>+'LUNCH DINNER SALES REPORT'!D17</f>
        <v>0</v>
      </c>
      <c r="E20" s="356">
        <f>+'LUNCH DINNER SALES REPORT'!E17</f>
        <v>0</v>
      </c>
      <c r="F20" s="356">
        <f>+'LUNCH DINNER SALES REPORT'!F17</f>
        <v>0</v>
      </c>
      <c r="G20" s="356">
        <f>+'LUNCH DINNER SALES REPORT'!G17</f>
        <v>0</v>
      </c>
      <c r="H20" s="356">
        <f>+'LUNCH DINNER SALES REPORT'!H17</f>
        <v>0</v>
      </c>
      <c r="I20" s="357">
        <f t="shared" si="5"/>
        <v>0</v>
      </c>
      <c r="K20" s="355" t="s">
        <v>75</v>
      </c>
      <c r="L20" s="357">
        <f t="shared" si="3"/>
        <v>0</v>
      </c>
      <c r="M20" s="358">
        <v>7740.01</v>
      </c>
      <c r="N20" s="358">
        <v>15077.99</v>
      </c>
      <c r="O20" s="358">
        <v>9166.2199999999993</v>
      </c>
      <c r="P20" s="358">
        <v>10981.769999999999</v>
      </c>
      <c r="Q20" s="358">
        <v>7022.21</v>
      </c>
      <c r="R20" s="358">
        <v>14971.530000000002</v>
      </c>
      <c r="S20" s="358">
        <v>11877.169999999998</v>
      </c>
    </row>
    <row r="21" spans="1:19" ht="15" thickBot="1" x14ac:dyDescent="0.4">
      <c r="A21" s="359" t="s">
        <v>76</v>
      </c>
      <c r="B21" s="431">
        <f>+'LUNCH DINNER SALES REPORT'!B18</f>
        <v>0</v>
      </c>
      <c r="C21" s="431">
        <f>+'LUNCH DINNER SALES REPORT'!C18</f>
        <v>0</v>
      </c>
      <c r="D21" s="360">
        <f>+'LUNCH DINNER SALES REPORT'!D18</f>
        <v>0</v>
      </c>
      <c r="E21" s="360">
        <f>+'LUNCH DINNER SALES REPORT'!E18</f>
        <v>0</v>
      </c>
      <c r="F21" s="360">
        <f>+'LUNCH DINNER SALES REPORT'!F18</f>
        <v>0</v>
      </c>
      <c r="G21" s="360">
        <f>+'LUNCH DINNER SALES REPORT'!G18</f>
        <v>0</v>
      </c>
      <c r="H21" s="360">
        <f>+'LUNCH DINNER SALES REPORT'!H18</f>
        <v>0</v>
      </c>
      <c r="I21" s="361">
        <f t="shared" si="5"/>
        <v>0</v>
      </c>
      <c r="K21" s="359" t="s">
        <v>76</v>
      </c>
      <c r="L21" s="361">
        <f t="shared" si="3"/>
        <v>0</v>
      </c>
      <c r="M21" s="362">
        <v>165001.41</v>
      </c>
      <c r="N21" s="362">
        <v>173555.51999999996</v>
      </c>
      <c r="O21" s="362">
        <v>205580.15999999997</v>
      </c>
      <c r="P21" s="362">
        <v>270390.91000000003</v>
      </c>
      <c r="Q21" s="362">
        <v>333704.37</v>
      </c>
      <c r="R21" s="362">
        <v>268274.83</v>
      </c>
      <c r="S21" s="362">
        <v>277249.44</v>
      </c>
    </row>
    <row r="22" spans="1:19" ht="15.5" thickTop="1" thickBot="1" x14ac:dyDescent="0.4">
      <c r="A22" s="328" t="s">
        <v>77</v>
      </c>
      <c r="B22" s="363">
        <f t="shared" ref="B22:H22" si="7">SUM(B19:B21)</f>
        <v>0</v>
      </c>
      <c r="C22" s="363">
        <f t="shared" si="7"/>
        <v>0</v>
      </c>
      <c r="D22" s="363">
        <f t="shared" si="7"/>
        <v>0</v>
      </c>
      <c r="E22" s="363">
        <f t="shared" si="7"/>
        <v>0</v>
      </c>
      <c r="F22" s="363">
        <f t="shared" si="7"/>
        <v>0</v>
      </c>
      <c r="G22" s="363">
        <f t="shared" si="7"/>
        <v>0</v>
      </c>
      <c r="H22" s="363">
        <f t="shared" si="7"/>
        <v>0</v>
      </c>
      <c r="I22" s="364">
        <f t="shared" si="5"/>
        <v>0</v>
      </c>
      <c r="K22" s="328" t="s">
        <v>77</v>
      </c>
      <c r="L22" s="364">
        <f t="shared" si="3"/>
        <v>0</v>
      </c>
      <c r="M22" s="363">
        <v>172741.41999999998</v>
      </c>
      <c r="N22" s="363">
        <v>188633.50999999995</v>
      </c>
      <c r="O22" s="363">
        <v>214746.38</v>
      </c>
      <c r="P22" s="363">
        <v>281372.68</v>
      </c>
      <c r="Q22" s="363">
        <v>340726.57999999996</v>
      </c>
      <c r="R22" s="363">
        <v>283246.36000000004</v>
      </c>
      <c r="S22" s="363">
        <v>289126.61</v>
      </c>
    </row>
    <row r="23" spans="1:19" ht="26.25" customHeight="1" thickTop="1" thickBot="1" x14ac:dyDescent="0.4">
      <c r="A23" s="423" t="s">
        <v>164</v>
      </c>
      <c r="B23" s="424">
        <f t="shared" ref="B23:I23" si="8">+B22+B17</f>
        <v>0</v>
      </c>
      <c r="C23" s="424">
        <f t="shared" si="8"/>
        <v>0</v>
      </c>
      <c r="D23" s="424">
        <f t="shared" si="8"/>
        <v>0</v>
      </c>
      <c r="E23" s="424">
        <f t="shared" si="8"/>
        <v>0</v>
      </c>
      <c r="F23" s="424">
        <f t="shared" si="8"/>
        <v>0</v>
      </c>
      <c r="G23" s="424">
        <f t="shared" si="8"/>
        <v>0</v>
      </c>
      <c r="H23" s="424">
        <f t="shared" si="8"/>
        <v>0</v>
      </c>
      <c r="I23" s="425">
        <f t="shared" si="8"/>
        <v>0</v>
      </c>
      <c r="J23" s="419"/>
      <c r="K23" s="423" t="s">
        <v>164</v>
      </c>
      <c r="L23" s="425">
        <f t="shared" ref="L23" si="9">+L22+L17</f>
        <v>0</v>
      </c>
      <c r="M23" s="424">
        <v>175688.52</v>
      </c>
      <c r="N23" s="424">
        <v>193685.94999999995</v>
      </c>
      <c r="O23" s="424">
        <v>217120.59</v>
      </c>
      <c r="P23" s="424">
        <v>285671.32</v>
      </c>
      <c r="Q23" s="424">
        <v>347095.47</v>
      </c>
      <c r="R23" s="424">
        <v>286945.92000000004</v>
      </c>
      <c r="S23" s="424">
        <v>293086.57999999996</v>
      </c>
    </row>
    <row r="24" spans="1:19" ht="7.5" customHeight="1" thickTop="1" x14ac:dyDescent="0.35">
      <c r="A24" s="145"/>
      <c r="B24" s="145"/>
      <c r="C24" s="145"/>
      <c r="D24" s="145"/>
      <c r="E24" s="145"/>
      <c r="F24" s="145"/>
      <c r="G24" s="145"/>
      <c r="H24" s="145"/>
      <c r="I24" s="366"/>
      <c r="K24" s="145"/>
      <c r="L24" s="366"/>
      <c r="M24" s="145"/>
      <c r="N24" s="145"/>
      <c r="O24" s="145"/>
      <c r="P24" s="145"/>
      <c r="Q24" s="145"/>
      <c r="R24" s="145"/>
      <c r="S24" s="145"/>
    </row>
    <row r="25" spans="1:19" ht="14.5" x14ac:dyDescent="0.35">
      <c r="A25" s="145" t="s">
        <v>81</v>
      </c>
      <c r="B25" s="432">
        <f>+MON!$B13</f>
        <v>0</v>
      </c>
      <c r="C25" s="432">
        <f>+TUE!$B13</f>
        <v>0</v>
      </c>
      <c r="D25" s="367">
        <f>+WED!$B13</f>
        <v>0</v>
      </c>
      <c r="E25" s="367">
        <f>+THU!$B13</f>
        <v>0</v>
      </c>
      <c r="F25" s="367">
        <f>+FRI!$B13</f>
        <v>0</v>
      </c>
      <c r="G25" s="367">
        <f>+SAT!$B13</f>
        <v>0</v>
      </c>
      <c r="H25" s="367">
        <f>+SUN!$B13</f>
        <v>0</v>
      </c>
      <c r="I25" s="368">
        <f>SUM(B25:H25)</f>
        <v>0</v>
      </c>
      <c r="K25" s="145" t="s">
        <v>81</v>
      </c>
      <c r="L25" s="368">
        <f t="shared" si="3"/>
        <v>0</v>
      </c>
      <c r="M25" s="369">
        <v>118813.87</v>
      </c>
      <c r="N25" s="369">
        <v>131449.23000000001</v>
      </c>
      <c r="O25" s="369">
        <v>134114.45000000001</v>
      </c>
      <c r="P25" s="369">
        <v>178471.09</v>
      </c>
      <c r="Q25" s="369">
        <v>212850.59000000003</v>
      </c>
      <c r="R25" s="369">
        <v>176734.68</v>
      </c>
      <c r="S25" s="369">
        <v>180991.75</v>
      </c>
    </row>
    <row r="26" spans="1:19" ht="14.5" x14ac:dyDescent="0.35">
      <c r="A26" s="145" t="s">
        <v>139</v>
      </c>
      <c r="B26" s="432">
        <f>+MON!$C13+MON!$D13+MON!$F13</f>
        <v>0</v>
      </c>
      <c r="C26" s="432">
        <f>+TUE!$C13+TUE!$D13+TUE!$F13</f>
        <v>0</v>
      </c>
      <c r="D26" s="367">
        <f>+WED!$C13+WED!$D13+WED!$F13</f>
        <v>0</v>
      </c>
      <c r="E26" s="367">
        <f>+THU!$C13+THU!$D13+THU!$F13</f>
        <v>0</v>
      </c>
      <c r="F26" s="367">
        <f>+FRI!$C13+FRI!$D13+FRI!$F13</f>
        <v>0</v>
      </c>
      <c r="G26" s="367">
        <f>+SAT!$C13+SAT!$D13+SAT!$F13</f>
        <v>0</v>
      </c>
      <c r="H26" s="367">
        <f>+SUN!$C13+SUN!$D13+SUN!$F13</f>
        <v>0</v>
      </c>
      <c r="I26" s="368">
        <f t="shared" ref="I26:I30" si="10">SUM(B26:H26)</f>
        <v>0</v>
      </c>
      <c r="K26" s="145" t="s">
        <v>92</v>
      </c>
      <c r="L26" s="368">
        <f t="shared" si="3"/>
        <v>0</v>
      </c>
      <c r="M26" s="369">
        <v>20042.650000000001</v>
      </c>
      <c r="N26" s="369">
        <v>24254.510000000002</v>
      </c>
      <c r="O26" s="369">
        <v>23452.370000000003</v>
      </c>
      <c r="P26" s="369">
        <v>32028.25</v>
      </c>
      <c r="Q26" s="369">
        <v>36409.599999999999</v>
      </c>
      <c r="R26" s="369">
        <v>35835.24</v>
      </c>
      <c r="S26" s="369">
        <v>34468.35</v>
      </c>
    </row>
    <row r="27" spans="1:19" ht="14.5" x14ac:dyDescent="0.35">
      <c r="A27" s="145" t="s">
        <v>79</v>
      </c>
      <c r="B27" s="432">
        <f>+MON!$G13</f>
        <v>0</v>
      </c>
      <c r="C27" s="432">
        <f>+TUE!$G13</f>
        <v>0</v>
      </c>
      <c r="D27" s="367">
        <f>+WED!$G13</f>
        <v>0</v>
      </c>
      <c r="E27" s="367">
        <f>+THU!$G13</f>
        <v>0</v>
      </c>
      <c r="F27" s="367">
        <f>+FRI!$G13</f>
        <v>0</v>
      </c>
      <c r="G27" s="367">
        <f>+SAT!$G13</f>
        <v>0</v>
      </c>
      <c r="H27" s="367">
        <f>+SUN!$G13</f>
        <v>0</v>
      </c>
      <c r="I27" s="368">
        <f t="shared" si="10"/>
        <v>0</v>
      </c>
      <c r="K27" s="145" t="s">
        <v>79</v>
      </c>
      <c r="L27" s="368">
        <f t="shared" si="3"/>
        <v>0</v>
      </c>
      <c r="M27" s="369">
        <v>36832</v>
      </c>
      <c r="N27" s="369">
        <v>37982.21</v>
      </c>
      <c r="O27" s="369">
        <v>59305.770000000004</v>
      </c>
      <c r="P27" s="369">
        <v>75171.98</v>
      </c>
      <c r="Q27" s="369">
        <v>97728.61</v>
      </c>
      <c r="R27" s="369">
        <v>72567.100000000006</v>
      </c>
      <c r="S27" s="369">
        <v>77162.48000000001</v>
      </c>
    </row>
    <row r="28" spans="1:19" ht="15" thickBot="1" x14ac:dyDescent="0.4">
      <c r="A28" s="145" t="s">
        <v>135</v>
      </c>
      <c r="B28" s="432">
        <f>+MON!$H13</f>
        <v>0</v>
      </c>
      <c r="C28" s="432">
        <f>+TUE!$H13</f>
        <v>0</v>
      </c>
      <c r="D28" s="367">
        <f>+WED!$H13</f>
        <v>0</v>
      </c>
      <c r="E28" s="367">
        <f>+THU!$H13</f>
        <v>0</v>
      </c>
      <c r="F28" s="367">
        <f>+FRI!$H13</f>
        <v>0</v>
      </c>
      <c r="G28" s="367">
        <f>+SAT!$H13</f>
        <v>0</v>
      </c>
      <c r="H28" s="367">
        <f>+SUN!$H13</f>
        <v>0</v>
      </c>
      <c r="I28" s="368">
        <f t="shared" si="10"/>
        <v>0</v>
      </c>
      <c r="K28" s="145" t="s">
        <v>135</v>
      </c>
      <c r="L28" s="368">
        <f t="shared" si="3"/>
        <v>0</v>
      </c>
      <c r="M28" s="369">
        <v>0</v>
      </c>
      <c r="N28" s="369">
        <v>0</v>
      </c>
      <c r="O28" s="369">
        <v>248</v>
      </c>
      <c r="P28" s="369">
        <v>0</v>
      </c>
      <c r="Q28" s="369">
        <v>106.67</v>
      </c>
      <c r="R28" s="369">
        <v>1808.9000000000003</v>
      </c>
      <c r="S28" s="369">
        <v>464</v>
      </c>
    </row>
    <row r="29" spans="1:19" ht="14.5" hidden="1" outlineLevel="1" x14ac:dyDescent="0.35">
      <c r="A29" s="145" t="s">
        <v>99</v>
      </c>
      <c r="B29" s="432">
        <f>MON!$I13</f>
        <v>0</v>
      </c>
      <c r="C29" s="432">
        <f>TUE!$I13</f>
        <v>0</v>
      </c>
      <c r="D29" s="367">
        <f>WED!$I13</f>
        <v>0</v>
      </c>
      <c r="E29" s="367">
        <f>THU!$I13</f>
        <v>0</v>
      </c>
      <c r="F29" s="367">
        <f>FRI!$I13</f>
        <v>0</v>
      </c>
      <c r="G29" s="367">
        <f>SAT!$I13</f>
        <v>0</v>
      </c>
      <c r="H29" s="367">
        <f>SUN!$I13</f>
        <v>0</v>
      </c>
      <c r="I29" s="368">
        <f t="shared" si="10"/>
        <v>0</v>
      </c>
      <c r="K29" s="145" t="s">
        <v>99</v>
      </c>
      <c r="L29" s="368">
        <f t="shared" si="3"/>
        <v>0</v>
      </c>
      <c r="M29" s="369">
        <v>0</v>
      </c>
      <c r="N29" s="369">
        <v>0</v>
      </c>
      <c r="O29" s="369">
        <v>0</v>
      </c>
      <c r="P29" s="369">
        <v>0</v>
      </c>
      <c r="Q29" s="369">
        <v>0</v>
      </c>
      <c r="R29" s="369">
        <v>0</v>
      </c>
      <c r="S29" s="369">
        <v>0</v>
      </c>
    </row>
    <row r="30" spans="1:19" ht="15" hidden="1" outlineLevel="1" thickBot="1" x14ac:dyDescent="0.4">
      <c r="A30" s="145" t="s">
        <v>100</v>
      </c>
      <c r="B30" s="432">
        <f>+MON!$K13</f>
        <v>0</v>
      </c>
      <c r="C30" s="432">
        <f>+TUE!$K13</f>
        <v>0</v>
      </c>
      <c r="D30" s="367">
        <f>+WED!$K13</f>
        <v>0</v>
      </c>
      <c r="E30" s="367">
        <f>+THU!$K13</f>
        <v>0</v>
      </c>
      <c r="F30" s="367">
        <f>+FRI!$K13</f>
        <v>0</v>
      </c>
      <c r="G30" s="367">
        <f>+SAT!$K13</f>
        <v>0</v>
      </c>
      <c r="H30" s="367">
        <f>+SUN!$K13</f>
        <v>0</v>
      </c>
      <c r="I30" s="368">
        <f t="shared" si="10"/>
        <v>0</v>
      </c>
      <c r="K30" s="145" t="s">
        <v>100</v>
      </c>
      <c r="L30" s="368">
        <f t="shared" si="3"/>
        <v>0</v>
      </c>
      <c r="M30" s="369">
        <v>0</v>
      </c>
      <c r="N30" s="369">
        <v>0</v>
      </c>
      <c r="O30" s="369">
        <v>0</v>
      </c>
      <c r="P30" s="369">
        <v>0</v>
      </c>
      <c r="Q30" s="369">
        <v>0</v>
      </c>
      <c r="R30" s="369">
        <v>0</v>
      </c>
      <c r="S30" s="369">
        <v>0</v>
      </c>
    </row>
    <row r="31" spans="1:19" ht="26.25" customHeight="1" collapsed="1" thickTop="1" thickBot="1" x14ac:dyDescent="0.4">
      <c r="A31" s="423" t="s">
        <v>164</v>
      </c>
      <c r="B31" s="424">
        <f t="shared" ref="B31:H31" si="11">SUM(B25:B30)</f>
        <v>0</v>
      </c>
      <c r="C31" s="424">
        <f t="shared" si="11"/>
        <v>0</v>
      </c>
      <c r="D31" s="424">
        <f t="shared" si="11"/>
        <v>0</v>
      </c>
      <c r="E31" s="424">
        <f t="shared" si="11"/>
        <v>0</v>
      </c>
      <c r="F31" s="424">
        <f t="shared" si="11"/>
        <v>0</v>
      </c>
      <c r="G31" s="424">
        <f t="shared" si="11"/>
        <v>0</v>
      </c>
      <c r="H31" s="424">
        <f t="shared" si="11"/>
        <v>0</v>
      </c>
      <c r="I31" s="425">
        <f>SUM(B31:H31)</f>
        <v>0</v>
      </c>
      <c r="J31" s="419"/>
      <c r="K31" s="423" t="s">
        <v>164</v>
      </c>
      <c r="L31" s="425">
        <f t="shared" si="3"/>
        <v>0</v>
      </c>
      <c r="M31" s="424">
        <v>175688.52</v>
      </c>
      <c r="N31" s="424">
        <v>193685.95</v>
      </c>
      <c r="O31" s="424">
        <v>217120.58999999997</v>
      </c>
      <c r="P31" s="424">
        <v>285671.32000000007</v>
      </c>
      <c r="Q31" s="424">
        <v>347095.47</v>
      </c>
      <c r="R31" s="424">
        <v>286945.92000000004</v>
      </c>
      <c r="S31" s="424">
        <v>293086.58</v>
      </c>
    </row>
    <row r="32" spans="1:19" ht="6.75" customHeight="1" thickTop="1" x14ac:dyDescent="0.35">
      <c r="B32" s="137"/>
      <c r="C32" s="137"/>
      <c r="D32" s="137"/>
      <c r="E32" s="137"/>
      <c r="F32" s="137"/>
      <c r="G32" s="137"/>
      <c r="H32" s="137"/>
      <c r="I32" s="350"/>
      <c r="L32" s="350"/>
      <c r="M32" s="138"/>
      <c r="N32" s="138"/>
      <c r="O32" s="138"/>
      <c r="P32" s="138"/>
      <c r="Q32" s="138"/>
      <c r="R32" s="138"/>
      <c r="S32" s="138"/>
    </row>
    <row r="33" spans="1:19" ht="14.5" x14ac:dyDescent="0.35">
      <c r="A33" s="371" t="s">
        <v>114</v>
      </c>
      <c r="B33" s="433">
        <f>+IF(B$7=0,0,B$25/B$7)</f>
        <v>0</v>
      </c>
      <c r="C33" s="433">
        <f t="shared" ref="C33:H33" si="12">+IF(C$7=0,0,C$25/C$7)</f>
        <v>0</v>
      </c>
      <c r="D33" s="372">
        <f t="shared" si="12"/>
        <v>0</v>
      </c>
      <c r="E33" s="372">
        <f t="shared" si="12"/>
        <v>0</v>
      </c>
      <c r="F33" s="372">
        <f t="shared" si="12"/>
        <v>0</v>
      </c>
      <c r="G33" s="372">
        <f t="shared" si="12"/>
        <v>0</v>
      </c>
      <c r="H33" s="372">
        <f t="shared" si="12"/>
        <v>0</v>
      </c>
      <c r="I33" s="370" t="e">
        <f t="shared" ref="I33" si="13">+I$25/I$7</f>
        <v>#DIV/0!</v>
      </c>
      <c r="K33" s="371" t="s">
        <v>114</v>
      </c>
      <c r="L33" s="370" t="e">
        <f t="shared" ref="L33:L44" si="14">+I33</f>
        <v>#DIV/0!</v>
      </c>
      <c r="M33" s="372">
        <v>282.21821852731591</v>
      </c>
      <c r="N33" s="372">
        <v>285.75919565217396</v>
      </c>
      <c r="O33" s="372">
        <v>278.82422037422037</v>
      </c>
      <c r="P33" s="372">
        <v>276.27103715170279</v>
      </c>
      <c r="Q33" s="372">
        <v>276.78880364109239</v>
      </c>
      <c r="R33" s="372">
        <v>266.16668674698792</v>
      </c>
      <c r="S33" s="372">
        <v>275.06344984802433</v>
      </c>
    </row>
    <row r="34" spans="1:19" ht="14.5" x14ac:dyDescent="0.35">
      <c r="A34" s="371" t="s">
        <v>115</v>
      </c>
      <c r="B34" s="433">
        <f>+IF(B$6=0,0,B$26/B$6)</f>
        <v>0</v>
      </c>
      <c r="C34" s="433">
        <f t="shared" ref="C34:H34" si="15">+IF(C$6=0,0,C$26/C$6)</f>
        <v>0</v>
      </c>
      <c r="D34" s="372">
        <f t="shared" si="15"/>
        <v>0</v>
      </c>
      <c r="E34" s="372">
        <f t="shared" si="15"/>
        <v>0</v>
      </c>
      <c r="F34" s="372">
        <f t="shared" si="15"/>
        <v>0</v>
      </c>
      <c r="G34" s="372">
        <f t="shared" si="15"/>
        <v>0</v>
      </c>
      <c r="H34" s="372">
        <f t="shared" si="15"/>
        <v>0</v>
      </c>
      <c r="I34" s="370" t="e">
        <f t="shared" ref="I34" si="16">+I$26/I$6</f>
        <v>#DIV/0!</v>
      </c>
      <c r="K34" s="371" t="s">
        <v>115</v>
      </c>
      <c r="L34" s="370" t="e">
        <f t="shared" si="14"/>
        <v>#DIV/0!</v>
      </c>
      <c r="M34" s="372">
        <v>42.373467230443978</v>
      </c>
      <c r="N34" s="372">
        <v>44.5036880733945</v>
      </c>
      <c r="O34" s="372">
        <v>44.842007648183561</v>
      </c>
      <c r="P34" s="372">
        <v>43.694747612551161</v>
      </c>
      <c r="Q34" s="372">
        <v>43.293222354340067</v>
      </c>
      <c r="R34" s="372">
        <v>46.66046875</v>
      </c>
      <c r="S34" s="372">
        <v>46.328427419354838</v>
      </c>
    </row>
    <row r="35" spans="1:19" ht="14.5" x14ac:dyDescent="0.35">
      <c r="A35" s="371" t="s">
        <v>116</v>
      </c>
      <c r="B35" s="433">
        <f>+IF(B$7=0,0,B$27/B$7)</f>
        <v>0</v>
      </c>
      <c r="C35" s="433">
        <f t="shared" ref="C35:H35" si="17">+IF(C$7=0,0,C$27/C$7)</f>
        <v>0</v>
      </c>
      <c r="D35" s="372">
        <f t="shared" si="17"/>
        <v>0</v>
      </c>
      <c r="E35" s="372">
        <f t="shared" si="17"/>
        <v>0</v>
      </c>
      <c r="F35" s="372">
        <f t="shared" si="17"/>
        <v>0</v>
      </c>
      <c r="G35" s="372">
        <f t="shared" si="17"/>
        <v>0</v>
      </c>
      <c r="H35" s="372">
        <f t="shared" si="17"/>
        <v>0</v>
      </c>
      <c r="I35" s="370" t="e">
        <f t="shared" ref="I35" si="18">+I$27/I$7</f>
        <v>#DIV/0!</v>
      </c>
      <c r="K35" s="371" t="s">
        <v>116</v>
      </c>
      <c r="L35" s="370" t="e">
        <f t="shared" si="14"/>
        <v>#DIV/0!</v>
      </c>
      <c r="M35" s="372">
        <v>87.486935866983373</v>
      </c>
      <c r="N35" s="372">
        <v>82.570021739130439</v>
      </c>
      <c r="O35" s="372">
        <v>123.29681912681913</v>
      </c>
      <c r="P35" s="372">
        <v>116.36529411764705</v>
      </c>
      <c r="Q35" s="372">
        <v>127.08531859557867</v>
      </c>
      <c r="R35" s="372">
        <v>109.28780120481929</v>
      </c>
      <c r="S35" s="372">
        <v>117.26820668693011</v>
      </c>
    </row>
    <row r="36" spans="1:19" ht="14.5" x14ac:dyDescent="0.35">
      <c r="A36" s="371" t="s">
        <v>119</v>
      </c>
      <c r="B36" s="433">
        <f>+IF(B$7=0,0,B$28/B$7)</f>
        <v>0</v>
      </c>
      <c r="C36" s="433">
        <f t="shared" ref="C36:H36" si="19">+IF(C$7=0,0,C$28/C$7)</f>
        <v>0</v>
      </c>
      <c r="D36" s="372">
        <f t="shared" si="19"/>
        <v>0</v>
      </c>
      <c r="E36" s="372">
        <f t="shared" si="19"/>
        <v>0</v>
      </c>
      <c r="F36" s="372">
        <f t="shared" si="19"/>
        <v>0</v>
      </c>
      <c r="G36" s="372">
        <f t="shared" si="19"/>
        <v>0</v>
      </c>
      <c r="H36" s="372">
        <f t="shared" si="19"/>
        <v>0</v>
      </c>
      <c r="I36" s="370" t="e">
        <f t="shared" ref="I36" si="20">+I$28/I$7</f>
        <v>#DIV/0!</v>
      </c>
      <c r="K36" s="371" t="s">
        <v>119</v>
      </c>
      <c r="L36" s="370" t="e">
        <f t="shared" si="14"/>
        <v>#DIV/0!</v>
      </c>
      <c r="M36" s="372">
        <v>0</v>
      </c>
      <c r="N36" s="372">
        <v>0</v>
      </c>
      <c r="O36" s="372">
        <v>0.51559251559251562</v>
      </c>
      <c r="P36" s="372">
        <v>0</v>
      </c>
      <c r="Q36" s="372">
        <v>0.13871261378413524</v>
      </c>
      <c r="R36" s="372">
        <v>2.7242469879518079</v>
      </c>
      <c r="S36" s="372">
        <v>0.70516717325227962</v>
      </c>
    </row>
    <row r="37" spans="1:19" ht="14.5" hidden="1" outlineLevel="1" x14ac:dyDescent="0.35">
      <c r="A37" s="371" t="s">
        <v>136</v>
      </c>
      <c r="B37" s="433" t="e">
        <f>+B$30/B$7</f>
        <v>#DIV/0!</v>
      </c>
      <c r="C37" s="433" t="e">
        <f t="shared" ref="C37:I37" si="21">+C$30/C$7</f>
        <v>#DIV/0!</v>
      </c>
      <c r="D37" s="372" t="e">
        <f t="shared" si="21"/>
        <v>#DIV/0!</v>
      </c>
      <c r="E37" s="372" t="e">
        <f t="shared" si="21"/>
        <v>#DIV/0!</v>
      </c>
      <c r="F37" s="372" t="e">
        <f t="shared" si="21"/>
        <v>#DIV/0!</v>
      </c>
      <c r="G37" s="372" t="e">
        <f t="shared" si="21"/>
        <v>#DIV/0!</v>
      </c>
      <c r="H37" s="372" t="e">
        <f t="shared" si="21"/>
        <v>#DIV/0!</v>
      </c>
      <c r="I37" s="370" t="e">
        <f t="shared" si="21"/>
        <v>#DIV/0!</v>
      </c>
      <c r="K37" s="371" t="s">
        <v>136</v>
      </c>
      <c r="L37" s="370" t="e">
        <f t="shared" si="14"/>
        <v>#DIV/0!</v>
      </c>
      <c r="M37" s="372">
        <v>0</v>
      </c>
      <c r="N37" s="372">
        <v>0</v>
      </c>
      <c r="O37" s="372">
        <v>0</v>
      </c>
      <c r="P37" s="372">
        <v>0</v>
      </c>
      <c r="Q37" s="372">
        <v>0</v>
      </c>
      <c r="R37" s="372">
        <v>0</v>
      </c>
      <c r="S37" s="372">
        <v>0</v>
      </c>
    </row>
    <row r="38" spans="1:19" ht="14.5" collapsed="1" x14ac:dyDescent="0.35">
      <c r="A38" s="145" t="s">
        <v>113</v>
      </c>
      <c r="B38" s="434">
        <f>+IF(B7=0,0,((B25+B27+B28+B29+B30)/B7)+(B26/B6))</f>
        <v>0</v>
      </c>
      <c r="C38" s="434">
        <f t="shared" ref="C38:G38" si="22">+IF(C7=0,0,((C25+C27+C28+C29+C30)/C7)+(C26/C6))</f>
        <v>0</v>
      </c>
      <c r="D38" s="179">
        <f t="shared" si="22"/>
        <v>0</v>
      </c>
      <c r="E38" s="179">
        <f>+IF(E7=0,0,((E25+E27+E28+E29+E30)/E7)+(E26/E6))</f>
        <v>0</v>
      </c>
      <c r="F38" s="179">
        <f t="shared" si="22"/>
        <v>0</v>
      </c>
      <c r="G38" s="179">
        <f t="shared" si="22"/>
        <v>0</v>
      </c>
      <c r="H38" s="179">
        <f>+IF(H7=0,0,((H25+H27+H28+H29+H30)/H7)+(H26/H6))</f>
        <v>0</v>
      </c>
      <c r="I38" s="370" t="e">
        <f t="shared" ref="I38" si="23">+((I25+I27+I28+I29+I30)/I7)+(I26/I6)</f>
        <v>#DIV/0!</v>
      </c>
      <c r="K38" s="145" t="s">
        <v>113</v>
      </c>
      <c r="L38" s="370" t="e">
        <f t="shared" si="14"/>
        <v>#DIV/0!</v>
      </c>
      <c r="M38" s="179">
        <v>412.07862162474322</v>
      </c>
      <c r="N38" s="179">
        <v>412.8329054646988</v>
      </c>
      <c r="O38" s="179">
        <v>447.4786396648156</v>
      </c>
      <c r="P38" s="179">
        <v>436.33107888190102</v>
      </c>
      <c r="Q38" s="179">
        <v>447.3060572047952</v>
      </c>
      <c r="R38" s="179">
        <v>424.83920368975902</v>
      </c>
      <c r="S38" s="179">
        <v>439.36525112756158</v>
      </c>
    </row>
    <row r="39" spans="1:19" ht="14.5" x14ac:dyDescent="0.35">
      <c r="A39" s="181" t="s">
        <v>90</v>
      </c>
      <c r="B39" s="434">
        <f>+$I39/7</f>
        <v>0</v>
      </c>
      <c r="C39" s="434">
        <f t="shared" ref="C39:H39" si="24">+$I39/7</f>
        <v>0</v>
      </c>
      <c r="D39" s="179">
        <f t="shared" si="24"/>
        <v>0</v>
      </c>
      <c r="E39" s="179">
        <f t="shared" si="24"/>
        <v>0</v>
      </c>
      <c r="F39" s="179">
        <f t="shared" si="24"/>
        <v>0</v>
      </c>
      <c r="G39" s="179">
        <f t="shared" si="24"/>
        <v>0</v>
      </c>
      <c r="H39" s="179">
        <f t="shared" si="24"/>
        <v>0</v>
      </c>
      <c r="I39" s="370">
        <f>+'LUNCH DINNER SALES REPORT'!B47</f>
        <v>0</v>
      </c>
      <c r="K39" s="181" t="s">
        <v>90</v>
      </c>
      <c r="L39" s="370">
        <f t="shared" si="14"/>
        <v>0</v>
      </c>
      <c r="M39" s="179">
        <v>28667.86</v>
      </c>
      <c r="N39" s="179">
        <v>33038.92</v>
      </c>
      <c r="O39" s="179">
        <v>33659.879999999997</v>
      </c>
      <c r="P39" s="179">
        <v>44309.010000000009</v>
      </c>
      <c r="Q39" s="179">
        <v>45514.27</v>
      </c>
      <c r="R39" s="179">
        <v>39558.300000000003</v>
      </c>
      <c r="S39" s="179">
        <v>42171.210525000002</v>
      </c>
    </row>
    <row r="40" spans="1:19" ht="14.5" x14ac:dyDescent="0.35">
      <c r="A40" s="145" t="s">
        <v>91</v>
      </c>
      <c r="B40" s="435">
        <f>IF(B31=0,0,B39/B31)</f>
        <v>0</v>
      </c>
      <c r="C40" s="435">
        <f t="shared" ref="C40:H40" si="25">IF(C31=0,0,C39/C31)</f>
        <v>0</v>
      </c>
      <c r="D40" s="373">
        <f t="shared" si="25"/>
        <v>0</v>
      </c>
      <c r="E40" s="373">
        <f t="shared" si="25"/>
        <v>0</v>
      </c>
      <c r="F40" s="373">
        <f t="shared" si="25"/>
        <v>0</v>
      </c>
      <c r="G40" s="373">
        <f t="shared" si="25"/>
        <v>0</v>
      </c>
      <c r="H40" s="373">
        <f t="shared" si="25"/>
        <v>0</v>
      </c>
      <c r="I40" s="374" t="e">
        <f t="shared" ref="I40" si="26">I39/I31</f>
        <v>#DIV/0!</v>
      </c>
      <c r="K40" s="145" t="s">
        <v>91</v>
      </c>
      <c r="L40" s="374" t="e">
        <f t="shared" si="14"/>
        <v>#DIV/0!</v>
      </c>
      <c r="M40" s="375">
        <v>0.1631743496957001</v>
      </c>
      <c r="N40" s="375">
        <v>0.17057984846087182</v>
      </c>
      <c r="O40" s="375">
        <v>0.15502850282416791</v>
      </c>
      <c r="P40" s="375">
        <v>0.155104859668797</v>
      </c>
      <c r="Q40" s="375">
        <v>0.13112896575688526</v>
      </c>
      <c r="R40" s="375">
        <v>0.13785977511023678</v>
      </c>
      <c r="S40" s="375">
        <v>0.14388652842787958</v>
      </c>
    </row>
    <row r="41" spans="1:19" ht="14.5" x14ac:dyDescent="0.35">
      <c r="A41" s="145" t="s">
        <v>120</v>
      </c>
      <c r="B41" s="434">
        <f>+$I41/7</f>
        <v>0</v>
      </c>
      <c r="C41" s="434">
        <f t="shared" ref="C41:H41" si="27">+$I41/7</f>
        <v>0</v>
      </c>
      <c r="D41" s="179">
        <f t="shared" si="27"/>
        <v>0</v>
      </c>
      <c r="E41" s="179">
        <f t="shared" si="27"/>
        <v>0</v>
      </c>
      <c r="F41" s="179">
        <f t="shared" si="27"/>
        <v>0</v>
      </c>
      <c r="G41" s="179">
        <f t="shared" si="27"/>
        <v>0</v>
      </c>
      <c r="H41" s="179">
        <f t="shared" si="27"/>
        <v>0</v>
      </c>
      <c r="I41" s="370">
        <f>+'LUNCH DINNER SALES REPORT'!B49</f>
        <v>0</v>
      </c>
      <c r="K41" s="145" t="s">
        <v>120</v>
      </c>
      <c r="L41" s="370">
        <f t="shared" si="14"/>
        <v>0</v>
      </c>
      <c r="M41" s="179">
        <v>68978.481599999999</v>
      </c>
      <c r="N41" s="179">
        <v>68978.481599999999</v>
      </c>
      <c r="O41" s="179">
        <v>71686.22</v>
      </c>
      <c r="P41" s="179">
        <v>71686.22</v>
      </c>
      <c r="Q41" s="179">
        <v>71686.22</v>
      </c>
      <c r="R41" s="179">
        <v>71686.22</v>
      </c>
      <c r="S41" s="179">
        <v>71686.22</v>
      </c>
    </row>
    <row r="42" spans="1:19" ht="14.5" x14ac:dyDescent="0.35">
      <c r="A42" s="145" t="s">
        <v>121</v>
      </c>
      <c r="B42" s="435">
        <f>IF(B31=0,0,B41/B31)</f>
        <v>0</v>
      </c>
      <c r="C42" s="435">
        <f t="shared" ref="C42:H42" si="28">IF(C31=0,0,C41/C31)</f>
        <v>0</v>
      </c>
      <c r="D42" s="373">
        <f t="shared" si="28"/>
        <v>0</v>
      </c>
      <c r="E42" s="373">
        <f t="shared" si="28"/>
        <v>0</v>
      </c>
      <c r="F42" s="373">
        <f t="shared" si="28"/>
        <v>0</v>
      </c>
      <c r="G42" s="373">
        <f t="shared" si="28"/>
        <v>0</v>
      </c>
      <c r="H42" s="373">
        <f t="shared" si="28"/>
        <v>0</v>
      </c>
      <c r="I42" s="374" t="e">
        <f t="shared" ref="I42" si="29">I41/I31</f>
        <v>#DIV/0!</v>
      </c>
      <c r="K42" s="145" t="s">
        <v>121</v>
      </c>
      <c r="L42" s="374" t="e">
        <f t="shared" si="14"/>
        <v>#DIV/0!</v>
      </c>
      <c r="M42" s="375">
        <v>0.3926180356007325</v>
      </c>
      <c r="N42" s="375">
        <v>0.35613570111822768</v>
      </c>
      <c r="O42" s="375">
        <v>0.33016776529577418</v>
      </c>
      <c r="P42" s="375">
        <v>0.25093950628295481</v>
      </c>
      <c r="Q42" s="375">
        <v>0.20653170725621975</v>
      </c>
      <c r="R42" s="375">
        <v>0.24982484504397201</v>
      </c>
      <c r="S42" s="375">
        <v>0.24459059162654256</v>
      </c>
    </row>
    <row r="43" spans="1:19" ht="14.5" x14ac:dyDescent="0.35">
      <c r="A43" s="145" t="s">
        <v>122</v>
      </c>
      <c r="B43" s="434">
        <f>+$I43/7</f>
        <v>352.28571428571428</v>
      </c>
      <c r="C43" s="434">
        <f t="shared" ref="C43:H43" si="30">+$I43/7</f>
        <v>352.28571428571428</v>
      </c>
      <c r="D43" s="179">
        <f t="shared" si="30"/>
        <v>352.28571428571428</v>
      </c>
      <c r="E43" s="179">
        <f t="shared" si="30"/>
        <v>352.28571428571428</v>
      </c>
      <c r="F43" s="179">
        <f t="shared" si="30"/>
        <v>352.28571428571428</v>
      </c>
      <c r="G43" s="179">
        <f t="shared" si="30"/>
        <v>352.28571428571428</v>
      </c>
      <c r="H43" s="179">
        <f t="shared" si="30"/>
        <v>352.28571428571428</v>
      </c>
      <c r="I43" s="370">
        <v>2466</v>
      </c>
      <c r="K43" s="145" t="s">
        <v>122</v>
      </c>
      <c r="L43" s="370">
        <f t="shared" si="14"/>
        <v>2466</v>
      </c>
      <c r="M43" s="179">
        <v>2466</v>
      </c>
      <c r="N43" s="179">
        <v>2607.6923076923076</v>
      </c>
      <c r="O43" s="179">
        <v>2607.6923076923076</v>
      </c>
      <c r="P43" s="179">
        <v>2607.6923076923076</v>
      </c>
      <c r="Q43" s="179">
        <v>2607.6923076923076</v>
      </c>
      <c r="R43" s="179">
        <v>8462.2199999999993</v>
      </c>
      <c r="S43" s="179">
        <v>8462.2199999999993</v>
      </c>
    </row>
    <row r="44" spans="1:19" ht="15" thickBot="1" x14ac:dyDescent="0.4">
      <c r="A44" s="145" t="s">
        <v>123</v>
      </c>
      <c r="B44" s="435">
        <f>IF(B31=0,0,B43/B31)</f>
        <v>0</v>
      </c>
      <c r="C44" s="435">
        <f t="shared" ref="C44:H44" si="31">IF(C31=0,0,C43/C31)</f>
        <v>0</v>
      </c>
      <c r="D44" s="373">
        <f t="shared" si="31"/>
        <v>0</v>
      </c>
      <c r="E44" s="373">
        <f t="shared" si="31"/>
        <v>0</v>
      </c>
      <c r="F44" s="373">
        <f t="shared" si="31"/>
        <v>0</v>
      </c>
      <c r="G44" s="373">
        <f t="shared" si="31"/>
        <v>0</v>
      </c>
      <c r="H44" s="373">
        <f t="shared" si="31"/>
        <v>0</v>
      </c>
      <c r="I44" s="376" t="e">
        <f t="shared" ref="I44" si="32">I43/I31</f>
        <v>#DIV/0!</v>
      </c>
      <c r="K44" s="145" t="s">
        <v>123</v>
      </c>
      <c r="L44" s="376" t="e">
        <f t="shared" si="14"/>
        <v>#DIV/0!</v>
      </c>
      <c r="M44" s="375">
        <v>1.4036204528332302E-2</v>
      </c>
      <c r="N44" s="375">
        <v>1.3463507847070516E-2</v>
      </c>
      <c r="O44" s="375">
        <v>1.201034092479349E-2</v>
      </c>
      <c r="P44" s="375">
        <v>9.1282957900439814E-3</v>
      </c>
      <c r="Q44" s="375">
        <v>7.5128964019389472E-3</v>
      </c>
      <c r="R44" s="375">
        <v>2.9490644090705308E-2</v>
      </c>
      <c r="S44" s="375">
        <v>2.8872765174031506E-2</v>
      </c>
    </row>
    <row r="45" spans="1:19" ht="14.5" x14ac:dyDescent="0.35">
      <c r="A45" s="145"/>
      <c r="B45" s="179"/>
      <c r="K45" s="145"/>
    </row>
    <row r="46" spans="1:19" ht="14.5" x14ac:dyDescent="0.35">
      <c r="A46" s="181"/>
      <c r="B46" s="182"/>
      <c r="K46" s="181"/>
      <c r="M46" s="186"/>
      <c r="N46" s="186"/>
      <c r="O46" s="186"/>
      <c r="P46" s="186"/>
      <c r="Q46" s="186"/>
      <c r="R46" s="186"/>
      <c r="S46" s="186"/>
    </row>
    <row r="47" spans="1:19" ht="14.5" x14ac:dyDescent="0.35">
      <c r="A47" s="145"/>
      <c r="B47" s="377"/>
      <c r="C47" s="377"/>
      <c r="D47" s="377"/>
      <c r="E47" s="377"/>
      <c r="F47" s="377"/>
      <c r="G47" s="377"/>
      <c r="H47" s="377"/>
      <c r="K47" s="145"/>
    </row>
    <row r="49" spans="2:3" x14ac:dyDescent="0.3">
      <c r="C49" s="180"/>
    </row>
    <row r="50" spans="2:3" x14ac:dyDescent="0.3">
      <c r="B50" s="184"/>
      <c r="C50" s="180"/>
    </row>
    <row r="51" spans="2:3" x14ac:dyDescent="0.3">
      <c r="B51" s="184"/>
      <c r="C51" s="180"/>
    </row>
    <row r="52" spans="2:3" x14ac:dyDescent="0.3">
      <c r="B52" s="184"/>
      <c r="C52" s="180"/>
    </row>
    <row r="53" spans="2:3" x14ac:dyDescent="0.3">
      <c r="B53" s="185"/>
      <c r="C53" s="180"/>
    </row>
  </sheetData>
  <mergeCells count="4">
    <mergeCell ref="B2:I2"/>
    <mergeCell ref="L2:S2"/>
    <mergeCell ref="B3:I3"/>
    <mergeCell ref="L3:S3"/>
  </mergeCells>
  <printOptions horizontalCentered="1"/>
  <pageMargins left="0.23622047244094491" right="0.23622047244094491" top="0.51181102362204722" bottom="0.51181102362204722" header="0.31496062992125984" footer="0.31496062992125984"/>
  <pageSetup paperSize="9" scale="85" orientation="landscape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Comp. Summary</vt:lpstr>
      <vt:lpstr>MON!Print_Area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2024-05-07T16:47:30Z</cp:lastPrinted>
  <dcterms:created xsi:type="dcterms:W3CDTF">2021-10-28T22:45:40Z</dcterms:created>
  <dcterms:modified xsi:type="dcterms:W3CDTF">2024-05-11T18:27:21Z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