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omments1.xml" ContentType="application/vnd.openxmlformats-officedocument.spreadsheetml.comments+xml"/>
  <Override PartName="/xl/drawings/drawing8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Zelda\Desktop\Work\ISIAL\SalesReportingAutomation\Documents\Reports\"/>
    </mc:Choice>
  </mc:AlternateContent>
  <xr:revisionPtr revIDLastSave="0" documentId="13_ncr:1_{35ED414E-FD5D-4A13-B86C-A0617AE9E5E4}" xr6:coauthVersionLast="47" xr6:coauthVersionMax="47" xr10:uidLastSave="{00000000-0000-0000-0000-000000000000}"/>
  <bookViews>
    <workbookView xWindow="-28920" yWindow="-120" windowWidth="29040" windowHeight="15720" tabRatio="732" activeTab="2" xr2:uid="{00000000-000D-0000-FFFF-FFFF00000000}"/>
  </bookViews>
  <sheets>
    <sheet name="MON" sheetId="1" r:id="rId1"/>
    <sheet name="TUE" sheetId="3" r:id="rId2"/>
    <sheet name="WED" sheetId="4" r:id="rId3"/>
    <sheet name="THU" sheetId="5" r:id="rId4"/>
    <sheet name="FRI" sheetId="6" r:id="rId5"/>
    <sheet name="SAT" sheetId="7" r:id="rId6"/>
    <sheet name="SUN" sheetId="8" r:id="rId7"/>
    <sheet name="LUNCH DINNER SALES REPORT" sheetId="2" r:id="rId8"/>
    <sheet name="Comp. Summary" sheetId="10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0" i="6" l="1"/>
  <c r="M13" i="3"/>
  <c r="G100" i="4"/>
  <c r="G101" i="4"/>
  <c r="G103" i="4"/>
  <c r="G71" i="6"/>
  <c r="H71" i="6"/>
  <c r="F71" i="6"/>
  <c r="G59" i="6"/>
  <c r="G60" i="6" s="1"/>
  <c r="H59" i="6"/>
  <c r="H60" i="6" s="1"/>
  <c r="H73" i="6" s="1"/>
  <c r="F59" i="6"/>
  <c r="F60" i="6" s="1"/>
  <c r="F73" i="6" s="1"/>
  <c r="G73" i="6" l="1"/>
  <c r="H75" i="6"/>
  <c r="G71" i="5" l="1"/>
  <c r="H71" i="5"/>
  <c r="F71" i="5"/>
  <c r="G63" i="5"/>
  <c r="G64" i="5" s="1"/>
  <c r="G73" i="5" s="1"/>
  <c r="H63" i="5"/>
  <c r="H64" i="5" s="1"/>
  <c r="H73" i="5" s="1"/>
  <c r="F63" i="5"/>
  <c r="F64" i="5" s="1"/>
  <c r="F73" i="5" s="1"/>
  <c r="H75" i="5" l="1"/>
  <c r="H101" i="6"/>
  <c r="L42" i="10" l="1"/>
  <c r="H42" i="10"/>
  <c r="G42" i="10"/>
  <c r="F42" i="10"/>
  <c r="E42" i="10"/>
  <c r="D42" i="10"/>
  <c r="C42" i="10"/>
  <c r="B42" i="10"/>
  <c r="I40" i="10"/>
  <c r="C40" i="10" s="1"/>
  <c r="I38" i="10"/>
  <c r="E38" i="10" s="1"/>
  <c r="H16" i="10"/>
  <c r="G16" i="10"/>
  <c r="F16" i="10"/>
  <c r="E16" i="10"/>
  <c r="D16" i="10"/>
  <c r="C16" i="10"/>
  <c r="B16" i="10"/>
  <c r="H15" i="10"/>
  <c r="G15" i="10"/>
  <c r="F15" i="10"/>
  <c r="E15" i="10"/>
  <c r="D15" i="10"/>
  <c r="C15" i="10"/>
  <c r="B15" i="10"/>
  <c r="H11" i="10"/>
  <c r="G11" i="10"/>
  <c r="F11" i="10"/>
  <c r="E11" i="10"/>
  <c r="D11" i="10"/>
  <c r="C11" i="10"/>
  <c r="B11" i="10"/>
  <c r="H10" i="10"/>
  <c r="G10" i="10"/>
  <c r="F10" i="10"/>
  <c r="E10" i="10"/>
  <c r="D10" i="10"/>
  <c r="C10" i="10"/>
  <c r="B10" i="10"/>
  <c r="H9" i="10"/>
  <c r="G9" i="10"/>
  <c r="F9" i="10"/>
  <c r="E9" i="10"/>
  <c r="D9" i="10"/>
  <c r="C9" i="10"/>
  <c r="B9" i="10"/>
  <c r="H8" i="10"/>
  <c r="G8" i="10"/>
  <c r="G12" i="10" s="1"/>
  <c r="F8" i="10"/>
  <c r="E8" i="10"/>
  <c r="E12" i="10" s="1"/>
  <c r="D8" i="10"/>
  <c r="D12" i="10" s="1"/>
  <c r="C8" i="10"/>
  <c r="B8" i="10"/>
  <c r="L5" i="10"/>
  <c r="B5" i="10"/>
  <c r="C5" i="10" s="1"/>
  <c r="D5" i="10" s="1"/>
  <c r="E5" i="10" s="1"/>
  <c r="F5" i="10" s="1"/>
  <c r="G5" i="10" s="1"/>
  <c r="H5" i="10" s="1"/>
  <c r="C13" i="10" l="1"/>
  <c r="G17" i="10"/>
  <c r="E13" i="10"/>
  <c r="E6" i="10" s="1"/>
  <c r="G13" i="10"/>
  <c r="G6" i="10" s="1"/>
  <c r="B17" i="10"/>
  <c r="B13" i="10"/>
  <c r="F13" i="10"/>
  <c r="D13" i="10"/>
  <c r="D6" i="10" s="1"/>
  <c r="F17" i="10"/>
  <c r="H17" i="10"/>
  <c r="F38" i="10"/>
  <c r="C38" i="10"/>
  <c r="I8" i="10"/>
  <c r="L8" i="10" s="1"/>
  <c r="I16" i="10"/>
  <c r="L16" i="10" s="1"/>
  <c r="G38" i="10"/>
  <c r="I15" i="10"/>
  <c r="H13" i="10"/>
  <c r="D40" i="10"/>
  <c r="I9" i="10"/>
  <c r="L9" i="10" s="1"/>
  <c r="F12" i="10"/>
  <c r="I10" i="10"/>
  <c r="L10" i="10" s="1"/>
  <c r="C17" i="10"/>
  <c r="E40" i="10"/>
  <c r="I11" i="10"/>
  <c r="L11" i="10" s="1"/>
  <c r="H12" i="10"/>
  <c r="D17" i="10"/>
  <c r="H38" i="10"/>
  <c r="F40" i="10"/>
  <c r="E17" i="10"/>
  <c r="G40" i="10"/>
  <c r="B12" i="10"/>
  <c r="B38" i="10"/>
  <c r="L38" i="10"/>
  <c r="H40" i="10"/>
  <c r="C12" i="10"/>
  <c r="D38" i="10"/>
  <c r="B40" i="10"/>
  <c r="L40" i="10"/>
  <c r="C7" i="10" l="1"/>
  <c r="E7" i="10"/>
  <c r="C6" i="10"/>
  <c r="D7" i="10"/>
  <c r="G7" i="10"/>
  <c r="B7" i="10"/>
  <c r="I13" i="10"/>
  <c r="L13" i="10" s="1"/>
  <c r="F7" i="10"/>
  <c r="I17" i="10"/>
  <c r="H6" i="10"/>
  <c r="B6" i="10"/>
  <c r="F6" i="10"/>
  <c r="L15" i="10"/>
  <c r="L17" i="10" s="1"/>
  <c r="H7" i="10"/>
  <c r="I12" i="10"/>
  <c r="L12" i="10" s="1"/>
  <c r="I7" i="10" l="1"/>
  <c r="I6" i="10"/>
  <c r="L7" i="10" l="1"/>
  <c r="L6" i="10"/>
  <c r="K23" i="8" l="1"/>
  <c r="G101" i="5" l="1"/>
  <c r="H103" i="5"/>
  <c r="H103" i="6"/>
  <c r="G100" i="6"/>
  <c r="G100" i="7"/>
  <c r="G101" i="8"/>
  <c r="H103" i="8"/>
  <c r="G101" i="7"/>
  <c r="G100" i="5"/>
  <c r="G100" i="3" l="1"/>
  <c r="H103" i="3"/>
  <c r="G101" i="3"/>
  <c r="H103" i="4"/>
  <c r="G103" i="5"/>
  <c r="H105" i="5" s="1"/>
  <c r="G101" i="6"/>
  <c r="G103" i="6" s="1"/>
  <c r="H105" i="6" s="1"/>
  <c r="H103" i="7"/>
  <c r="G103" i="7"/>
  <c r="H105" i="7" l="1"/>
  <c r="H105" i="4"/>
  <c r="G103" i="3"/>
  <c r="H105" i="3" s="1"/>
  <c r="G101" i="1" l="1"/>
  <c r="G100" i="1"/>
  <c r="M94" i="3" l="1"/>
  <c r="N94" i="3" s="1"/>
  <c r="M116" i="3"/>
  <c r="M100" i="3"/>
  <c r="N100" i="3" s="1"/>
  <c r="M110" i="3"/>
  <c r="M76" i="3"/>
  <c r="N76" i="3" s="1"/>
  <c r="M105" i="3"/>
  <c r="M55" i="3"/>
  <c r="N55" i="3" s="1"/>
  <c r="M123" i="8"/>
  <c r="M122" i="8"/>
  <c r="M121" i="8"/>
  <c r="M120" i="8"/>
  <c r="M116" i="8"/>
  <c r="M115" i="8"/>
  <c r="M114" i="8"/>
  <c r="M113" i="8"/>
  <c r="M112" i="8"/>
  <c r="M111" i="8"/>
  <c r="M110" i="8"/>
  <c r="M109" i="8"/>
  <c r="M108" i="8"/>
  <c r="M107" i="8"/>
  <c r="M106" i="8"/>
  <c r="M105" i="8"/>
  <c r="M104" i="8"/>
  <c r="M103" i="8"/>
  <c r="M102" i="8"/>
  <c r="M101" i="8"/>
  <c r="M100" i="8"/>
  <c r="N100" i="8" s="1"/>
  <c r="Q99" i="8"/>
  <c r="R98" i="8"/>
  <c r="R99" i="8" s="1"/>
  <c r="M97" i="8"/>
  <c r="N97" i="8" s="1"/>
  <c r="M94" i="8"/>
  <c r="N94" i="8" s="1"/>
  <c r="M88" i="8"/>
  <c r="N88" i="8" s="1"/>
  <c r="M85" i="8"/>
  <c r="N85" i="8" s="1"/>
  <c r="M82" i="8"/>
  <c r="N82" i="8" s="1"/>
  <c r="M79" i="8"/>
  <c r="N79" i="8" s="1"/>
  <c r="M76" i="8"/>
  <c r="N76" i="8" s="1"/>
  <c r="M73" i="8"/>
  <c r="N73" i="8" s="1"/>
  <c r="M70" i="8"/>
  <c r="N70" i="8" s="1"/>
  <c r="M67" i="8"/>
  <c r="N67" i="8" s="1"/>
  <c r="M64" i="8"/>
  <c r="N64" i="8" s="1"/>
  <c r="M61" i="8"/>
  <c r="N61" i="8" s="1"/>
  <c r="M58" i="8"/>
  <c r="N58" i="8" s="1"/>
  <c r="M55" i="8"/>
  <c r="N55" i="8" s="1"/>
  <c r="M123" i="7"/>
  <c r="M122" i="7"/>
  <c r="M121" i="7"/>
  <c r="M120" i="7"/>
  <c r="M116" i="7"/>
  <c r="M115" i="7"/>
  <c r="M114" i="7"/>
  <c r="M113" i="7"/>
  <c r="M112" i="7"/>
  <c r="M111" i="7"/>
  <c r="M110" i="7"/>
  <c r="M109" i="7"/>
  <c r="M108" i="7"/>
  <c r="M107" i="7"/>
  <c r="M106" i="7"/>
  <c r="M105" i="7"/>
  <c r="M104" i="7"/>
  <c r="M103" i="7"/>
  <c r="M102" i="7"/>
  <c r="M101" i="7"/>
  <c r="M100" i="7"/>
  <c r="N100" i="7" s="1"/>
  <c r="M97" i="7"/>
  <c r="N97" i="7" s="1"/>
  <c r="M94" i="7"/>
  <c r="N94" i="7" s="1"/>
  <c r="M91" i="7"/>
  <c r="N91" i="7" s="1"/>
  <c r="M88" i="7"/>
  <c r="N88" i="7" s="1"/>
  <c r="M85" i="7"/>
  <c r="N85" i="7" s="1"/>
  <c r="M82" i="7"/>
  <c r="N82" i="7" s="1"/>
  <c r="M79" i="7"/>
  <c r="N79" i="7" s="1"/>
  <c r="M76" i="7"/>
  <c r="N76" i="7" s="1"/>
  <c r="M73" i="7"/>
  <c r="N73" i="7" s="1"/>
  <c r="M70" i="7"/>
  <c r="N70" i="7" s="1"/>
  <c r="M67" i="7"/>
  <c r="N67" i="7" s="1"/>
  <c r="M64" i="7"/>
  <c r="N64" i="7" s="1"/>
  <c r="M61" i="7"/>
  <c r="N61" i="7" s="1"/>
  <c r="M58" i="7"/>
  <c r="N58" i="7" s="1"/>
  <c r="M55" i="7"/>
  <c r="N55" i="7" s="1"/>
  <c r="M123" i="6"/>
  <c r="M122" i="6"/>
  <c r="M121" i="6"/>
  <c r="M120" i="6"/>
  <c r="M116" i="6"/>
  <c r="M115" i="6"/>
  <c r="M114" i="6"/>
  <c r="M113" i="6"/>
  <c r="M112" i="6"/>
  <c r="M111" i="6"/>
  <c r="M110" i="6"/>
  <c r="M109" i="6"/>
  <c r="M108" i="6"/>
  <c r="M107" i="6"/>
  <c r="M106" i="6"/>
  <c r="M105" i="6"/>
  <c r="M104" i="6"/>
  <c r="M103" i="6"/>
  <c r="M102" i="6"/>
  <c r="M101" i="6"/>
  <c r="M100" i="6"/>
  <c r="N100" i="6" s="1"/>
  <c r="M97" i="6"/>
  <c r="N97" i="6" s="1"/>
  <c r="M94" i="6"/>
  <c r="N94" i="6" s="1"/>
  <c r="M91" i="6"/>
  <c r="N91" i="6" s="1"/>
  <c r="M88" i="6"/>
  <c r="N88" i="6" s="1"/>
  <c r="M85" i="6"/>
  <c r="N85" i="6" s="1"/>
  <c r="M82" i="6"/>
  <c r="N82" i="6" s="1"/>
  <c r="M79" i="6"/>
  <c r="N79" i="6" s="1"/>
  <c r="M76" i="6"/>
  <c r="N76" i="6" s="1"/>
  <c r="M73" i="6"/>
  <c r="N73" i="6" s="1"/>
  <c r="M70" i="6"/>
  <c r="N70" i="6" s="1"/>
  <c r="M67" i="6"/>
  <c r="N67" i="6" s="1"/>
  <c r="M64" i="6"/>
  <c r="N64" i="6" s="1"/>
  <c r="M61" i="6"/>
  <c r="N61" i="6" s="1"/>
  <c r="M58" i="6"/>
  <c r="N58" i="6" s="1"/>
  <c r="M55" i="6"/>
  <c r="M124" i="5"/>
  <c r="M123" i="5"/>
  <c r="M122" i="5"/>
  <c r="M121" i="5"/>
  <c r="M117" i="5"/>
  <c r="M116" i="5"/>
  <c r="M115" i="5"/>
  <c r="M114" i="5"/>
  <c r="M113" i="5"/>
  <c r="M112" i="5"/>
  <c r="M111" i="5"/>
  <c r="M110" i="5"/>
  <c r="M109" i="5"/>
  <c r="M108" i="5"/>
  <c r="M107" i="5"/>
  <c r="M106" i="5"/>
  <c r="M105" i="5"/>
  <c r="M104" i="5"/>
  <c r="M103" i="5"/>
  <c r="M102" i="5"/>
  <c r="M101" i="5"/>
  <c r="N101" i="5" s="1"/>
  <c r="Q100" i="5"/>
  <c r="R99" i="5"/>
  <c r="R100" i="5" s="1"/>
  <c r="M98" i="5"/>
  <c r="N98" i="5" s="1"/>
  <c r="M95" i="5"/>
  <c r="N95" i="5" s="1"/>
  <c r="M92" i="5"/>
  <c r="N92" i="5" s="1"/>
  <c r="M89" i="5"/>
  <c r="N89" i="5" s="1"/>
  <c r="M86" i="5"/>
  <c r="N86" i="5" s="1"/>
  <c r="M83" i="5"/>
  <c r="N83" i="5" s="1"/>
  <c r="M80" i="5"/>
  <c r="N80" i="5" s="1"/>
  <c r="M77" i="5"/>
  <c r="N77" i="5" s="1"/>
  <c r="M74" i="5"/>
  <c r="N74" i="5" s="1"/>
  <c r="M71" i="5"/>
  <c r="N71" i="5" s="1"/>
  <c r="M68" i="5"/>
  <c r="N68" i="5" s="1"/>
  <c r="M65" i="5"/>
  <c r="N65" i="5" s="1"/>
  <c r="M62" i="5"/>
  <c r="N62" i="5" s="1"/>
  <c r="M59" i="5"/>
  <c r="N59" i="5" s="1"/>
  <c r="M56" i="5"/>
  <c r="M123" i="4"/>
  <c r="M122" i="4"/>
  <c r="M121" i="4"/>
  <c r="M120" i="4"/>
  <c r="M116" i="4"/>
  <c r="M115" i="4"/>
  <c r="M114" i="4"/>
  <c r="M113" i="4"/>
  <c r="M112" i="4"/>
  <c r="M111" i="4"/>
  <c r="M110" i="4"/>
  <c r="M109" i="4"/>
  <c r="M108" i="4"/>
  <c r="M107" i="4"/>
  <c r="M106" i="4"/>
  <c r="M105" i="4"/>
  <c r="M104" i="4"/>
  <c r="M103" i="4"/>
  <c r="M102" i="4"/>
  <c r="M101" i="4"/>
  <c r="M100" i="4"/>
  <c r="N100" i="4" s="1"/>
  <c r="M97" i="4"/>
  <c r="N97" i="4" s="1"/>
  <c r="M94" i="4"/>
  <c r="N94" i="4" s="1"/>
  <c r="M91" i="4"/>
  <c r="N91" i="4" s="1"/>
  <c r="M88" i="4"/>
  <c r="N88" i="4" s="1"/>
  <c r="M85" i="4"/>
  <c r="N85" i="4" s="1"/>
  <c r="M82" i="4"/>
  <c r="N82" i="4" s="1"/>
  <c r="M79" i="4"/>
  <c r="N79" i="4" s="1"/>
  <c r="M76" i="4"/>
  <c r="N76" i="4" s="1"/>
  <c r="M73" i="4"/>
  <c r="N73" i="4" s="1"/>
  <c r="M70" i="4"/>
  <c r="N70" i="4" s="1"/>
  <c r="M67" i="4"/>
  <c r="N67" i="4" s="1"/>
  <c r="M64" i="4"/>
  <c r="N64" i="4" s="1"/>
  <c r="M61" i="4"/>
  <c r="N61" i="4" s="1"/>
  <c r="M58" i="4"/>
  <c r="N58" i="4" s="1"/>
  <c r="M55" i="4"/>
  <c r="M123" i="3"/>
  <c r="M122" i="3"/>
  <c r="M121" i="3"/>
  <c r="M120" i="3"/>
  <c r="M115" i="3"/>
  <c r="M114" i="3"/>
  <c r="M113" i="3"/>
  <c r="M112" i="3"/>
  <c r="M111" i="3"/>
  <c r="M109" i="3"/>
  <c r="M108" i="3"/>
  <c r="M107" i="3"/>
  <c r="M106" i="3"/>
  <c r="M104" i="3"/>
  <c r="M103" i="3"/>
  <c r="M102" i="3"/>
  <c r="M101" i="3"/>
  <c r="Q99" i="3"/>
  <c r="R98" i="3"/>
  <c r="R99" i="3" s="1"/>
  <c r="M97" i="3"/>
  <c r="N97" i="3" s="1"/>
  <c r="M91" i="3"/>
  <c r="N91" i="3" s="1"/>
  <c r="M85" i="3"/>
  <c r="N85" i="3" s="1"/>
  <c r="M79" i="3"/>
  <c r="N79" i="3" s="1"/>
  <c r="M73" i="3"/>
  <c r="N73" i="3" s="1"/>
  <c r="M64" i="3"/>
  <c r="N64" i="3" s="1"/>
  <c r="M61" i="3"/>
  <c r="N61" i="3" s="1"/>
  <c r="Q99" i="1"/>
  <c r="R98" i="1"/>
  <c r="R99" i="1" s="1"/>
  <c r="M64" i="1"/>
  <c r="N64" i="1" s="1"/>
  <c r="M110" i="1"/>
  <c r="M112" i="1"/>
  <c r="M61" i="1"/>
  <c r="N61" i="1" s="1"/>
  <c r="M109" i="1"/>
  <c r="M111" i="1"/>
  <c r="M113" i="1"/>
  <c r="M114" i="1"/>
  <c r="M70" i="1"/>
  <c r="N70" i="1" s="1"/>
  <c r="M67" i="1"/>
  <c r="N67" i="1" s="1"/>
  <c r="G106" i="7" l="1"/>
  <c r="R101" i="1"/>
  <c r="R101" i="7"/>
  <c r="M82" i="3"/>
  <c r="N82" i="3" s="1"/>
  <c r="M125" i="8"/>
  <c r="M125" i="7"/>
  <c r="M118" i="6"/>
  <c r="M125" i="6"/>
  <c r="M119" i="5"/>
  <c r="N56" i="5"/>
  <c r="G106" i="5" s="1"/>
  <c r="M126" i="5"/>
  <c r="M118" i="4"/>
  <c r="M125" i="4"/>
  <c r="M88" i="3"/>
  <c r="N88" i="3" s="1"/>
  <c r="M70" i="3"/>
  <c r="N70" i="3" s="1"/>
  <c r="M67" i="3"/>
  <c r="N67" i="3" s="1"/>
  <c r="M125" i="3"/>
  <c r="R101" i="8"/>
  <c r="M118" i="7"/>
  <c r="N55" i="6"/>
  <c r="G106" i="6" s="1"/>
  <c r="R102" i="5"/>
  <c r="R105" i="5" s="1"/>
  <c r="N55" i="4"/>
  <c r="G106" i="4" s="1"/>
  <c r="R101" i="3"/>
  <c r="R104" i="3" s="1"/>
  <c r="M58" i="3"/>
  <c r="N58" i="3" s="1"/>
  <c r="G106" i="3" l="1"/>
  <c r="M127" i="7"/>
  <c r="M127" i="6"/>
  <c r="M128" i="5"/>
  <c r="M127" i="4"/>
  <c r="M118" i="3"/>
  <c r="M127" i="3" s="1"/>
  <c r="B40" i="7"/>
  <c r="M97" i="1" l="1"/>
  <c r="B12" i="2" l="1"/>
  <c r="C12" i="2"/>
  <c r="D12" i="2"/>
  <c r="E12" i="2"/>
  <c r="F12" i="2"/>
  <c r="G12" i="2"/>
  <c r="H12" i="2"/>
  <c r="F47" i="4" l="1"/>
  <c r="I9" i="2" l="1"/>
  <c r="I8" i="2"/>
  <c r="I7" i="2"/>
  <c r="H103" i="1" l="1"/>
  <c r="H42" i="8" l="1"/>
  <c r="K37" i="8" s="1"/>
  <c r="C35" i="8"/>
  <c r="H34" i="8"/>
  <c r="K36" i="8" s="1"/>
  <c r="C34" i="8"/>
  <c r="C33" i="8"/>
  <c r="K41" i="8" s="1"/>
  <c r="C28" i="8"/>
  <c r="C27" i="8"/>
  <c r="H26" i="8"/>
  <c r="K40" i="8" s="1"/>
  <c r="C26" i="8"/>
  <c r="C25" i="8"/>
  <c r="C24" i="8"/>
  <c r="C23" i="8"/>
  <c r="C22" i="8"/>
  <c r="C21" i="8"/>
  <c r="H42" i="7"/>
  <c r="K37" i="7" s="1"/>
  <c r="C35" i="7"/>
  <c r="H34" i="7"/>
  <c r="K36" i="7" s="1"/>
  <c r="C34" i="7"/>
  <c r="C33" i="7"/>
  <c r="K41" i="7" s="1"/>
  <c r="C28" i="7"/>
  <c r="C27" i="7"/>
  <c r="H26" i="7"/>
  <c r="K40" i="7" s="1"/>
  <c r="C26" i="7"/>
  <c r="C25" i="7"/>
  <c r="C24" i="7"/>
  <c r="K23" i="7"/>
  <c r="C23" i="7"/>
  <c r="C22" i="7"/>
  <c r="C21" i="7"/>
  <c r="H42" i="6"/>
  <c r="K37" i="6" s="1"/>
  <c r="C35" i="6"/>
  <c r="H34" i="6"/>
  <c r="K36" i="6" s="1"/>
  <c r="C34" i="6"/>
  <c r="C33" i="6"/>
  <c r="K41" i="6" s="1"/>
  <c r="C28" i="6"/>
  <c r="C27" i="6"/>
  <c r="H26" i="6"/>
  <c r="C26" i="6"/>
  <c r="C25" i="6"/>
  <c r="C24" i="6"/>
  <c r="K23" i="6"/>
  <c r="C23" i="6"/>
  <c r="C22" i="6"/>
  <c r="C21" i="6"/>
  <c r="K13" i="8"/>
  <c r="J13" i="8"/>
  <c r="I13" i="8"/>
  <c r="H13" i="8"/>
  <c r="G13" i="8"/>
  <c r="F13" i="8"/>
  <c r="F15" i="8" s="1"/>
  <c r="E13" i="8"/>
  <c r="D13" i="8"/>
  <c r="D15" i="8" s="1"/>
  <c r="C13" i="8"/>
  <c r="B13" i="8"/>
  <c r="H25" i="10" s="1"/>
  <c r="L12" i="8"/>
  <c r="H21" i="10" s="1"/>
  <c r="L11" i="8"/>
  <c r="H20" i="10" s="1"/>
  <c r="L10" i="8"/>
  <c r="H19" i="10" s="1"/>
  <c r="K13" i="7"/>
  <c r="J13" i="7"/>
  <c r="I13" i="7"/>
  <c r="H13" i="7"/>
  <c r="G13" i="7"/>
  <c r="F13" i="7"/>
  <c r="F15" i="7" s="1"/>
  <c r="E13" i="7"/>
  <c r="D13" i="7"/>
  <c r="D15" i="7" s="1"/>
  <c r="C13" i="7"/>
  <c r="B13" i="7"/>
  <c r="G25" i="10" s="1"/>
  <c r="L12" i="7"/>
  <c r="G21" i="10" s="1"/>
  <c r="L11" i="7"/>
  <c r="G20" i="10" s="1"/>
  <c r="L10" i="7"/>
  <c r="G19" i="10" s="1"/>
  <c r="K13" i="6"/>
  <c r="J13" i="6"/>
  <c r="I13" i="6"/>
  <c r="H13" i="6"/>
  <c r="G13" i="6"/>
  <c r="F13" i="6"/>
  <c r="F15" i="6" s="1"/>
  <c r="E13" i="6"/>
  <c r="D13" i="6"/>
  <c r="D15" i="6" s="1"/>
  <c r="C13" i="6"/>
  <c r="B13" i="6"/>
  <c r="F25" i="10" s="1"/>
  <c r="L12" i="6"/>
  <c r="F21" i="10" s="1"/>
  <c r="L11" i="6"/>
  <c r="F20" i="10" s="1"/>
  <c r="L10" i="6"/>
  <c r="F19" i="10" s="1"/>
  <c r="F22" i="10" l="1"/>
  <c r="F23" i="10" s="1"/>
  <c r="F33" i="10"/>
  <c r="I15" i="7"/>
  <c r="G29" i="10"/>
  <c r="H15" i="8"/>
  <c r="H28" i="10"/>
  <c r="F22" i="2"/>
  <c r="F26" i="10"/>
  <c r="F34" i="10" s="1"/>
  <c r="G15" i="6"/>
  <c r="F27" i="10"/>
  <c r="F35" i="10" s="1"/>
  <c r="K15" i="6"/>
  <c r="F30" i="10"/>
  <c r="F36" i="10" s="1"/>
  <c r="G33" i="10"/>
  <c r="I15" i="8"/>
  <c r="H29" i="10"/>
  <c r="H15" i="6"/>
  <c r="F28" i="10"/>
  <c r="G22" i="10"/>
  <c r="G23" i="10" s="1"/>
  <c r="G22" i="2"/>
  <c r="G26" i="10"/>
  <c r="G34" i="10" s="1"/>
  <c r="G15" i="7"/>
  <c r="G27" i="10"/>
  <c r="G35" i="10" s="1"/>
  <c r="K15" i="7"/>
  <c r="G30" i="10"/>
  <c r="G36" i="10" s="1"/>
  <c r="H33" i="10"/>
  <c r="I15" i="6"/>
  <c r="F29" i="10"/>
  <c r="H15" i="7"/>
  <c r="G28" i="10"/>
  <c r="H22" i="10"/>
  <c r="H23" i="10" s="1"/>
  <c r="H22" i="2"/>
  <c r="H26" i="10"/>
  <c r="H34" i="10" s="1"/>
  <c r="G15" i="8"/>
  <c r="H27" i="10"/>
  <c r="H35" i="10" s="1"/>
  <c r="K15" i="8"/>
  <c r="H30" i="10"/>
  <c r="H36" i="10" s="1"/>
  <c r="B15" i="8"/>
  <c r="H21" i="2"/>
  <c r="B15" i="7"/>
  <c r="G21" i="2"/>
  <c r="B15" i="6"/>
  <c r="F21" i="2"/>
  <c r="C15" i="7"/>
  <c r="C15" i="8"/>
  <c r="C15" i="6"/>
  <c r="C29" i="8"/>
  <c r="B39" i="8" s="1"/>
  <c r="C29" i="7"/>
  <c r="B39" i="7" s="1"/>
  <c r="B45" i="7" s="1"/>
  <c r="C29" i="6"/>
  <c r="B39" i="6" s="1"/>
  <c r="H16" i="2"/>
  <c r="H31" i="10" l="1"/>
  <c r="H43" i="10" s="1"/>
  <c r="G37" i="10"/>
  <c r="H37" i="10"/>
  <c r="G31" i="10"/>
  <c r="F37" i="10"/>
  <c r="F31" i="10"/>
  <c r="L15" i="8"/>
  <c r="L15" i="6"/>
  <c r="L15" i="7"/>
  <c r="H41" i="10" l="1"/>
  <c r="H39" i="10"/>
  <c r="G43" i="10"/>
  <c r="G41" i="10"/>
  <c r="G39" i="10"/>
  <c r="F43" i="10"/>
  <c r="F39" i="10"/>
  <c r="F41" i="10"/>
  <c r="F47" i="3"/>
  <c r="K23" i="5" l="1"/>
  <c r="L44" i="4"/>
  <c r="L43" i="4"/>
  <c r="L42" i="4"/>
  <c r="L39" i="4"/>
  <c r="L38" i="4"/>
  <c r="L35" i="4"/>
  <c r="L31" i="4"/>
  <c r="L30" i="4" s="1"/>
  <c r="L28" i="4"/>
  <c r="L27" i="4"/>
  <c r="L26" i="4"/>
  <c r="L25" i="4" s="1"/>
  <c r="K23" i="4"/>
  <c r="L23" i="4" l="1"/>
  <c r="M108" i="1" l="1"/>
  <c r="M115" i="1"/>
  <c r="M100" i="1"/>
  <c r="N100" i="1" s="1"/>
  <c r="N97" i="1"/>
  <c r="M94" i="1"/>
  <c r="N94" i="1" s="1"/>
  <c r="M91" i="1"/>
  <c r="N91" i="1" s="1"/>
  <c r="F10" i="2" l="1"/>
  <c r="F11" i="2"/>
  <c r="F6" i="2" l="1"/>
  <c r="L44" i="8"/>
  <c r="L43" i="8"/>
  <c r="L42" i="8"/>
  <c r="L37" i="8"/>
  <c r="L39" i="8"/>
  <c r="L38" i="8"/>
  <c r="L35" i="8"/>
  <c r="L36" i="8"/>
  <c r="L41" i="8"/>
  <c r="L31" i="8"/>
  <c r="L30" i="8" s="1"/>
  <c r="L28" i="8"/>
  <c r="L27" i="8"/>
  <c r="L26" i="8"/>
  <c r="L25" i="8" s="1"/>
  <c r="L40" i="8"/>
  <c r="L23" i="8"/>
  <c r="K17" i="8"/>
  <c r="M12" i="8"/>
  <c r="M11" i="8"/>
  <c r="M10" i="8"/>
  <c r="L44" i="7"/>
  <c r="L43" i="7"/>
  <c r="L42" i="7"/>
  <c r="L37" i="7"/>
  <c r="L39" i="7"/>
  <c r="L38" i="7"/>
  <c r="L35" i="7"/>
  <c r="L36" i="7"/>
  <c r="L41" i="7"/>
  <c r="L31" i="7"/>
  <c r="L30" i="7" s="1"/>
  <c r="L28" i="7"/>
  <c r="L27" i="7"/>
  <c r="L26" i="7"/>
  <c r="L25" i="7" s="1"/>
  <c r="L40" i="7"/>
  <c r="L23" i="7"/>
  <c r="K17" i="7"/>
  <c r="M12" i="7"/>
  <c r="M11" i="7"/>
  <c r="M10" i="7"/>
  <c r="L44" i="6"/>
  <c r="L43" i="6"/>
  <c r="L42" i="6"/>
  <c r="L37" i="6"/>
  <c r="L39" i="6"/>
  <c r="L38" i="6"/>
  <c r="L35" i="6"/>
  <c r="L36" i="6"/>
  <c r="L41" i="6"/>
  <c r="L31" i="6"/>
  <c r="L30" i="6" s="1"/>
  <c r="L28" i="6"/>
  <c r="L27" i="6"/>
  <c r="L26" i="6"/>
  <c r="L25" i="6" s="1"/>
  <c r="L40" i="6"/>
  <c r="L23" i="6"/>
  <c r="K17" i="6"/>
  <c r="M12" i="6"/>
  <c r="M11" i="6"/>
  <c r="M10" i="6"/>
  <c r="L45" i="5"/>
  <c r="L44" i="5"/>
  <c r="L43" i="5"/>
  <c r="H42" i="5"/>
  <c r="K38" i="5" s="1"/>
  <c r="L40" i="5"/>
  <c r="L39" i="5"/>
  <c r="L36" i="5"/>
  <c r="C35" i="5"/>
  <c r="H34" i="5"/>
  <c r="C34" i="5"/>
  <c r="C33" i="5"/>
  <c r="L31" i="5"/>
  <c r="L30" i="5" s="1"/>
  <c r="L28" i="5"/>
  <c r="C28" i="5"/>
  <c r="L27" i="5"/>
  <c r="C27" i="5"/>
  <c r="L26" i="5"/>
  <c r="L25" i="5" s="1"/>
  <c r="H26" i="5"/>
  <c r="K41" i="5" s="1"/>
  <c r="C26" i="5"/>
  <c r="C25" i="5"/>
  <c r="C24" i="5"/>
  <c r="L23" i="5"/>
  <c r="C23" i="5"/>
  <c r="C22" i="5"/>
  <c r="C21" i="5"/>
  <c r="K17" i="5"/>
  <c r="K13" i="5"/>
  <c r="E30" i="10" s="1"/>
  <c r="E36" i="10" s="1"/>
  <c r="J13" i="5"/>
  <c r="I13" i="5"/>
  <c r="E29" i="10" s="1"/>
  <c r="H13" i="5"/>
  <c r="E28" i="10" s="1"/>
  <c r="G13" i="5"/>
  <c r="E27" i="10" s="1"/>
  <c r="E35" i="10" s="1"/>
  <c r="F13" i="5"/>
  <c r="F15" i="5" s="1"/>
  <c r="E13" i="5"/>
  <c r="D13" i="5"/>
  <c r="D15" i="5" s="1"/>
  <c r="C13" i="5"/>
  <c r="B13" i="5"/>
  <c r="M12" i="5"/>
  <c r="L12" i="5"/>
  <c r="E21" i="10" s="1"/>
  <c r="M11" i="5"/>
  <c r="L11" i="5"/>
  <c r="E20" i="10" s="1"/>
  <c r="M10" i="5"/>
  <c r="L10" i="5"/>
  <c r="E19" i="10" s="1"/>
  <c r="H42" i="4"/>
  <c r="K37" i="4" s="1"/>
  <c r="L37" i="4" s="1"/>
  <c r="C35" i="4"/>
  <c r="H34" i="4"/>
  <c r="K36" i="4" s="1"/>
  <c r="L36" i="4" s="1"/>
  <c r="C34" i="4"/>
  <c r="C33" i="4"/>
  <c r="K41" i="4" s="1"/>
  <c r="L41" i="4" s="1"/>
  <c r="C28" i="4"/>
  <c r="C27" i="4"/>
  <c r="H26" i="4"/>
  <c r="K40" i="4" s="1"/>
  <c r="L40" i="4" s="1"/>
  <c r="C26" i="4"/>
  <c r="C25" i="4"/>
  <c r="C24" i="4"/>
  <c r="C23" i="4"/>
  <c r="C22" i="4"/>
  <c r="C21" i="4"/>
  <c r="K17" i="4"/>
  <c r="K13" i="4"/>
  <c r="D30" i="10" s="1"/>
  <c r="D36" i="10" s="1"/>
  <c r="J13" i="4"/>
  <c r="I13" i="4"/>
  <c r="D29" i="10" s="1"/>
  <c r="H13" i="4"/>
  <c r="D28" i="10" s="1"/>
  <c r="G13" i="4"/>
  <c r="D27" i="10" s="1"/>
  <c r="D35" i="10" s="1"/>
  <c r="F13" i="4"/>
  <c r="F15" i="4" s="1"/>
  <c r="E13" i="4"/>
  <c r="D13" i="4"/>
  <c r="D15" i="4" s="1"/>
  <c r="C13" i="4"/>
  <c r="B13" i="4"/>
  <c r="D25" i="10" s="1"/>
  <c r="M12" i="4"/>
  <c r="L12" i="4"/>
  <c r="D21" i="10" s="1"/>
  <c r="M11" i="4"/>
  <c r="L11" i="4"/>
  <c r="D20" i="10" s="1"/>
  <c r="M10" i="4"/>
  <c r="L10" i="4"/>
  <c r="D19" i="10" s="1"/>
  <c r="L44" i="3"/>
  <c r="L43" i="3"/>
  <c r="L42" i="3"/>
  <c r="H42" i="3"/>
  <c r="K37" i="3" s="1"/>
  <c r="L37" i="3" s="1"/>
  <c r="L39" i="3"/>
  <c r="L38" i="3"/>
  <c r="L35" i="3"/>
  <c r="C35" i="3"/>
  <c r="H34" i="3"/>
  <c r="K36" i="3" s="1"/>
  <c r="L36" i="3" s="1"/>
  <c r="C34" i="3"/>
  <c r="C33" i="3"/>
  <c r="K41" i="3" s="1"/>
  <c r="L41" i="3" s="1"/>
  <c r="L31" i="3"/>
  <c r="L30" i="3" s="1"/>
  <c r="L28" i="3"/>
  <c r="C28" i="3"/>
  <c r="L27" i="3"/>
  <c r="C27" i="3"/>
  <c r="L26" i="3"/>
  <c r="L25" i="3" s="1"/>
  <c r="H26" i="3"/>
  <c r="K40" i="3" s="1"/>
  <c r="L40" i="3" s="1"/>
  <c r="C26" i="3"/>
  <c r="C25" i="3"/>
  <c r="C24" i="3"/>
  <c r="K23" i="3"/>
  <c r="L23" i="3" s="1"/>
  <c r="C23" i="3"/>
  <c r="C22" i="3"/>
  <c r="C21" i="3"/>
  <c r="K17" i="3"/>
  <c r="K13" i="3"/>
  <c r="C30" i="10" s="1"/>
  <c r="C36" i="10" s="1"/>
  <c r="J13" i="3"/>
  <c r="I13" i="3"/>
  <c r="C29" i="10" s="1"/>
  <c r="H13" i="3"/>
  <c r="C28" i="10" s="1"/>
  <c r="G13" i="3"/>
  <c r="C27" i="10" s="1"/>
  <c r="C35" i="10" s="1"/>
  <c r="F13" i="3"/>
  <c r="F15" i="3" s="1"/>
  <c r="E13" i="3"/>
  <c r="D13" i="3"/>
  <c r="D15" i="3" s="1"/>
  <c r="C13" i="3"/>
  <c r="B13" i="3"/>
  <c r="C25" i="10" s="1"/>
  <c r="M12" i="3"/>
  <c r="L12" i="3"/>
  <c r="C21" i="10" s="1"/>
  <c r="M11" i="3"/>
  <c r="L11" i="3"/>
  <c r="C20" i="10" s="1"/>
  <c r="M10" i="3"/>
  <c r="L10" i="3"/>
  <c r="C19" i="10" s="1"/>
  <c r="M103" i="1"/>
  <c r="M104" i="1"/>
  <c r="M105" i="1"/>
  <c r="M106" i="1"/>
  <c r="M107" i="1"/>
  <c r="E25" i="10" l="1"/>
  <c r="M13" i="5"/>
  <c r="D22" i="10"/>
  <c r="D23" i="10" s="1"/>
  <c r="D22" i="2"/>
  <c r="D26" i="10"/>
  <c r="D34" i="10" s="1"/>
  <c r="C22" i="2"/>
  <c r="C26" i="10"/>
  <c r="C34" i="10" s="1"/>
  <c r="E22" i="10"/>
  <c r="E23" i="10" s="1"/>
  <c r="E33" i="10"/>
  <c r="C33" i="10"/>
  <c r="C22" i="10"/>
  <c r="C23" i="10" s="1"/>
  <c r="D33" i="10"/>
  <c r="E22" i="2"/>
  <c r="E26" i="10"/>
  <c r="E34" i="10" s="1"/>
  <c r="B15" i="4"/>
  <c r="D21" i="2"/>
  <c r="C21" i="2"/>
  <c r="B15" i="5"/>
  <c r="E21" i="2"/>
  <c r="K37" i="5"/>
  <c r="L37" i="5" s="1"/>
  <c r="K42" i="5"/>
  <c r="L42" i="5" s="1"/>
  <c r="L38" i="5"/>
  <c r="L41" i="5"/>
  <c r="K15" i="5"/>
  <c r="I15" i="3"/>
  <c r="C15" i="5"/>
  <c r="B15" i="3"/>
  <c r="K15" i="4"/>
  <c r="C15" i="3"/>
  <c r="G15" i="3"/>
  <c r="K15" i="3"/>
  <c r="H15" i="4"/>
  <c r="I15" i="5"/>
  <c r="G15" i="5"/>
  <c r="C15" i="4"/>
  <c r="G15" i="4"/>
  <c r="H15" i="5"/>
  <c r="H15" i="3"/>
  <c r="I15" i="4"/>
  <c r="C29" i="5"/>
  <c r="B39" i="5" s="1"/>
  <c r="M16" i="3"/>
  <c r="L45" i="3" s="1"/>
  <c r="C29" i="4"/>
  <c r="B39" i="4" s="1"/>
  <c r="C29" i="3"/>
  <c r="B39" i="3" s="1"/>
  <c r="M13" i="8"/>
  <c r="M16" i="8" s="1"/>
  <c r="L45" i="8" s="1"/>
  <c r="M13" i="7"/>
  <c r="M16" i="7" s="1"/>
  <c r="L45" i="7" s="1"/>
  <c r="M13" i="6"/>
  <c r="M16" i="6" s="1"/>
  <c r="L45" i="6" s="1"/>
  <c r="M16" i="5"/>
  <c r="M13" i="4"/>
  <c r="M16" i="4" s="1"/>
  <c r="L45" i="4" s="1"/>
  <c r="D31" i="10" l="1"/>
  <c r="D39" i="10" s="1"/>
  <c r="D37" i="10"/>
  <c r="E37" i="10"/>
  <c r="C37" i="10"/>
  <c r="E31" i="10"/>
  <c r="C31" i="10"/>
  <c r="L46" i="5"/>
  <c r="L15" i="5"/>
  <c r="L15" i="3"/>
  <c r="L15" i="4"/>
  <c r="Q5" i="7"/>
  <c r="G16" i="2"/>
  <c r="F16" i="2"/>
  <c r="E16" i="2"/>
  <c r="D16" i="2"/>
  <c r="C16" i="2"/>
  <c r="D43" i="10" l="1"/>
  <c r="D41" i="10"/>
  <c r="C43" i="10"/>
  <c r="C39" i="10"/>
  <c r="C41" i="10"/>
  <c r="E43" i="10"/>
  <c r="E41" i="10"/>
  <c r="E39" i="10"/>
  <c r="R19" i="3"/>
  <c r="R16" i="3"/>
  <c r="R17" i="3"/>
  <c r="R15" i="3"/>
  <c r="R14" i="3"/>
  <c r="R18" i="3"/>
  <c r="R13" i="3"/>
  <c r="M116" i="1"/>
  <c r="M123" i="1" l="1"/>
  <c r="M122" i="1"/>
  <c r="M121" i="1"/>
  <c r="M120" i="1"/>
  <c r="M102" i="1"/>
  <c r="M101" i="1"/>
  <c r="M88" i="1"/>
  <c r="N88" i="1" s="1"/>
  <c r="M85" i="1"/>
  <c r="N85" i="1" s="1"/>
  <c r="M79" i="1"/>
  <c r="N79" i="1" s="1"/>
  <c r="M76" i="1"/>
  <c r="N76" i="1" s="1"/>
  <c r="M73" i="1"/>
  <c r="N73" i="1" s="1"/>
  <c r="M58" i="1"/>
  <c r="N58" i="1" s="1"/>
  <c r="M55" i="1"/>
  <c r="N55" i="1" s="1"/>
  <c r="M125" i="1" l="1"/>
  <c r="R19" i="4" l="1"/>
  <c r="R17" i="4"/>
  <c r="R15" i="4"/>
  <c r="R13" i="4"/>
  <c r="R20" i="4"/>
  <c r="R18" i="4"/>
  <c r="I15" i="2" l="1"/>
  <c r="I14" i="2"/>
  <c r="Q11" i="8" l="1"/>
  <c r="Q6" i="3" l="1"/>
  <c r="R16" i="1" l="1"/>
  <c r="R20" i="1"/>
  <c r="R13" i="1"/>
  <c r="R17" i="1"/>
  <c r="Q26" i="5" l="1"/>
  <c r="D11" i="2" l="1"/>
  <c r="B11" i="2"/>
  <c r="H11" i="2"/>
  <c r="G11" i="2"/>
  <c r="E11" i="2"/>
  <c r="C11" i="2"/>
  <c r="D50" i="2"/>
  <c r="D48" i="2"/>
  <c r="Q26" i="8"/>
  <c r="F47" i="8"/>
  <c r="F48" i="8" s="1"/>
  <c r="Q22" i="7"/>
  <c r="Q22" i="8"/>
  <c r="H25" i="2"/>
  <c r="Q22" i="6"/>
  <c r="K23" i="1"/>
  <c r="L23" i="1" s="1"/>
  <c r="Q13" i="1" s="1"/>
  <c r="Q22" i="5"/>
  <c r="Q22" i="4"/>
  <c r="C28" i="1"/>
  <c r="J51" i="3"/>
  <c r="E51" i="3" s="1"/>
  <c r="D10" i="2"/>
  <c r="Q26" i="3"/>
  <c r="S47" i="3"/>
  <c r="F48" i="3"/>
  <c r="S39" i="3"/>
  <c r="B40" i="3" s="1"/>
  <c r="B45" i="3" s="1"/>
  <c r="Q22" i="3"/>
  <c r="Q23" i="3"/>
  <c r="Q28" i="3"/>
  <c r="Q17" i="3"/>
  <c r="Q30" i="3"/>
  <c r="Q29" i="3"/>
  <c r="Q19" i="3"/>
  <c r="Q14" i="3"/>
  <c r="Q27" i="3"/>
  <c r="Q25" i="3"/>
  <c r="Q13" i="3"/>
  <c r="P19" i="3"/>
  <c r="Q18" i="3"/>
  <c r="P18" i="3"/>
  <c r="P17" i="3"/>
  <c r="P16" i="3"/>
  <c r="P15" i="3"/>
  <c r="P14" i="3"/>
  <c r="P13" i="3"/>
  <c r="Q9" i="3"/>
  <c r="C18" i="2"/>
  <c r="C34" i="2" s="1"/>
  <c r="Q11" i="3"/>
  <c r="P11" i="3"/>
  <c r="C17" i="2"/>
  <c r="P9" i="3"/>
  <c r="Q8" i="3"/>
  <c r="P8" i="3"/>
  <c r="P7" i="3"/>
  <c r="P6" i="3"/>
  <c r="P5" i="3"/>
  <c r="P4" i="3"/>
  <c r="Q7" i="3"/>
  <c r="Q22" i="1"/>
  <c r="R14" i="1"/>
  <c r="S47" i="1"/>
  <c r="F47" i="1"/>
  <c r="F48" i="1" s="1"/>
  <c r="L44" i="1"/>
  <c r="L43" i="1"/>
  <c r="L42" i="1"/>
  <c r="Q29" i="1" s="1"/>
  <c r="H42" i="1"/>
  <c r="K37" i="1" s="1"/>
  <c r="L37" i="1" s="1"/>
  <c r="S39" i="1"/>
  <c r="B40" i="1" s="1"/>
  <c r="L39" i="1"/>
  <c r="L38" i="1"/>
  <c r="L35" i="1"/>
  <c r="C35" i="1"/>
  <c r="H34" i="1"/>
  <c r="K36" i="1" s="1"/>
  <c r="C34" i="1"/>
  <c r="C33" i="1"/>
  <c r="K41" i="1" s="1"/>
  <c r="L31" i="1"/>
  <c r="L30" i="1" s="1"/>
  <c r="Q16" i="1" s="1"/>
  <c r="Q30" i="1"/>
  <c r="L28" i="1"/>
  <c r="Q19" i="1" s="1"/>
  <c r="L27" i="1"/>
  <c r="Q18" i="1" s="1"/>
  <c r="C27" i="1"/>
  <c r="Q26" i="1"/>
  <c r="L26" i="1"/>
  <c r="L25" i="1" s="1"/>
  <c r="Q14" i="1" s="1"/>
  <c r="H26" i="1"/>
  <c r="K40" i="1" s="1"/>
  <c r="C26" i="1"/>
  <c r="C25" i="1"/>
  <c r="C24" i="1"/>
  <c r="C23" i="1"/>
  <c r="C22" i="1"/>
  <c r="C21" i="1"/>
  <c r="P19" i="1"/>
  <c r="P18" i="1"/>
  <c r="P17" i="1"/>
  <c r="K17" i="1"/>
  <c r="P16" i="1"/>
  <c r="R15" i="1"/>
  <c r="P15" i="1"/>
  <c r="P14" i="1"/>
  <c r="P13" i="1"/>
  <c r="K13" i="1"/>
  <c r="B30" i="10" s="1"/>
  <c r="J13" i="1"/>
  <c r="I13" i="1"/>
  <c r="B29" i="10" s="1"/>
  <c r="I29" i="10" s="1"/>
  <c r="L29" i="10" s="1"/>
  <c r="H13" i="1"/>
  <c r="B28" i="10" s="1"/>
  <c r="I28" i="10" s="1"/>
  <c r="L28" i="10" s="1"/>
  <c r="G13" i="1"/>
  <c r="B27" i="10" s="1"/>
  <c r="F13" i="1"/>
  <c r="F15" i="1" s="1"/>
  <c r="E13" i="1"/>
  <c r="D13" i="1"/>
  <c r="D15" i="1" s="1"/>
  <c r="C13" i="1"/>
  <c r="B13" i="1"/>
  <c r="B25" i="10" s="1"/>
  <c r="M12" i="1"/>
  <c r="L12" i="1"/>
  <c r="Q11" i="1"/>
  <c r="P11" i="1"/>
  <c r="M11" i="1"/>
  <c r="L11" i="1"/>
  <c r="B20" i="10" s="1"/>
  <c r="I20" i="10" s="1"/>
  <c r="L20" i="10" s="1"/>
  <c r="M10" i="1"/>
  <c r="L10" i="1"/>
  <c r="B19" i="10" s="1"/>
  <c r="P9" i="1"/>
  <c r="P8" i="1"/>
  <c r="P7" i="1"/>
  <c r="P6" i="1"/>
  <c r="P5" i="1"/>
  <c r="P4" i="1"/>
  <c r="R19" i="1"/>
  <c r="Q16" i="8"/>
  <c r="Q19" i="8"/>
  <c r="Q15" i="8"/>
  <c r="Q13" i="8"/>
  <c r="H23" i="2"/>
  <c r="H18" i="2"/>
  <c r="H34" i="2" s="1"/>
  <c r="H17" i="2"/>
  <c r="Q17" i="7"/>
  <c r="Q19" i="7"/>
  <c r="Q14" i="7"/>
  <c r="Q13" i="7"/>
  <c r="G28" i="2"/>
  <c r="G23" i="2"/>
  <c r="G18" i="2"/>
  <c r="G34" i="2" s="1"/>
  <c r="S4" i="7"/>
  <c r="Q16" i="6"/>
  <c r="Q19" i="6"/>
  <c r="Q18" i="6"/>
  <c r="Q14" i="6"/>
  <c r="Q13" i="6"/>
  <c r="F18" i="2"/>
  <c r="F34" i="2" s="1"/>
  <c r="F17" i="2"/>
  <c r="Q16" i="5"/>
  <c r="Q19" i="5"/>
  <c r="Q18" i="5"/>
  <c r="Q14" i="5"/>
  <c r="Q13" i="5"/>
  <c r="E24" i="2"/>
  <c r="E18" i="2"/>
  <c r="E34" i="2" s="1"/>
  <c r="S4" i="5"/>
  <c r="Q16" i="4"/>
  <c r="Q19" i="4"/>
  <c r="Q18" i="4"/>
  <c r="Q14" i="4"/>
  <c r="Q13" i="4"/>
  <c r="D18" i="2"/>
  <c r="D34" i="2" s="1"/>
  <c r="Q16" i="7"/>
  <c r="F47" i="6"/>
  <c r="F48" i="6" s="1"/>
  <c r="F47" i="7"/>
  <c r="F48" i="7" s="1"/>
  <c r="F47" i="5"/>
  <c r="F48" i="5" s="1"/>
  <c r="F48" i="4"/>
  <c r="R17" i="5"/>
  <c r="R16" i="5"/>
  <c r="R14" i="4"/>
  <c r="R18" i="5"/>
  <c r="Q30" i="5"/>
  <c r="Q29" i="5"/>
  <c r="R18" i="8"/>
  <c r="R15" i="5"/>
  <c r="R19" i="5"/>
  <c r="R20" i="5"/>
  <c r="R15" i="6"/>
  <c r="R17" i="6"/>
  <c r="R19" i="6"/>
  <c r="R20" i="6"/>
  <c r="R14" i="6"/>
  <c r="R15" i="8"/>
  <c r="R16" i="8"/>
  <c r="R17" i="8"/>
  <c r="R14" i="8"/>
  <c r="R20" i="8"/>
  <c r="R19" i="7"/>
  <c r="R17" i="7"/>
  <c r="R13" i="8"/>
  <c r="R14" i="7"/>
  <c r="R16" i="7"/>
  <c r="R15" i="7"/>
  <c r="D46" i="2"/>
  <c r="C10" i="2"/>
  <c r="E10" i="2"/>
  <c r="G10" i="2"/>
  <c r="H10" i="2"/>
  <c r="B10" i="2"/>
  <c r="S47" i="8"/>
  <c r="S39" i="8"/>
  <c r="B40" i="8" s="1"/>
  <c r="B45" i="8" s="1"/>
  <c r="Q30" i="8"/>
  <c r="Q29" i="8"/>
  <c r="Q18" i="8"/>
  <c r="Q25" i="8"/>
  <c r="P19" i="8"/>
  <c r="P18" i="8"/>
  <c r="P17" i="8"/>
  <c r="P16" i="8"/>
  <c r="P14" i="8"/>
  <c r="P13" i="8"/>
  <c r="Q9" i="8"/>
  <c r="P11" i="8"/>
  <c r="P9" i="8"/>
  <c r="P8" i="8"/>
  <c r="P7" i="8"/>
  <c r="P6" i="8"/>
  <c r="P5" i="8"/>
  <c r="P4" i="8"/>
  <c r="Q24" i="8"/>
  <c r="Q7" i="8"/>
  <c r="Q18" i="7"/>
  <c r="Q30" i="7"/>
  <c r="Q29" i="7"/>
  <c r="Q26" i="7"/>
  <c r="Q25" i="7"/>
  <c r="P19" i="7"/>
  <c r="P18" i="7"/>
  <c r="P17" i="7"/>
  <c r="P16" i="7"/>
  <c r="P15" i="7"/>
  <c r="P14" i="7"/>
  <c r="P13" i="7"/>
  <c r="Q11" i="7"/>
  <c r="P11" i="7"/>
  <c r="Q9" i="7"/>
  <c r="P9" i="7"/>
  <c r="P8" i="7"/>
  <c r="P7" i="7"/>
  <c r="P6" i="7"/>
  <c r="P5" i="7"/>
  <c r="P4" i="7"/>
  <c r="Q30" i="6"/>
  <c r="Q29" i="6"/>
  <c r="Q26" i="6"/>
  <c r="Q25" i="6"/>
  <c r="P19" i="6"/>
  <c r="P18" i="6"/>
  <c r="P17" i="6"/>
  <c r="P16" i="6"/>
  <c r="P15" i="6"/>
  <c r="P14" i="6"/>
  <c r="P13" i="6"/>
  <c r="Q11" i="6"/>
  <c r="P11" i="6"/>
  <c r="P9" i="6"/>
  <c r="Q8" i="6"/>
  <c r="P8" i="6"/>
  <c r="P7" i="6"/>
  <c r="P6" i="6"/>
  <c r="P5" i="6"/>
  <c r="P4" i="6"/>
  <c r="Q25" i="5"/>
  <c r="Q23" i="5"/>
  <c r="P19" i="5"/>
  <c r="P18" i="5"/>
  <c r="P17" i="5"/>
  <c r="P16" i="5"/>
  <c r="P15" i="5"/>
  <c r="P14" i="5"/>
  <c r="P13" i="5"/>
  <c r="Q11" i="5"/>
  <c r="P11" i="5"/>
  <c r="Q9" i="5"/>
  <c r="P9" i="5"/>
  <c r="P8" i="5"/>
  <c r="P7" i="5"/>
  <c r="P6" i="5"/>
  <c r="P5" i="5"/>
  <c r="P4" i="5"/>
  <c r="Q30" i="4"/>
  <c r="Q29" i="4"/>
  <c r="Q26" i="4"/>
  <c r="Q25" i="4"/>
  <c r="P19" i="4"/>
  <c r="P18" i="4"/>
  <c r="P17" i="4"/>
  <c r="P16" i="4"/>
  <c r="P15" i="4"/>
  <c r="P14" i="4"/>
  <c r="P13" i="4"/>
  <c r="Q11" i="4"/>
  <c r="P11" i="4"/>
  <c r="Q9" i="4"/>
  <c r="P9" i="4"/>
  <c r="P8" i="4"/>
  <c r="P7" i="4"/>
  <c r="P6" i="4"/>
  <c r="P5" i="4"/>
  <c r="P4" i="4"/>
  <c r="H28" i="2"/>
  <c r="F27" i="2"/>
  <c r="E28" i="2"/>
  <c r="D28" i="2"/>
  <c r="C28" i="2"/>
  <c r="S47" i="7"/>
  <c r="Q24" i="7"/>
  <c r="S47" i="6"/>
  <c r="S39" i="6"/>
  <c r="B40" i="6" s="1"/>
  <c r="B45" i="6" s="1"/>
  <c r="S48" i="5"/>
  <c r="S40" i="5"/>
  <c r="B40" i="5" s="1"/>
  <c r="B45" i="5" s="1"/>
  <c r="Q15" i="5"/>
  <c r="S47" i="4"/>
  <c r="S39" i="4"/>
  <c r="B40" i="4" s="1"/>
  <c r="B45" i="4" s="1"/>
  <c r="Q15" i="4"/>
  <c r="C25" i="2"/>
  <c r="I30" i="2"/>
  <c r="B4" i="2"/>
  <c r="C4" i="2" s="1"/>
  <c r="D4" i="2" s="1"/>
  <c r="E4" i="2" s="1"/>
  <c r="F4" i="2" s="1"/>
  <c r="G4" i="2" s="1"/>
  <c r="H4" i="2" s="1"/>
  <c r="J51" i="1"/>
  <c r="E51" i="1" s="1"/>
  <c r="B22" i="2" l="1"/>
  <c r="B26" i="10"/>
  <c r="B31" i="10" s="1"/>
  <c r="I30" i="10"/>
  <c r="B36" i="10"/>
  <c r="B18" i="2"/>
  <c r="B34" i="2" s="1"/>
  <c r="B21" i="10"/>
  <c r="I21" i="10" s="1"/>
  <c r="L21" i="10" s="1"/>
  <c r="I27" i="10"/>
  <c r="B35" i="10"/>
  <c r="I19" i="10"/>
  <c r="L19" i="10" s="1"/>
  <c r="I25" i="10"/>
  <c r="B33" i="10"/>
  <c r="G6" i="2"/>
  <c r="H19" i="2"/>
  <c r="C19" i="2"/>
  <c r="H6" i="2"/>
  <c r="H35" i="2" s="1"/>
  <c r="C6" i="2"/>
  <c r="C35" i="2" s="1"/>
  <c r="B21" i="2"/>
  <c r="E6" i="2"/>
  <c r="D6" i="2"/>
  <c r="F19" i="2"/>
  <c r="B6" i="2"/>
  <c r="I11" i="2"/>
  <c r="B16" i="2"/>
  <c r="I16" i="2" s="1"/>
  <c r="K15" i="1"/>
  <c r="B28" i="2"/>
  <c r="B17" i="2"/>
  <c r="H15" i="1"/>
  <c r="I15" i="1"/>
  <c r="Q24" i="1"/>
  <c r="Q9" i="1"/>
  <c r="Q4" i="8"/>
  <c r="Q6" i="8"/>
  <c r="Q8" i="8"/>
  <c r="Q5" i="8"/>
  <c r="Q5" i="5"/>
  <c r="Q6" i="5"/>
  <c r="Q4" i="5"/>
  <c r="Q4" i="7"/>
  <c r="Q6" i="7"/>
  <c r="Q4" i="6"/>
  <c r="Q5" i="6"/>
  <c r="Q6" i="6"/>
  <c r="Q15" i="6"/>
  <c r="Q5" i="4"/>
  <c r="Q6" i="4"/>
  <c r="Q4" i="4"/>
  <c r="Q5" i="3"/>
  <c r="Q4" i="3"/>
  <c r="Q5" i="1"/>
  <c r="G15" i="1"/>
  <c r="Q6" i="1"/>
  <c r="C5" i="2"/>
  <c r="E5" i="2"/>
  <c r="F35" i="2"/>
  <c r="F5" i="2"/>
  <c r="G5" i="2"/>
  <c r="H5" i="2"/>
  <c r="B5" i="2"/>
  <c r="D5" i="2"/>
  <c r="Q24" i="6"/>
  <c r="Q17" i="6"/>
  <c r="Q23" i="7"/>
  <c r="G24" i="2"/>
  <c r="F25" i="2"/>
  <c r="H33" i="2"/>
  <c r="B15" i="1"/>
  <c r="M13" i="1"/>
  <c r="M16" i="1" s="1"/>
  <c r="R11" i="1" s="1"/>
  <c r="R11" i="4"/>
  <c r="D25" i="2"/>
  <c r="Q7" i="6"/>
  <c r="G27" i="2"/>
  <c r="Q8" i="7"/>
  <c r="Q24" i="3"/>
  <c r="L36" i="1"/>
  <c r="Q23" i="1"/>
  <c r="H27" i="2"/>
  <c r="G25" i="2"/>
  <c r="C27" i="2"/>
  <c r="B26" i="2"/>
  <c r="Q7" i="1"/>
  <c r="H24" i="2"/>
  <c r="Q17" i="8"/>
  <c r="Q23" i="6"/>
  <c r="Q23" i="4"/>
  <c r="Q8" i="5"/>
  <c r="E27" i="2"/>
  <c r="D17" i="2"/>
  <c r="D19" i="2" s="1"/>
  <c r="S4" i="4"/>
  <c r="C26" i="2"/>
  <c r="Q8" i="1"/>
  <c r="H26" i="2"/>
  <c r="E26" i="2"/>
  <c r="Q7" i="5"/>
  <c r="Q17" i="4"/>
  <c r="L40" i="1"/>
  <c r="Q27" i="1"/>
  <c r="F26" i="2"/>
  <c r="F24" i="2"/>
  <c r="S4" i="6"/>
  <c r="Q28" i="5"/>
  <c r="D27" i="2"/>
  <c r="Q8" i="4"/>
  <c r="Q28" i="4"/>
  <c r="C24" i="2"/>
  <c r="S4" i="1"/>
  <c r="R13" i="6"/>
  <c r="R18" i="6"/>
  <c r="Q14" i="8"/>
  <c r="S4" i="8"/>
  <c r="G17" i="2"/>
  <c r="G19" i="2" s="1"/>
  <c r="Q27" i="6"/>
  <c r="R14" i="5"/>
  <c r="Q24" i="5"/>
  <c r="E23" i="2"/>
  <c r="E17" i="2"/>
  <c r="E19" i="2" s="1"/>
  <c r="R11" i="5"/>
  <c r="I12" i="2"/>
  <c r="R16" i="4"/>
  <c r="D23" i="2"/>
  <c r="Q24" i="4"/>
  <c r="Q27" i="4"/>
  <c r="S4" i="3"/>
  <c r="C33" i="2"/>
  <c r="C29" i="1"/>
  <c r="B39" i="1" s="1"/>
  <c r="B45" i="1" s="1"/>
  <c r="B24" i="2"/>
  <c r="B27" i="2"/>
  <c r="L41" i="1"/>
  <c r="Q28" i="1"/>
  <c r="Q15" i="1"/>
  <c r="Q17" i="1"/>
  <c r="B25" i="2"/>
  <c r="C15" i="1"/>
  <c r="Q4" i="1"/>
  <c r="B23" i="2"/>
  <c r="Q16" i="3"/>
  <c r="Q15" i="3"/>
  <c r="C23" i="2"/>
  <c r="D26" i="2"/>
  <c r="D24" i="2"/>
  <c r="Q7" i="4"/>
  <c r="Q17" i="5"/>
  <c r="Q27" i="5"/>
  <c r="E25" i="2"/>
  <c r="R13" i="5"/>
  <c r="R16" i="6"/>
  <c r="F33" i="2"/>
  <c r="Q28" i="6"/>
  <c r="F28" i="2"/>
  <c r="Q9" i="6"/>
  <c r="R11" i="6"/>
  <c r="F23" i="2"/>
  <c r="R20" i="7"/>
  <c r="R18" i="7"/>
  <c r="R13" i="7"/>
  <c r="Q27" i="7"/>
  <c r="I10" i="2"/>
  <c r="Q28" i="7"/>
  <c r="Q15" i="7"/>
  <c r="Q7" i="7"/>
  <c r="G26" i="2"/>
  <c r="R19" i="8"/>
  <c r="Q23" i="8"/>
  <c r="Q27" i="8"/>
  <c r="R11" i="8"/>
  <c r="Q28" i="8"/>
  <c r="B22" i="10" l="1"/>
  <c r="B23" i="10" s="1"/>
  <c r="B37" i="10"/>
  <c r="I26" i="10"/>
  <c r="I37" i="10" s="1"/>
  <c r="L37" i="10" s="1"/>
  <c r="B34" i="10"/>
  <c r="B43" i="10"/>
  <c r="B41" i="10"/>
  <c r="B39" i="10"/>
  <c r="I31" i="10"/>
  <c r="L25" i="10"/>
  <c r="I33" i="10"/>
  <c r="L33" i="10" s="1"/>
  <c r="L27" i="10"/>
  <c r="I35" i="10"/>
  <c r="L35" i="10" s="1"/>
  <c r="L30" i="10"/>
  <c r="I36" i="10"/>
  <c r="L36" i="10" s="1"/>
  <c r="B19" i="2"/>
  <c r="I19" i="2" s="1"/>
  <c r="B33" i="2"/>
  <c r="B29" i="2"/>
  <c r="I18" i="2"/>
  <c r="B35" i="2"/>
  <c r="I28" i="2"/>
  <c r="K47" i="3"/>
  <c r="Q21" i="3" s="1"/>
  <c r="R31" i="3" s="1"/>
  <c r="L45" i="1"/>
  <c r="K47" i="1" s="1"/>
  <c r="Q21" i="1" s="1"/>
  <c r="R31" i="1" s="1"/>
  <c r="L15" i="1"/>
  <c r="I27" i="2"/>
  <c r="G29" i="2"/>
  <c r="G31" i="2" s="1"/>
  <c r="G35" i="2"/>
  <c r="I26" i="2"/>
  <c r="D33" i="2"/>
  <c r="D35" i="2"/>
  <c r="D29" i="2"/>
  <c r="D31" i="2" s="1"/>
  <c r="I6" i="2"/>
  <c r="C29" i="2"/>
  <c r="C31" i="2" s="1"/>
  <c r="G33" i="2"/>
  <c r="I25" i="2"/>
  <c r="I24" i="2"/>
  <c r="I23" i="2"/>
  <c r="I5" i="2"/>
  <c r="K47" i="8"/>
  <c r="Q21" i="8" s="1"/>
  <c r="R31" i="8" s="1"/>
  <c r="K47" i="6"/>
  <c r="Q21" i="6" s="1"/>
  <c r="R31" i="6" s="1"/>
  <c r="E35" i="2"/>
  <c r="I17" i="2"/>
  <c r="E29" i="2"/>
  <c r="E31" i="2" s="1"/>
  <c r="E33" i="2"/>
  <c r="J51" i="4"/>
  <c r="E51" i="4" s="1"/>
  <c r="R11" i="3"/>
  <c r="F29" i="2"/>
  <c r="F31" i="2" s="1"/>
  <c r="K47" i="7"/>
  <c r="Q21" i="7" s="1"/>
  <c r="R31" i="7" s="1"/>
  <c r="R11" i="7"/>
  <c r="H29" i="2"/>
  <c r="I22" i="2"/>
  <c r="I22" i="10" l="1"/>
  <c r="L22" i="10" s="1"/>
  <c r="L23" i="10" s="1"/>
  <c r="I41" i="10"/>
  <c r="L41" i="10" s="1"/>
  <c r="I39" i="10"/>
  <c r="L39" i="10" s="1"/>
  <c r="L31" i="10"/>
  <c r="I43" i="10"/>
  <c r="L43" i="10" s="1"/>
  <c r="L26" i="10"/>
  <c r="I34" i="10"/>
  <c r="L34" i="10" s="1"/>
  <c r="B40" i="2"/>
  <c r="I34" i="2"/>
  <c r="I35" i="2"/>
  <c r="B43" i="2"/>
  <c r="D43" i="2" s="1"/>
  <c r="B42" i="2"/>
  <c r="D42" i="2" s="1"/>
  <c r="B39" i="2"/>
  <c r="D39" i="2" s="1"/>
  <c r="B44" i="2"/>
  <c r="D44" i="2" s="1"/>
  <c r="I33" i="2"/>
  <c r="I21" i="2"/>
  <c r="B41" i="2" s="1"/>
  <c r="B31" i="2"/>
  <c r="I29" i="2"/>
  <c r="I31" i="2" s="1"/>
  <c r="K47" i="4"/>
  <c r="Q21" i="4" s="1"/>
  <c r="R31" i="4" s="1"/>
  <c r="K48" i="5"/>
  <c r="Q21" i="5" s="1"/>
  <c r="R31" i="5" s="1"/>
  <c r="J52" i="5"/>
  <c r="E51" i="5" s="1"/>
  <c r="H31" i="2"/>
  <c r="I23" i="10" l="1"/>
  <c r="B49" i="2"/>
  <c r="D49" i="2" s="1"/>
  <c r="B51" i="2"/>
  <c r="D51" i="2" s="1"/>
  <c r="B47" i="2"/>
  <c r="D47" i="2" s="1"/>
  <c r="B45" i="2"/>
  <c r="D45" i="2" s="1"/>
  <c r="D41" i="2"/>
  <c r="D40" i="2"/>
  <c r="J51" i="6"/>
  <c r="E51" i="6" s="1"/>
  <c r="B3" i="10" l="1"/>
  <c r="L3" i="10" s="1"/>
  <c r="J51" i="7"/>
  <c r="E51" i="7" s="1"/>
  <c r="J51" i="8" l="1"/>
  <c r="E51" i="8" s="1"/>
  <c r="A2" i="2"/>
  <c r="M82" i="1" l="1"/>
  <c r="R18" i="1" s="1"/>
  <c r="G103" i="1"/>
  <c r="H105" i="1" s="1"/>
  <c r="N82" i="1" l="1"/>
  <c r="G106" i="1" s="1"/>
  <c r="M118" i="1"/>
  <c r="M127" i="1" s="1"/>
  <c r="M91" i="8"/>
  <c r="N91" i="8" s="1"/>
  <c r="G106" i="8" s="1"/>
  <c r="G100" i="8"/>
  <c r="G103" i="8" s="1"/>
  <c r="H105" i="8" s="1"/>
  <c r="M118" i="8" l="1"/>
  <c r="M127" i="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Renee Morris</author>
  </authors>
  <commentList>
    <comment ref="A11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Adjusted re Bar ONLY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2" authorId="0" shapeId="0" xr:uid="{00000000-0006-0000-0700-000002000000}">
      <text>
        <r>
          <rPr>
            <b/>
            <sz val="9"/>
            <color indexed="81"/>
            <rFont val="Tahoma"/>
            <family val="2"/>
          </rPr>
          <t>Adjusted re Bar ONLY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Renee Morris</author>
  </authors>
  <commentList>
    <comment ref="A12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Adjusted re Bar ONLY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12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Adjusted re Bar ONLY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3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Adjusted re Bar ONLY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13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Adjusted re Bar ONLY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<sst xmlns="http://schemas.openxmlformats.org/spreadsheetml/2006/main" count="1707" uniqueCount="179">
  <si>
    <t>DAILY CASH SHEET ANALYSIS</t>
  </si>
  <si>
    <t>RECEIPT ENTRY:</t>
  </si>
  <si>
    <t>DATE:</t>
  </si>
  <si>
    <t>Account</t>
  </si>
  <si>
    <t>Amount</t>
  </si>
  <si>
    <t>Checks</t>
  </si>
  <si>
    <t>FOOD</t>
  </si>
  <si>
    <t>BAR</t>
  </si>
  <si>
    <t>WINE</t>
  </si>
  <si>
    <t>TOBACCO</t>
  </si>
  <si>
    <t>TOTAL</t>
  </si>
  <si>
    <t>ALCOHOL</t>
  </si>
  <si>
    <t>NON-ALCOHOL</t>
  </si>
  <si>
    <t>WATER</t>
  </si>
  <si>
    <t>CIGARS</t>
  </si>
  <si>
    <t>POST TO:</t>
  </si>
  <si>
    <t xml:space="preserve"> </t>
  </si>
  <si>
    <t xml:space="preserve">                                                      </t>
  </si>
  <si>
    <t>Lunch</t>
  </si>
  <si>
    <t>Dinner</t>
  </si>
  <si>
    <t>Total Guests</t>
  </si>
  <si>
    <t>TOTAL AMEX</t>
  </si>
  <si>
    <t>BDS CURRENCY</t>
  </si>
  <si>
    <t>FOREIGN CURRENCY</t>
  </si>
  <si>
    <t>AMEX</t>
  </si>
  <si>
    <t>TYPE</t>
  </si>
  <si>
    <t>AMOUNT</t>
  </si>
  <si>
    <t>BDS CASH</t>
  </si>
  <si>
    <t>AMEX COMM</t>
  </si>
  <si>
    <t>USD</t>
  </si>
  <si>
    <t>GBP</t>
  </si>
  <si>
    <t xml:space="preserve">  </t>
  </si>
  <si>
    <t>CAD</t>
  </si>
  <si>
    <t>TOTAL SERVICE</t>
  </si>
  <si>
    <t>SERVICE</t>
  </si>
  <si>
    <t>BREAKAGE</t>
  </si>
  <si>
    <t>Coin</t>
  </si>
  <si>
    <t xml:space="preserve">   </t>
  </si>
  <si>
    <t>Description</t>
  </si>
  <si>
    <t>DEPOSIT SLIP</t>
  </si>
  <si>
    <t>Debit Cards</t>
  </si>
  <si>
    <t>CASH</t>
  </si>
  <si>
    <t xml:space="preserve">Voucher: </t>
  </si>
  <si>
    <t>CHEQUE</t>
  </si>
  <si>
    <t xml:space="preserve">Event Deposit- </t>
  </si>
  <si>
    <t>OTHER</t>
  </si>
  <si>
    <t>Cancellation fees</t>
  </si>
  <si>
    <t>Government Levy</t>
  </si>
  <si>
    <t xml:space="preserve">Charge Account: </t>
  </si>
  <si>
    <t>US Account</t>
  </si>
  <si>
    <t>Musican</t>
  </si>
  <si>
    <t>.</t>
  </si>
  <si>
    <t>CREDIT CARDS. SERVICE CHARGE. TIPS</t>
  </si>
  <si>
    <t>OTHERS</t>
  </si>
  <si>
    <t>CHARGE ACCOUNTS</t>
  </si>
  <si>
    <t>VOUCHERS REDEEM</t>
  </si>
  <si>
    <t>VISA</t>
  </si>
  <si>
    <t>MASTERCARD</t>
  </si>
  <si>
    <t>TOTAL VISA &amp; MC</t>
  </si>
  <si>
    <t>EVENT DEPOSIT USED</t>
  </si>
  <si>
    <t>OVERS/(SHORTS)</t>
  </si>
  <si>
    <t>CHEQUE PAYMENTS</t>
  </si>
  <si>
    <t>CHARGE PAYMENTS</t>
  </si>
  <si>
    <t>LUNCH</t>
  </si>
  <si>
    <t>DINNER</t>
  </si>
  <si>
    <t>Monday</t>
  </si>
  <si>
    <t>Tuesday</t>
  </si>
  <si>
    <t>Wednesday</t>
  </si>
  <si>
    <t>Thursday</t>
  </si>
  <si>
    <t>Friday</t>
  </si>
  <si>
    <t>Saturday</t>
  </si>
  <si>
    <t>Sunday</t>
  </si>
  <si>
    <t>Total</t>
  </si>
  <si>
    <t>Total Covers</t>
  </si>
  <si>
    <t>Lunch Covers</t>
  </si>
  <si>
    <t>Dinner covers</t>
  </si>
  <si>
    <t>Lunch Sales</t>
  </si>
  <si>
    <t>Dinner Sales</t>
  </si>
  <si>
    <t>Total Sales</t>
  </si>
  <si>
    <t>Non Alcohol</t>
  </si>
  <si>
    <t>Wine</t>
  </si>
  <si>
    <t>Water</t>
  </si>
  <si>
    <t>Food</t>
  </si>
  <si>
    <t>Cigar</t>
  </si>
  <si>
    <t>Budget</t>
  </si>
  <si>
    <t>Variance</t>
  </si>
  <si>
    <t>Average check - Lunch</t>
  </si>
  <si>
    <t>Average check - Dinner</t>
  </si>
  <si>
    <t>Total Average check</t>
  </si>
  <si>
    <t>WEEKLY  SUMMARY</t>
  </si>
  <si>
    <t>Total covers</t>
  </si>
  <si>
    <t>Weekly Payroll cost with NIS</t>
  </si>
  <si>
    <t>Weekly Payroll % sales</t>
  </si>
  <si>
    <t xml:space="preserve">Alcohol </t>
  </si>
  <si>
    <t>MISC</t>
  </si>
  <si>
    <t>FEES</t>
  </si>
  <si>
    <t>Excluding Other</t>
  </si>
  <si>
    <t>Including Other</t>
  </si>
  <si>
    <t>CASH TIPS</t>
  </si>
  <si>
    <t>CARD TIPS</t>
  </si>
  <si>
    <t>Misc</t>
  </si>
  <si>
    <t>Other - Fees</t>
  </si>
  <si>
    <t>Visa</t>
  </si>
  <si>
    <t>Master</t>
  </si>
  <si>
    <t>Amex</t>
  </si>
  <si>
    <t xml:space="preserve">Master </t>
  </si>
  <si>
    <t>Difference</t>
  </si>
  <si>
    <t>TERMINAL</t>
  </si>
  <si>
    <t>Prev. Wk</t>
  </si>
  <si>
    <t>Var %</t>
  </si>
  <si>
    <t>B'FAST</t>
  </si>
  <si>
    <t>B'fast</t>
  </si>
  <si>
    <t>Breakfast covers</t>
  </si>
  <si>
    <t>Breakfast sales</t>
  </si>
  <si>
    <t>Total Average check (OVERALL)</t>
  </si>
  <si>
    <t>Total Average check (FOOD)</t>
  </si>
  <si>
    <t>Total Average check (BAR)</t>
  </si>
  <si>
    <t>Total Average check (WINE)</t>
  </si>
  <si>
    <t>LUNCH &amp; DINNER SALES REPORT</t>
  </si>
  <si>
    <t>Debit</t>
  </si>
  <si>
    <t>Total Average check (MISC)</t>
  </si>
  <si>
    <t>Monthly Payroll</t>
  </si>
  <si>
    <t>Rent costs</t>
  </si>
  <si>
    <t>Monthly Payroll % sales</t>
  </si>
  <si>
    <t>Rent costs % sales</t>
  </si>
  <si>
    <t>Bar ONLY Covers - Lunch</t>
  </si>
  <si>
    <t>Bar ONLY Covers - Dinner</t>
  </si>
  <si>
    <t>Bar ONLY sales - Lunch</t>
  </si>
  <si>
    <t>Bar ONLY sales - Dinner</t>
  </si>
  <si>
    <t>Cheque</t>
  </si>
  <si>
    <t>Lunch - #6902</t>
  </si>
  <si>
    <t>Dinner- #6902</t>
  </si>
  <si>
    <t>Lunch - #6909</t>
  </si>
  <si>
    <t>Dinner- #6909</t>
  </si>
  <si>
    <t>Complimentary covers</t>
  </si>
  <si>
    <t>Total Covers (Adj.)</t>
  </si>
  <si>
    <t>Dinner - #6909</t>
  </si>
  <si>
    <t>Dinner - #6902</t>
  </si>
  <si>
    <t>Dinner- #6911</t>
  </si>
  <si>
    <t>Dinner - #6911</t>
  </si>
  <si>
    <t>Lunch - #6911</t>
  </si>
  <si>
    <t>LUNCH &amp; DINNER SALES REPORT (Rolling 8-Week)</t>
  </si>
  <si>
    <t>Bar</t>
  </si>
  <si>
    <t>Various</t>
  </si>
  <si>
    <t>BBD</t>
  </si>
  <si>
    <t>Amex Total</t>
  </si>
  <si>
    <t>Total BBD</t>
  </si>
  <si>
    <r>
      <t xml:space="preserve">Card Total </t>
    </r>
    <r>
      <rPr>
        <sz val="8"/>
        <color theme="1"/>
        <rFont val="Times New Roman"/>
        <family val="1"/>
      </rPr>
      <t>(MC,VI, Other)</t>
    </r>
  </si>
  <si>
    <r>
      <t xml:space="preserve">Commission </t>
    </r>
    <r>
      <rPr>
        <sz val="8"/>
        <color theme="1"/>
        <rFont val="Times New Roman"/>
        <family val="1"/>
      </rPr>
      <t>(MC, VI, Other)</t>
    </r>
  </si>
  <si>
    <t>Commission (Amex)</t>
  </si>
  <si>
    <t>Dinner - #6915</t>
  </si>
  <si>
    <t>Lunch - #6914</t>
  </si>
  <si>
    <t>Dinner - #6914</t>
  </si>
  <si>
    <t>Lunch - #6918</t>
  </si>
  <si>
    <t>Dinner - #6918</t>
  </si>
  <si>
    <t>Dinner- #6914</t>
  </si>
  <si>
    <t>Lunch - #6919</t>
  </si>
  <si>
    <t>Dinner - #6919</t>
  </si>
  <si>
    <t>Dinner- #6918</t>
  </si>
  <si>
    <t>Dinner- #6915</t>
  </si>
  <si>
    <t>Lunch - #6915</t>
  </si>
  <si>
    <t>WE Mar. 17</t>
  </si>
  <si>
    <t>WE Mar. 24</t>
  </si>
  <si>
    <t>TOTAL Restaurant Sales</t>
  </si>
  <si>
    <t>Total Bar ONLY</t>
  </si>
  <si>
    <t>WE Mar. 31</t>
  </si>
  <si>
    <t>WE Apr. 7</t>
  </si>
  <si>
    <t>WE Apr. 14</t>
  </si>
  <si>
    <t>Lunch - #6921</t>
  </si>
  <si>
    <t>Dinner - #6921</t>
  </si>
  <si>
    <t>WE Apr. 21</t>
  </si>
  <si>
    <t>WE Apr. 28</t>
  </si>
  <si>
    <t>WE May 5</t>
  </si>
  <si>
    <t>POS Terminal #6919</t>
  </si>
  <si>
    <t>Card #</t>
  </si>
  <si>
    <t>VI</t>
  </si>
  <si>
    <t>MC</t>
  </si>
  <si>
    <t>AX</t>
  </si>
  <si>
    <t>POS Terminal #6911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</si>
</sst>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8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&quot;$&quot;* #,##0.00_-;\-&quot;$&quot;* #,##0.00_-;_-&quot;$&quot;* &quot;-&quot;??_-;_-@_-"/>
    <numFmt numFmtId="165" formatCode="_-* #,##0.00_-;\-* #,##0.00_-;_-* &quot;-&quot;??_-;_-@_-"/>
    <numFmt numFmtId="166" formatCode="[$-F800]dddd\,\ mmmm\ dd\,\ yyyy"/>
    <numFmt numFmtId="167" formatCode="0.0%"/>
    <numFmt numFmtId="168" formatCode="[$-409]mmmm\ d\,\ yyyy;@"/>
  </numFmts>
  <fonts count="44" x14ac:knownFonts="1">
    <font>
      <sz val="11"/>
      <color theme="1"/>
      <name val="Times New Roman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2"/>
    </font>
    <font>
      <sz val="10"/>
      <name val="Times New Roman"/>
      <family val="1"/>
    </font>
    <font>
      <i/>
      <sz val="10"/>
      <name val="Times New Roman"/>
      <family val="1"/>
    </font>
    <font>
      <sz val="10"/>
      <color theme="1"/>
      <name val="Times New Roman"/>
      <family val="1"/>
    </font>
    <font>
      <b/>
      <sz val="10"/>
      <name val="Times New Roman"/>
      <family val="1"/>
    </font>
    <font>
      <sz val="10"/>
      <color theme="0"/>
      <name val="Times New Roman"/>
      <family val="1"/>
    </font>
    <font>
      <sz val="10"/>
      <color rgb="FF0033CC"/>
      <name val="Times New Roman"/>
      <family val="1"/>
    </font>
    <font>
      <sz val="10"/>
      <color rgb="FF00B050"/>
      <name val="Times New Roman"/>
      <family val="1"/>
    </font>
    <font>
      <sz val="10"/>
      <color rgb="FF007434"/>
      <name val="Times New Roman"/>
      <family val="1"/>
    </font>
    <font>
      <sz val="12"/>
      <name val="Times New Roman"/>
      <family val="1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rgb="FF333333"/>
      <name val="Calibri"/>
      <family val="2"/>
      <scheme val="minor"/>
    </font>
    <font>
      <b/>
      <sz val="10"/>
      <color theme="0"/>
      <name val="Times New Roman"/>
      <family val="1"/>
    </font>
    <font>
      <i/>
      <sz val="8"/>
      <name val="Times New Roman"/>
      <family val="1"/>
    </font>
    <font>
      <sz val="8"/>
      <name val="Times New Roman"/>
      <family val="1"/>
    </font>
    <font>
      <b/>
      <sz val="10"/>
      <color theme="1"/>
      <name val="Times New Roman"/>
      <family val="1"/>
    </font>
    <font>
      <i/>
      <sz val="8"/>
      <color theme="1"/>
      <name val="Times New Roman"/>
      <family val="1"/>
    </font>
    <font>
      <b/>
      <i/>
      <sz val="8"/>
      <name val="Calibri"/>
      <family val="2"/>
      <scheme val="minor"/>
    </font>
    <font>
      <sz val="10"/>
      <color rgb="FF000000"/>
      <name val="Arial"/>
      <family val="2"/>
    </font>
    <font>
      <b/>
      <sz val="11"/>
      <name val="Calibri"/>
      <family val="2"/>
    </font>
    <font>
      <b/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rgb="FFFF0000"/>
      <name val="Times New Roman"/>
      <family val="1"/>
    </font>
    <font>
      <sz val="8"/>
      <name val="Times New Roman"/>
      <family val="2"/>
    </font>
    <font>
      <sz val="10"/>
      <color rgb="FF0000FF"/>
      <name val="Times New Roman"/>
      <family val="1"/>
    </font>
    <font>
      <sz val="8"/>
      <color theme="1"/>
      <name val="Times New Roman"/>
      <family val="1"/>
    </font>
    <font>
      <sz val="9"/>
      <color theme="1"/>
      <name val="Times New Roman"/>
      <family val="1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9DE3B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8FED6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7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thick">
        <color auto="1"/>
      </bottom>
      <diagonal/>
    </border>
    <border>
      <left style="medium">
        <color indexed="64"/>
      </left>
      <right style="medium">
        <color indexed="64"/>
      </right>
      <top/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 style="medium">
        <color indexed="64"/>
      </left>
      <right style="medium">
        <color indexed="64"/>
      </right>
      <top style="thick">
        <color auto="1"/>
      </top>
      <bottom style="thick">
        <color auto="1"/>
      </bottom>
      <diagonal/>
    </border>
  </borders>
  <cellStyleXfs count="8">
    <xf numFmtId="0" fontId="0" fillId="0" borderId="0"/>
    <xf numFmtId="165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7" fillId="0" borderId="0"/>
    <xf numFmtId="165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3" fillId="0" borderId="0"/>
  </cellStyleXfs>
  <cellXfs count="513">
    <xf numFmtId="0" fontId="0" fillId="0" borderId="0" xfId="0"/>
    <xf numFmtId="0" fontId="11" fillId="0" borderId="0" xfId="0" applyFont="1"/>
    <xf numFmtId="0" fontId="11" fillId="2" borderId="0" xfId="0" applyFont="1" applyFill="1"/>
    <xf numFmtId="0" fontId="9" fillId="2" borderId="0" xfId="0" applyFont="1" applyFill="1"/>
    <xf numFmtId="0" fontId="9" fillId="2" borderId="0" xfId="0" applyFont="1" applyFill="1" applyAlignment="1">
      <alignment horizontal="center"/>
    </xf>
    <xf numFmtId="1" fontId="13" fillId="5" borderId="5" xfId="0" applyNumberFormat="1" applyFont="1" applyFill="1" applyBorder="1" applyAlignment="1">
      <alignment horizontal="center"/>
    </xf>
    <xf numFmtId="43" fontId="9" fillId="2" borderId="5" xfId="1" applyNumberFormat="1" applyFont="1" applyFill="1" applyBorder="1" applyAlignment="1">
      <alignment horizontal="center"/>
    </xf>
    <xf numFmtId="0" fontId="9" fillId="0" borderId="0" xfId="0" applyFont="1"/>
    <xf numFmtId="0" fontId="9" fillId="3" borderId="7" xfId="0" applyFont="1" applyFill="1" applyBorder="1" applyAlignment="1">
      <alignment horizontal="center"/>
    </xf>
    <xf numFmtId="0" fontId="13" fillId="5" borderId="13" xfId="0" applyFont="1" applyFill="1" applyBorder="1" applyAlignment="1">
      <alignment horizontal="center"/>
    </xf>
    <xf numFmtId="0" fontId="13" fillId="5" borderId="16" xfId="0" applyFont="1" applyFill="1" applyBorder="1" applyAlignment="1">
      <alignment horizontal="center"/>
    </xf>
    <xf numFmtId="0" fontId="9" fillId="2" borderId="18" xfId="0" applyFont="1" applyFill="1" applyBorder="1"/>
    <xf numFmtId="165" fontId="9" fillId="4" borderId="21" xfId="1" applyFont="1" applyFill="1" applyBorder="1"/>
    <xf numFmtId="0" fontId="13" fillId="5" borderId="5" xfId="0" applyFont="1" applyFill="1" applyBorder="1" applyAlignment="1">
      <alignment horizontal="center"/>
    </xf>
    <xf numFmtId="165" fontId="9" fillId="2" borderId="38" xfId="1" applyFont="1" applyFill="1" applyBorder="1"/>
    <xf numFmtId="165" fontId="9" fillId="2" borderId="24" xfId="1" applyFont="1" applyFill="1" applyBorder="1"/>
    <xf numFmtId="165" fontId="9" fillId="2" borderId="25" xfId="1" applyFont="1" applyFill="1" applyBorder="1"/>
    <xf numFmtId="165" fontId="9" fillId="4" borderId="39" xfId="1" applyFont="1" applyFill="1" applyBorder="1"/>
    <xf numFmtId="165" fontId="9" fillId="4" borderId="40" xfId="1" applyFont="1" applyFill="1" applyBorder="1"/>
    <xf numFmtId="0" fontId="13" fillId="5" borderId="4" xfId="0" applyFont="1" applyFill="1" applyBorder="1" applyAlignment="1">
      <alignment horizontal="center"/>
    </xf>
    <xf numFmtId="165" fontId="9" fillId="2" borderId="0" xfId="1" applyFont="1" applyFill="1" applyBorder="1"/>
    <xf numFmtId="165" fontId="9" fillId="4" borderId="30" xfId="1" applyFont="1" applyFill="1" applyBorder="1"/>
    <xf numFmtId="1" fontId="13" fillId="5" borderId="27" xfId="0" applyNumberFormat="1" applyFont="1" applyFill="1" applyBorder="1" applyAlignment="1">
      <alignment horizontal="center"/>
    </xf>
    <xf numFmtId="165" fontId="9" fillId="2" borderId="0" xfId="1" applyFont="1" applyFill="1" applyBorder="1" applyAlignment="1">
      <alignment horizontal="center"/>
    </xf>
    <xf numFmtId="2" fontId="9" fillId="2" borderId="0" xfId="0" applyNumberFormat="1" applyFont="1" applyFill="1"/>
    <xf numFmtId="0" fontId="11" fillId="2" borderId="0" xfId="0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164" fontId="9" fillId="3" borderId="5" xfId="2" applyFont="1" applyFill="1" applyBorder="1" applyAlignment="1">
      <alignment horizontal="left"/>
    </xf>
    <xf numFmtId="164" fontId="9" fillId="2" borderId="0" xfId="2" applyFont="1" applyFill="1" applyBorder="1" applyProtection="1">
      <protection locked="0"/>
    </xf>
    <xf numFmtId="0" fontId="11" fillId="0" borderId="5" xfId="0" applyFont="1" applyBorder="1"/>
    <xf numFmtId="165" fontId="14" fillId="2" borderId="0" xfId="1" applyFont="1" applyFill="1" applyBorder="1"/>
    <xf numFmtId="164" fontId="9" fillId="3" borderId="5" xfId="2" applyFont="1" applyFill="1" applyBorder="1"/>
    <xf numFmtId="0" fontId="9" fillId="2" borderId="2" xfId="0" applyFont="1" applyFill="1" applyBorder="1"/>
    <xf numFmtId="43" fontId="9" fillId="3" borderId="5" xfId="1" applyNumberFormat="1" applyFont="1" applyFill="1" applyBorder="1" applyAlignment="1" applyProtection="1">
      <alignment horizontal="right"/>
      <protection locked="0"/>
    </xf>
    <xf numFmtId="43" fontId="9" fillId="2" borderId="5" xfId="1" applyNumberFormat="1" applyFont="1" applyFill="1" applyBorder="1" applyAlignment="1" applyProtection="1">
      <alignment horizontal="right"/>
      <protection locked="0"/>
    </xf>
    <xf numFmtId="0" fontId="11" fillId="2" borderId="0" xfId="0" applyFont="1" applyFill="1" applyAlignment="1">
      <alignment horizontal="left"/>
    </xf>
    <xf numFmtId="164" fontId="11" fillId="3" borderId="5" xfId="2" applyFont="1" applyFill="1" applyBorder="1"/>
    <xf numFmtId="43" fontId="14" fillId="2" borderId="0" xfId="0" applyNumberFormat="1" applyFont="1" applyFill="1"/>
    <xf numFmtId="0" fontId="9" fillId="3" borderId="5" xfId="0" applyFont="1" applyFill="1" applyBorder="1"/>
    <xf numFmtId="164" fontId="11" fillId="2" borderId="0" xfId="2" applyFont="1" applyFill="1" applyBorder="1"/>
    <xf numFmtId="0" fontId="9" fillId="2" borderId="2" xfId="0" applyFont="1" applyFill="1" applyBorder="1" applyAlignment="1">
      <alignment horizontal="left"/>
    </xf>
    <xf numFmtId="44" fontId="9" fillId="2" borderId="0" xfId="0" applyNumberFormat="1" applyFont="1" applyFill="1"/>
    <xf numFmtId="43" fontId="9" fillId="2" borderId="4" xfId="1" applyNumberFormat="1" applyFont="1" applyFill="1" applyBorder="1" applyAlignment="1">
      <alignment horizontal="center"/>
    </xf>
    <xf numFmtId="0" fontId="9" fillId="2" borderId="5" xfId="0" applyFont="1" applyFill="1" applyBorder="1"/>
    <xf numFmtId="2" fontId="13" fillId="2" borderId="0" xfId="0" applyNumberFormat="1" applyFont="1" applyFill="1" applyAlignment="1">
      <alignment horizontal="center"/>
    </xf>
    <xf numFmtId="43" fontId="9" fillId="2" borderId="27" xfId="1" applyNumberFormat="1" applyFont="1" applyFill="1" applyBorder="1" applyAlignment="1">
      <alignment horizontal="center"/>
    </xf>
    <xf numFmtId="2" fontId="9" fillId="2" borderId="5" xfId="0" applyNumberFormat="1" applyFont="1" applyFill="1" applyBorder="1" applyProtection="1">
      <protection locked="0"/>
    </xf>
    <xf numFmtId="0" fontId="9" fillId="0" borderId="5" xfId="0" applyFont="1" applyBorder="1"/>
    <xf numFmtId="2" fontId="9" fillId="2" borderId="5" xfId="0" applyNumberFormat="1" applyFont="1" applyFill="1" applyBorder="1" applyAlignment="1" applyProtection="1">
      <alignment horizontal="right"/>
      <protection locked="0"/>
    </xf>
    <xf numFmtId="164" fontId="9" fillId="2" borderId="0" xfId="2" applyFont="1" applyFill="1" applyBorder="1" applyAlignment="1">
      <alignment horizontal="center"/>
    </xf>
    <xf numFmtId="0" fontId="9" fillId="2" borderId="5" xfId="0" applyFont="1" applyFill="1" applyBorder="1" applyAlignment="1">
      <alignment horizontal="center"/>
    </xf>
    <xf numFmtId="14" fontId="9" fillId="2" borderId="5" xfId="0" applyNumberFormat="1" applyFont="1" applyFill="1" applyBorder="1"/>
    <xf numFmtId="43" fontId="14" fillId="2" borderId="5" xfId="1" applyNumberFormat="1" applyFont="1" applyFill="1" applyBorder="1" applyAlignment="1" applyProtection="1">
      <alignment horizontal="right"/>
      <protection locked="0"/>
    </xf>
    <xf numFmtId="0" fontId="9" fillId="2" borderId="0" xfId="0" applyFont="1" applyFill="1" applyAlignment="1">
      <alignment horizontal="right"/>
    </xf>
    <xf numFmtId="43" fontId="9" fillId="2" borderId="0" xfId="0" applyNumberFormat="1" applyFont="1" applyFill="1"/>
    <xf numFmtId="165" fontId="9" fillId="2" borderId="5" xfId="1" applyFont="1" applyFill="1" applyBorder="1"/>
    <xf numFmtId="2" fontId="11" fillId="2" borderId="0" xfId="0" applyNumberFormat="1" applyFont="1" applyFill="1"/>
    <xf numFmtId="0" fontId="9" fillId="0" borderId="0" xfId="0" applyFont="1" applyAlignment="1">
      <alignment horizontal="center"/>
    </xf>
    <xf numFmtId="43" fontId="9" fillId="2" borderId="0" xfId="0" applyNumberFormat="1" applyFont="1" applyFill="1" applyAlignment="1">
      <alignment horizontal="left"/>
    </xf>
    <xf numFmtId="8" fontId="9" fillId="2" borderId="5" xfId="0" applyNumberFormat="1" applyFont="1" applyFill="1" applyBorder="1" applyProtection="1">
      <protection locked="0"/>
    </xf>
    <xf numFmtId="0" fontId="9" fillId="2" borderId="5" xfId="0" applyFont="1" applyFill="1" applyBorder="1" applyProtection="1">
      <protection locked="0"/>
    </xf>
    <xf numFmtId="165" fontId="9" fillId="2" borderId="5" xfId="1" applyFont="1" applyFill="1" applyBorder="1" applyAlignment="1" applyProtection="1">
      <alignment horizontal="right"/>
      <protection locked="0"/>
    </xf>
    <xf numFmtId="0" fontId="9" fillId="0" borderId="2" xfId="0" applyFont="1" applyBorder="1" applyAlignment="1">
      <alignment horizontal="left"/>
    </xf>
    <xf numFmtId="165" fontId="9" fillId="2" borderId="0" xfId="1" applyFont="1" applyFill="1" applyBorder="1" applyAlignment="1" applyProtection="1">
      <alignment horizontal="right"/>
      <protection locked="0"/>
    </xf>
    <xf numFmtId="1" fontId="9" fillId="2" borderId="0" xfId="0" applyNumberFormat="1" applyFont="1" applyFill="1" applyAlignment="1">
      <alignment horizontal="right"/>
    </xf>
    <xf numFmtId="0" fontId="9" fillId="0" borderId="0" xfId="0" applyFont="1" applyAlignment="1">
      <alignment horizontal="left"/>
    </xf>
    <xf numFmtId="1" fontId="9" fillId="2" borderId="28" xfId="0" applyNumberFormat="1" applyFont="1" applyFill="1" applyBorder="1" applyAlignment="1" applyProtection="1">
      <alignment horizontal="center"/>
      <protection locked="0"/>
    </xf>
    <xf numFmtId="0" fontId="11" fillId="0" borderId="0" xfId="0" applyFont="1" applyAlignment="1">
      <alignment horizontal="center"/>
    </xf>
    <xf numFmtId="2" fontId="11" fillId="0" borderId="0" xfId="0" applyNumberFormat="1" applyFont="1" applyProtection="1">
      <protection locked="0"/>
    </xf>
    <xf numFmtId="43" fontId="9" fillId="0" borderId="0" xfId="0" applyNumberFormat="1" applyFont="1" applyAlignment="1">
      <alignment horizontal="center"/>
    </xf>
    <xf numFmtId="2" fontId="9" fillId="0" borderId="0" xfId="0" applyNumberFormat="1" applyFont="1"/>
    <xf numFmtId="2" fontId="11" fillId="0" borderId="0" xfId="0" applyNumberFormat="1" applyFont="1"/>
    <xf numFmtId="0" fontId="9" fillId="2" borderId="20" xfId="0" applyFont="1" applyFill="1" applyBorder="1"/>
    <xf numFmtId="0" fontId="9" fillId="2" borderId="26" xfId="0" applyFont="1" applyFill="1" applyBorder="1"/>
    <xf numFmtId="165" fontId="15" fillId="2" borderId="5" xfId="1" applyFont="1" applyFill="1" applyBorder="1"/>
    <xf numFmtId="43" fontId="9" fillId="7" borderId="5" xfId="1" applyNumberFormat="1" applyFont="1" applyFill="1" applyBorder="1" applyAlignment="1">
      <alignment horizontal="center"/>
    </xf>
    <xf numFmtId="165" fontId="16" fillId="2" borderId="5" xfId="1" applyFont="1" applyFill="1" applyBorder="1" applyProtection="1">
      <protection locked="0"/>
    </xf>
    <xf numFmtId="165" fontId="16" fillId="2" borderId="5" xfId="1" applyFont="1" applyFill="1" applyBorder="1"/>
    <xf numFmtId="43" fontId="16" fillId="2" borderId="5" xfId="1" applyNumberFormat="1" applyFont="1" applyFill="1" applyBorder="1" applyAlignment="1" applyProtection="1">
      <alignment horizontal="right"/>
      <protection locked="0"/>
    </xf>
    <xf numFmtId="165" fontId="16" fillId="3" borderId="0" xfId="1" applyFont="1" applyFill="1" applyBorder="1"/>
    <xf numFmtId="165" fontId="16" fillId="3" borderId="0" xfId="1" applyFont="1" applyFill="1" applyBorder="1" applyProtection="1">
      <protection locked="0"/>
    </xf>
    <xf numFmtId="0" fontId="16" fillId="3" borderId="6" xfId="0" applyFont="1" applyFill="1" applyBorder="1"/>
    <xf numFmtId="0" fontId="11" fillId="3" borderId="24" xfId="0" applyFont="1" applyFill="1" applyBorder="1"/>
    <xf numFmtId="43" fontId="9" fillId="2" borderId="0" xfId="1" applyNumberFormat="1" applyFont="1" applyFill="1" applyBorder="1" applyAlignment="1">
      <alignment horizontal="center"/>
    </xf>
    <xf numFmtId="43" fontId="9" fillId="2" borderId="24" xfId="1" applyNumberFormat="1" applyFont="1" applyFill="1" applyBorder="1" applyAlignment="1">
      <alignment horizontal="center"/>
    </xf>
    <xf numFmtId="0" fontId="13" fillId="5" borderId="27" xfId="0" applyFont="1" applyFill="1" applyBorder="1" applyAlignment="1">
      <alignment horizontal="center"/>
    </xf>
    <xf numFmtId="1" fontId="13" fillId="2" borderId="2" xfId="0" applyNumberFormat="1" applyFont="1" applyFill="1" applyBorder="1" applyAlignment="1">
      <alignment horizontal="center"/>
    </xf>
    <xf numFmtId="43" fontId="9" fillId="2" borderId="3" xfId="1" applyNumberFormat="1" applyFont="1" applyFill="1" applyBorder="1" applyAlignment="1">
      <alignment horizontal="center"/>
    </xf>
    <xf numFmtId="0" fontId="13" fillId="5" borderId="24" xfId="0" applyFont="1" applyFill="1" applyBorder="1" applyAlignment="1">
      <alignment horizontal="center"/>
    </xf>
    <xf numFmtId="0" fontId="13" fillId="2" borderId="2" xfId="0" applyFont="1" applyFill="1" applyBorder="1" applyAlignment="1">
      <alignment horizontal="center"/>
    </xf>
    <xf numFmtId="165" fontId="9" fillId="4" borderId="5" xfId="1" applyFont="1" applyFill="1" applyBorder="1" applyProtection="1">
      <protection locked="0"/>
    </xf>
    <xf numFmtId="43" fontId="9" fillId="4" borderId="5" xfId="1" applyNumberFormat="1" applyFont="1" applyFill="1" applyBorder="1" applyAlignment="1" applyProtection="1">
      <alignment horizontal="right"/>
      <protection locked="0"/>
    </xf>
    <xf numFmtId="43" fontId="9" fillId="4" borderId="27" xfId="1" applyNumberFormat="1" applyFont="1" applyFill="1" applyBorder="1" applyAlignment="1">
      <alignment horizontal="center"/>
    </xf>
    <xf numFmtId="43" fontId="9" fillId="4" borderId="5" xfId="1" applyNumberFormat="1" applyFont="1" applyFill="1" applyBorder="1" applyAlignment="1">
      <alignment horizontal="center"/>
    </xf>
    <xf numFmtId="164" fontId="9" fillId="4" borderId="5" xfId="2" applyFont="1" applyFill="1" applyBorder="1" applyProtection="1">
      <protection locked="0"/>
    </xf>
    <xf numFmtId="164" fontId="11" fillId="4" borderId="5" xfId="2" applyFont="1" applyFill="1" applyBorder="1"/>
    <xf numFmtId="44" fontId="9" fillId="4" borderId="5" xfId="0" applyNumberFormat="1" applyFont="1" applyFill="1" applyBorder="1"/>
    <xf numFmtId="165" fontId="9" fillId="4" borderId="5" xfId="1" applyFont="1" applyFill="1" applyBorder="1"/>
    <xf numFmtId="164" fontId="9" fillId="4" borderId="5" xfId="2" applyFont="1" applyFill="1" applyBorder="1" applyAlignment="1">
      <alignment horizontal="center"/>
    </xf>
    <xf numFmtId="0" fontId="9" fillId="4" borderId="5" xfId="0" applyFont="1" applyFill="1" applyBorder="1"/>
    <xf numFmtId="165" fontId="9" fillId="4" borderId="5" xfId="1" applyFont="1" applyFill="1" applyBorder="1" applyAlignment="1">
      <alignment horizontal="center"/>
    </xf>
    <xf numFmtId="43" fontId="14" fillId="4" borderId="5" xfId="1" applyNumberFormat="1" applyFont="1" applyFill="1" applyBorder="1" applyAlignment="1">
      <alignment horizontal="right"/>
    </xf>
    <xf numFmtId="2" fontId="9" fillId="4" borderId="5" xfId="0" applyNumberFormat="1" applyFont="1" applyFill="1" applyBorder="1"/>
    <xf numFmtId="1" fontId="9" fillId="4" borderId="5" xfId="0" applyNumberFormat="1" applyFont="1" applyFill="1" applyBorder="1" applyAlignment="1" applyProtection="1">
      <alignment horizontal="center"/>
      <protection locked="0"/>
    </xf>
    <xf numFmtId="165" fontId="14" fillId="4" borderId="5" xfId="1" applyFont="1" applyFill="1" applyBorder="1" applyAlignment="1" applyProtection="1">
      <alignment horizontal="right"/>
      <protection locked="0"/>
    </xf>
    <xf numFmtId="0" fontId="9" fillId="6" borderId="5" xfId="0" applyFont="1" applyFill="1" applyBorder="1" applyAlignment="1">
      <alignment horizontal="center"/>
    </xf>
    <xf numFmtId="0" fontId="9" fillId="2" borderId="0" xfId="0" applyFont="1" applyFill="1" applyAlignment="1">
      <alignment horizontal="center" vertical="center"/>
    </xf>
    <xf numFmtId="0" fontId="18" fillId="0" borderId="30" xfId="0" applyFont="1" applyBorder="1"/>
    <xf numFmtId="0" fontId="18" fillId="0" borderId="9" xfId="0" applyFont="1" applyBorder="1" applyAlignment="1">
      <alignment horizontal="center"/>
    </xf>
    <xf numFmtId="0" fontId="18" fillId="0" borderId="30" xfId="0" applyFont="1" applyBorder="1" applyAlignment="1">
      <alignment horizontal="center"/>
    </xf>
    <xf numFmtId="16" fontId="18" fillId="0" borderId="45" xfId="0" applyNumberFormat="1" applyFont="1" applyBorder="1" applyAlignment="1">
      <alignment horizontal="center"/>
    </xf>
    <xf numFmtId="0" fontId="18" fillId="0" borderId="20" xfId="0" applyFont="1" applyBorder="1"/>
    <xf numFmtId="0" fontId="0" fillId="0" borderId="18" xfId="0" applyBorder="1" applyAlignment="1">
      <alignment horizontal="center"/>
    </xf>
    <xf numFmtId="0" fontId="0" fillId="0" borderId="49" xfId="0" applyBorder="1"/>
    <xf numFmtId="0" fontId="0" fillId="0" borderId="49" xfId="0" applyBorder="1" applyAlignment="1">
      <alignment horizontal="center"/>
    </xf>
    <xf numFmtId="0" fontId="0" fillId="0" borderId="50" xfId="0" applyBorder="1" applyAlignment="1">
      <alignment horizontal="center"/>
    </xf>
    <xf numFmtId="0" fontId="18" fillId="0" borderId="18" xfId="0" applyFont="1" applyBorder="1"/>
    <xf numFmtId="0" fontId="18" fillId="0" borderId="49" xfId="0" applyFont="1" applyBorder="1"/>
    <xf numFmtId="0" fontId="18" fillId="0" borderId="53" xfId="0" applyFont="1" applyBorder="1"/>
    <xf numFmtId="164" fontId="22" fillId="0" borderId="54" xfId="2" applyFont="1" applyBorder="1" applyAlignment="1">
      <alignment horizontal="center"/>
    </xf>
    <xf numFmtId="164" fontId="22" fillId="0" borderId="51" xfId="2" applyFont="1" applyBorder="1" applyAlignment="1">
      <alignment horizontal="center"/>
    </xf>
    <xf numFmtId="164" fontId="21" fillId="0" borderId="51" xfId="2" applyFont="1" applyBorder="1"/>
    <xf numFmtId="164" fontId="22" fillId="0" borderId="35" xfId="2" applyFont="1" applyBorder="1" applyAlignment="1">
      <alignment horizontal="center"/>
    </xf>
    <xf numFmtId="164" fontId="22" fillId="0" borderId="55" xfId="2" applyFont="1" applyBorder="1" applyAlignment="1">
      <alignment horizontal="center"/>
    </xf>
    <xf numFmtId="0" fontId="18" fillId="0" borderId="56" xfId="0" applyFont="1" applyBorder="1"/>
    <xf numFmtId="164" fontId="22" fillId="0" borderId="37" xfId="2" applyFont="1" applyBorder="1" applyAlignment="1">
      <alignment horizontal="center"/>
    </xf>
    <xf numFmtId="164" fontId="22" fillId="0" borderId="5" xfId="2" applyFont="1" applyBorder="1" applyAlignment="1">
      <alignment horizontal="center"/>
    </xf>
    <xf numFmtId="164" fontId="21" fillId="0" borderId="5" xfId="2" applyFont="1" applyBorder="1"/>
    <xf numFmtId="164" fontId="22" fillId="0" borderId="2" xfId="2" applyFont="1" applyBorder="1" applyAlignment="1">
      <alignment horizontal="center"/>
    </xf>
    <xf numFmtId="164" fontId="22" fillId="0" borderId="21" xfId="2" applyFont="1" applyBorder="1" applyAlignment="1">
      <alignment horizontal="center"/>
    </xf>
    <xf numFmtId="0" fontId="18" fillId="0" borderId="57" xfId="0" applyFont="1" applyBorder="1"/>
    <xf numFmtId="164" fontId="22" fillId="0" borderId="39" xfId="2" applyFont="1" applyBorder="1" applyAlignment="1">
      <alignment horizontal="center"/>
    </xf>
    <xf numFmtId="164" fontId="22" fillId="0" borderId="40" xfId="2" applyFont="1" applyBorder="1" applyAlignment="1">
      <alignment horizontal="center"/>
    </xf>
    <xf numFmtId="164" fontId="22" fillId="0" borderId="41" xfId="2" applyFont="1" applyBorder="1" applyAlignment="1">
      <alignment horizontal="center"/>
    </xf>
    <xf numFmtId="164" fontId="22" fillId="0" borderId="43" xfId="2" applyFont="1" applyBorder="1" applyAlignment="1">
      <alignment horizontal="center"/>
    </xf>
    <xf numFmtId="0" fontId="18" fillId="8" borderId="48" xfId="0" applyFont="1" applyFill="1" applyBorder="1"/>
    <xf numFmtId="164" fontId="23" fillId="8" borderId="13" xfId="2" applyFont="1" applyFill="1" applyBorder="1" applyAlignment="1">
      <alignment horizontal="center"/>
    </xf>
    <xf numFmtId="164" fontId="23" fillId="8" borderId="16" xfId="2" applyFont="1" applyFill="1" applyBorder="1" applyAlignment="1">
      <alignment horizontal="center"/>
    </xf>
    <xf numFmtId="164" fontId="23" fillId="8" borderId="17" xfId="2" applyFont="1" applyFill="1" applyBorder="1" applyAlignment="1">
      <alignment horizontal="center"/>
    </xf>
    <xf numFmtId="164" fontId="18" fillId="8" borderId="58" xfId="2" applyFont="1" applyFill="1" applyBorder="1" applyAlignment="1">
      <alignment horizontal="center"/>
    </xf>
    <xf numFmtId="0" fontId="0" fillId="0" borderId="20" xfId="0" applyBorder="1"/>
    <xf numFmtId="164" fontId="23" fillId="0" borderId="16" xfId="2" applyFont="1" applyFill="1" applyBorder="1" applyAlignment="1">
      <alignment horizontal="center"/>
    </xf>
    <xf numFmtId="164" fontId="23" fillId="0" borderId="0" xfId="2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59" xfId="0" applyBorder="1" applyAlignment="1">
      <alignment horizontal="center"/>
    </xf>
    <xf numFmtId="0" fontId="18" fillId="3" borderId="30" xfId="0" applyFont="1" applyFill="1" applyBorder="1"/>
    <xf numFmtId="164" fontId="24" fillId="3" borderId="46" xfId="2" applyFont="1" applyFill="1" applyBorder="1" applyAlignment="1">
      <alignment horizontal="center"/>
    </xf>
    <xf numFmtId="164" fontId="18" fillId="3" borderId="30" xfId="2" applyFont="1" applyFill="1" applyBorder="1" applyAlignment="1">
      <alignment horizontal="center"/>
    </xf>
    <xf numFmtId="0" fontId="18" fillId="3" borderId="48" xfId="0" applyFont="1" applyFill="1" applyBorder="1"/>
    <xf numFmtId="164" fontId="18" fillId="3" borderId="9" xfId="2" applyFont="1" applyFill="1" applyBorder="1" applyAlignment="1">
      <alignment horizontal="center"/>
    </xf>
    <xf numFmtId="0" fontId="18" fillId="0" borderId="0" xfId="0" applyFont="1"/>
    <xf numFmtId="164" fontId="18" fillId="0" borderId="0" xfId="2" applyFont="1" applyFill="1" applyBorder="1" applyAlignment="1"/>
    <xf numFmtId="164" fontId="18" fillId="0" borderId="0" xfId="2" applyFont="1" applyFill="1" applyBorder="1" applyAlignment="1">
      <alignment horizontal="center"/>
    </xf>
    <xf numFmtId="0" fontId="25" fillId="0" borderId="0" xfId="0" applyFont="1"/>
    <xf numFmtId="44" fontId="25" fillId="0" borderId="0" xfId="0" applyNumberFormat="1" applyFont="1"/>
    <xf numFmtId="0" fontId="18" fillId="0" borderId="32" xfId="0" applyFont="1" applyBorder="1"/>
    <xf numFmtId="44" fontId="18" fillId="0" borderId="32" xfId="0" applyNumberFormat="1" applyFont="1" applyBorder="1"/>
    <xf numFmtId="4" fontId="27" fillId="0" borderId="0" xfId="0" applyNumberFormat="1" applyFont="1"/>
    <xf numFmtId="8" fontId="27" fillId="0" borderId="0" xfId="0" applyNumberFormat="1" applyFont="1"/>
    <xf numFmtId="0" fontId="19" fillId="7" borderId="48" xfId="0" applyFont="1" applyFill="1" applyBorder="1"/>
    <xf numFmtId="164" fontId="19" fillId="7" borderId="32" xfId="2" applyFont="1" applyFill="1" applyBorder="1" applyAlignment="1">
      <alignment horizontal="center"/>
    </xf>
    <xf numFmtId="164" fontId="20" fillId="7" borderId="13" xfId="2" applyFont="1" applyFill="1" applyBorder="1" applyAlignment="1">
      <alignment horizontal="center"/>
    </xf>
    <xf numFmtId="164" fontId="20" fillId="7" borderId="16" xfId="2" applyFont="1" applyFill="1" applyBorder="1" applyAlignment="1">
      <alignment horizontal="center"/>
    </xf>
    <xf numFmtId="164" fontId="20" fillId="7" borderId="17" xfId="2" applyFont="1" applyFill="1" applyBorder="1" applyAlignment="1">
      <alignment horizontal="center"/>
    </xf>
    <xf numFmtId="44" fontId="19" fillId="7" borderId="48" xfId="0" applyNumberFormat="1" applyFont="1" applyFill="1" applyBorder="1" applyAlignment="1">
      <alignment horizontal="center"/>
    </xf>
    <xf numFmtId="164" fontId="19" fillId="7" borderId="30" xfId="2" applyFont="1" applyFill="1" applyBorder="1" applyAlignment="1">
      <alignment horizontal="center"/>
    </xf>
    <xf numFmtId="0" fontId="18" fillId="9" borderId="30" xfId="0" applyFont="1" applyFill="1" applyBorder="1"/>
    <xf numFmtId="0" fontId="18" fillId="9" borderId="30" xfId="0" applyFont="1" applyFill="1" applyBorder="1" applyAlignment="1">
      <alignment horizontal="left"/>
    </xf>
    <xf numFmtId="0" fontId="18" fillId="10" borderId="48" xfId="0" applyFont="1" applyFill="1" applyBorder="1"/>
    <xf numFmtId="0" fontId="18" fillId="10" borderId="16" xfId="0" applyFont="1" applyFill="1" applyBorder="1" applyAlignment="1">
      <alignment horizontal="center"/>
    </xf>
    <xf numFmtId="0" fontId="18" fillId="10" borderId="30" xfId="0" applyFont="1" applyFill="1" applyBorder="1" applyAlignment="1">
      <alignment horizontal="left"/>
    </xf>
    <xf numFmtId="164" fontId="18" fillId="10" borderId="32" xfId="2" applyFont="1" applyFill="1" applyBorder="1" applyAlignment="1">
      <alignment horizontal="center"/>
    </xf>
    <xf numFmtId="0" fontId="18" fillId="10" borderId="30" xfId="0" applyFont="1" applyFill="1" applyBorder="1"/>
    <xf numFmtId="164" fontId="23" fillId="10" borderId="45" xfId="2" applyFont="1" applyFill="1" applyBorder="1" applyAlignment="1">
      <alignment horizontal="center"/>
    </xf>
    <xf numFmtId="164" fontId="23" fillId="10" borderId="30" xfId="2" applyFont="1" applyFill="1" applyBorder="1" applyAlignment="1">
      <alignment horizontal="center"/>
    </xf>
    <xf numFmtId="165" fontId="28" fillId="11" borderId="20" xfId="1" applyFont="1" applyFill="1" applyBorder="1" applyProtection="1"/>
    <xf numFmtId="165" fontId="28" fillId="11" borderId="22" xfId="1" applyFont="1" applyFill="1" applyBorder="1" applyProtection="1"/>
    <xf numFmtId="0" fontId="9" fillId="2" borderId="5" xfId="0" applyFont="1" applyFill="1" applyBorder="1" applyAlignment="1" applyProtection="1">
      <alignment horizontal="left"/>
      <protection locked="0"/>
    </xf>
    <xf numFmtId="0" fontId="30" fillId="3" borderId="10" xfId="0" applyFont="1" applyFill="1" applyBorder="1" applyAlignment="1">
      <alignment horizontal="center"/>
    </xf>
    <xf numFmtId="0" fontId="18" fillId="0" borderId="60" xfId="0" applyFont="1" applyBorder="1"/>
    <xf numFmtId="164" fontId="22" fillId="0" borderId="38" xfId="2" applyFont="1" applyBorder="1" applyAlignment="1">
      <alignment horizontal="center"/>
    </xf>
    <xf numFmtId="164" fontId="22" fillId="0" borderId="24" xfId="2" applyFont="1" applyBorder="1" applyAlignment="1">
      <alignment horizontal="center"/>
    </xf>
    <xf numFmtId="164" fontId="22" fillId="0" borderId="61" xfId="2" applyFont="1" applyBorder="1" applyAlignment="1">
      <alignment horizontal="center"/>
    </xf>
    <xf numFmtId="164" fontId="22" fillId="0" borderId="25" xfId="2" applyFont="1" applyBorder="1" applyAlignment="1">
      <alignment horizontal="center"/>
    </xf>
    <xf numFmtId="0" fontId="12" fillId="0" borderId="7" xfId="0" applyFont="1" applyBorder="1" applyAlignment="1">
      <alignment horizontal="center"/>
    </xf>
    <xf numFmtId="0" fontId="12" fillId="0" borderId="10" xfId="0" applyFont="1" applyBorder="1" applyAlignment="1">
      <alignment horizontal="center"/>
    </xf>
    <xf numFmtId="165" fontId="9" fillId="0" borderId="23" xfId="1" applyFont="1" applyFill="1" applyBorder="1" applyProtection="1">
      <protection locked="0"/>
    </xf>
    <xf numFmtId="165" fontId="13" fillId="0" borderId="22" xfId="1" applyFont="1" applyFill="1" applyBorder="1" applyProtection="1"/>
    <xf numFmtId="0" fontId="11" fillId="12" borderId="0" xfId="0" applyFont="1" applyFill="1" applyAlignment="1">
      <alignment horizontal="center"/>
    </xf>
    <xf numFmtId="165" fontId="11" fillId="12" borderId="0" xfId="1" applyFont="1" applyFill="1"/>
    <xf numFmtId="165" fontId="31" fillId="12" borderId="0" xfId="1" applyFont="1" applyFill="1"/>
    <xf numFmtId="165" fontId="31" fillId="12" borderId="63" xfId="1" applyFont="1" applyFill="1" applyBorder="1"/>
    <xf numFmtId="165" fontId="11" fillId="12" borderId="0" xfId="0" applyNumberFormat="1" applyFont="1" applyFill="1" applyAlignment="1">
      <alignment horizontal="center"/>
    </xf>
    <xf numFmtId="0" fontId="31" fillId="12" borderId="62" xfId="0" applyFont="1" applyFill="1" applyBorder="1" applyAlignment="1">
      <alignment horizontal="center"/>
    </xf>
    <xf numFmtId="165" fontId="31" fillId="12" borderId="63" xfId="0" applyNumberFormat="1" applyFont="1" applyFill="1" applyBorder="1" applyAlignment="1">
      <alignment horizontal="center"/>
    </xf>
    <xf numFmtId="43" fontId="32" fillId="12" borderId="0" xfId="0" applyNumberFormat="1" applyFont="1" applyFill="1" applyAlignment="1">
      <alignment horizontal="center"/>
    </xf>
    <xf numFmtId="0" fontId="31" fillId="12" borderId="0" xfId="0" applyFont="1" applyFill="1"/>
    <xf numFmtId="0" fontId="11" fillId="13" borderId="0" xfId="0" applyFont="1" applyFill="1" applyAlignment="1">
      <alignment horizontal="center"/>
    </xf>
    <xf numFmtId="43" fontId="9" fillId="8" borderId="31" xfId="1" applyNumberFormat="1" applyFont="1" applyFill="1" applyBorder="1" applyAlignment="1">
      <alignment horizontal="center"/>
    </xf>
    <xf numFmtId="43" fontId="9" fillId="4" borderId="2" xfId="1" applyNumberFormat="1" applyFont="1" applyFill="1" applyBorder="1" applyAlignment="1">
      <alignment horizontal="center"/>
    </xf>
    <xf numFmtId="43" fontId="9" fillId="2" borderId="44" xfId="1" applyNumberFormat="1" applyFont="1" applyFill="1" applyBorder="1" applyAlignment="1">
      <alignment horizontal="center"/>
    </xf>
    <xf numFmtId="43" fontId="33" fillId="8" borderId="53" xfId="1" applyNumberFormat="1" applyFont="1" applyFill="1" applyBorder="1" applyAlignment="1">
      <alignment horizontal="center"/>
    </xf>
    <xf numFmtId="43" fontId="33" fillId="8" borderId="56" xfId="1" applyNumberFormat="1" applyFont="1" applyFill="1" applyBorder="1" applyAlignment="1">
      <alignment horizontal="center"/>
    </xf>
    <xf numFmtId="43" fontId="33" fillId="8" borderId="57" xfId="1" applyNumberFormat="1" applyFont="1" applyFill="1" applyBorder="1" applyAlignment="1">
      <alignment horizontal="center"/>
    </xf>
    <xf numFmtId="44" fontId="11" fillId="0" borderId="0" xfId="0" applyNumberFormat="1" applyFont="1"/>
    <xf numFmtId="43" fontId="11" fillId="0" borderId="0" xfId="0" applyNumberFormat="1" applyFont="1"/>
    <xf numFmtId="4" fontId="34" fillId="0" borderId="0" xfId="0" applyNumberFormat="1" applyFont="1"/>
    <xf numFmtId="10" fontId="18" fillId="0" borderId="58" xfId="3" applyNumberFormat="1" applyFont="1" applyBorder="1"/>
    <xf numFmtId="167" fontId="18" fillId="0" borderId="30" xfId="3" applyNumberFormat="1" applyFont="1" applyBorder="1"/>
    <xf numFmtId="10" fontId="18" fillId="0" borderId="30" xfId="0" applyNumberFormat="1" applyFont="1" applyBorder="1"/>
    <xf numFmtId="0" fontId="26" fillId="7" borderId="47" xfId="0" applyFont="1" applyFill="1" applyBorder="1" applyAlignment="1">
      <alignment horizontal="center"/>
    </xf>
    <xf numFmtId="0" fontId="19" fillId="7" borderId="48" xfId="0" applyFont="1" applyFill="1" applyBorder="1" applyAlignment="1">
      <alignment horizontal="center"/>
    </xf>
    <xf numFmtId="0" fontId="24" fillId="14" borderId="48" xfId="0" applyFont="1" applyFill="1" applyBorder="1"/>
    <xf numFmtId="0" fontId="24" fillId="14" borderId="48" xfId="0" applyFont="1" applyFill="1" applyBorder="1" applyAlignment="1">
      <alignment horizontal="center"/>
    </xf>
    <xf numFmtId="0" fontId="18" fillId="9" borderId="30" xfId="0" applyFont="1" applyFill="1" applyBorder="1" applyAlignment="1">
      <alignment horizontal="center"/>
    </xf>
    <xf numFmtId="0" fontId="18" fillId="10" borderId="48" xfId="0" applyFont="1" applyFill="1" applyBorder="1" applyAlignment="1">
      <alignment horizontal="center"/>
    </xf>
    <xf numFmtId="0" fontId="18" fillId="14" borderId="30" xfId="0" applyFont="1" applyFill="1" applyBorder="1" applyAlignment="1">
      <alignment horizontal="left"/>
    </xf>
    <xf numFmtId="44" fontId="6" fillId="10" borderId="52" xfId="0" applyNumberFormat="1" applyFont="1" applyFill="1" applyBorder="1" applyAlignment="1">
      <alignment horizontal="center"/>
    </xf>
    <xf numFmtId="44" fontId="6" fillId="10" borderId="45" xfId="0" applyNumberFormat="1" applyFont="1" applyFill="1" applyBorder="1" applyAlignment="1">
      <alignment horizontal="center"/>
    </xf>
    <xf numFmtId="44" fontId="6" fillId="10" borderId="46" xfId="0" applyNumberFormat="1" applyFont="1" applyFill="1" applyBorder="1" applyAlignment="1">
      <alignment horizontal="center"/>
    </xf>
    <xf numFmtId="44" fontId="6" fillId="10" borderId="47" xfId="0" applyNumberFormat="1" applyFont="1" applyFill="1" applyBorder="1" applyAlignment="1">
      <alignment horizontal="center"/>
    </xf>
    <xf numFmtId="44" fontId="18" fillId="0" borderId="0" xfId="0" applyNumberFormat="1" applyFont="1"/>
    <xf numFmtId="167" fontId="0" fillId="0" borderId="0" xfId="3" applyNumberFormat="1" applyFont="1" applyFill="1" applyBorder="1"/>
    <xf numFmtId="0" fontId="18" fillId="0" borderId="0" xfId="0" applyFont="1" applyAlignment="1">
      <alignment wrapText="1"/>
    </xf>
    <xf numFmtId="164" fontId="18" fillId="0" borderId="0" xfId="2" applyFont="1" applyFill="1" applyBorder="1"/>
    <xf numFmtId="10" fontId="18" fillId="0" borderId="0" xfId="3" applyNumberFormat="1" applyFont="1" applyFill="1" applyBorder="1"/>
    <xf numFmtId="164" fontId="0" fillId="0" borderId="0" xfId="2" applyFont="1" applyFill="1" applyBorder="1"/>
    <xf numFmtId="10" fontId="0" fillId="0" borderId="0" xfId="0" applyNumberFormat="1"/>
    <xf numFmtId="44" fontId="0" fillId="0" borderId="0" xfId="0" applyNumberFormat="1"/>
    <xf numFmtId="0" fontId="5" fillId="0" borderId="30" xfId="0" applyFont="1" applyBorder="1"/>
    <xf numFmtId="44" fontId="5" fillId="0" borderId="32" xfId="0" applyNumberFormat="1" applyFont="1" applyBorder="1"/>
    <xf numFmtId="0" fontId="11" fillId="12" borderId="18" xfId="0" applyFont="1" applyFill="1" applyBorder="1"/>
    <xf numFmtId="0" fontId="11" fillId="12" borderId="49" xfId="0" applyFont="1" applyFill="1" applyBorder="1"/>
    <xf numFmtId="0" fontId="11" fillId="13" borderId="50" xfId="0" applyFont="1" applyFill="1" applyBorder="1" applyAlignment="1">
      <alignment horizontal="center"/>
    </xf>
    <xf numFmtId="0" fontId="11" fillId="12" borderId="20" xfId="0" applyFont="1" applyFill="1" applyBorder="1"/>
    <xf numFmtId="0" fontId="11" fillId="12" borderId="0" xfId="0" applyFont="1" applyFill="1"/>
    <xf numFmtId="0" fontId="11" fillId="13" borderId="59" xfId="0" applyFont="1" applyFill="1" applyBorder="1" applyAlignment="1">
      <alignment horizontal="center"/>
    </xf>
    <xf numFmtId="0" fontId="11" fillId="12" borderId="26" xfId="0" applyFont="1" applyFill="1" applyBorder="1"/>
    <xf numFmtId="0" fontId="11" fillId="12" borderId="34" xfId="0" applyFont="1" applyFill="1" applyBorder="1"/>
    <xf numFmtId="165" fontId="11" fillId="13" borderId="58" xfId="1" applyFont="1" applyFill="1" applyBorder="1" applyAlignment="1">
      <alignment horizontal="center"/>
    </xf>
    <xf numFmtId="165" fontId="11" fillId="13" borderId="59" xfId="1" applyFont="1" applyFill="1" applyBorder="1" applyAlignment="1">
      <alignment horizontal="center"/>
    </xf>
    <xf numFmtId="165" fontId="11" fillId="13" borderId="50" xfId="1" applyFont="1" applyFill="1" applyBorder="1" applyAlignment="1">
      <alignment horizontal="center"/>
    </xf>
    <xf numFmtId="0" fontId="9" fillId="12" borderId="49" xfId="0" applyFont="1" applyFill="1" applyBorder="1"/>
    <xf numFmtId="0" fontId="9" fillId="12" borderId="34" xfId="0" applyFont="1" applyFill="1" applyBorder="1"/>
    <xf numFmtId="165" fontId="12" fillId="12" borderId="34" xfId="1" applyFont="1" applyFill="1" applyBorder="1"/>
    <xf numFmtId="0" fontId="4" fillId="0" borderId="30" xfId="0" applyFont="1" applyBorder="1"/>
    <xf numFmtId="0" fontId="30" fillId="3" borderId="11" xfId="0" applyFont="1" applyFill="1" applyBorder="1" applyAlignment="1">
      <alignment horizontal="center"/>
    </xf>
    <xf numFmtId="0" fontId="13" fillId="5" borderId="15" xfId="0" applyFont="1" applyFill="1" applyBorder="1" applyAlignment="1">
      <alignment horizontal="center"/>
    </xf>
    <xf numFmtId="0" fontId="29" fillId="3" borderId="11" xfId="0" applyFont="1" applyFill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2" fillId="0" borderId="4" xfId="0" applyFont="1" applyBorder="1" applyAlignment="1">
      <alignment horizontal="center"/>
    </xf>
    <xf numFmtId="10" fontId="18" fillId="0" borderId="64" xfId="3" applyNumberFormat="1" applyFont="1" applyBorder="1"/>
    <xf numFmtId="165" fontId="9" fillId="2" borderId="5" xfId="1" applyFont="1" applyFill="1" applyBorder="1" applyProtection="1">
      <protection locked="0"/>
    </xf>
    <xf numFmtId="43" fontId="9" fillId="4" borderId="5" xfId="1" applyNumberFormat="1" applyFont="1" applyFill="1" applyBorder="1" applyAlignment="1"/>
    <xf numFmtId="165" fontId="9" fillId="2" borderId="44" xfId="1" applyFont="1" applyFill="1" applyBorder="1"/>
    <xf numFmtId="10" fontId="18" fillId="0" borderId="58" xfId="3" applyNumberFormat="1" applyFont="1" applyFill="1" applyBorder="1"/>
    <xf numFmtId="0" fontId="24" fillId="14" borderId="30" xfId="0" applyFont="1" applyFill="1" applyBorder="1" applyAlignment="1">
      <alignment horizontal="center"/>
    </xf>
    <xf numFmtId="0" fontId="19" fillId="7" borderId="30" xfId="0" applyFont="1" applyFill="1" applyBorder="1"/>
    <xf numFmtId="0" fontId="35" fillId="14" borderId="13" xfId="0" applyFont="1" applyFill="1" applyBorder="1" applyAlignment="1">
      <alignment horizontal="center"/>
    </xf>
    <xf numFmtId="0" fontId="35" fillId="14" borderId="16" xfId="0" applyFont="1" applyFill="1" applyBorder="1" applyAlignment="1">
      <alignment horizontal="center"/>
    </xf>
    <xf numFmtId="0" fontId="35" fillId="14" borderId="17" xfId="0" applyFont="1" applyFill="1" applyBorder="1" applyAlignment="1">
      <alignment horizontal="center"/>
    </xf>
    <xf numFmtId="0" fontId="23" fillId="9" borderId="13" xfId="0" applyFont="1" applyFill="1" applyBorder="1" applyAlignment="1">
      <alignment horizontal="center"/>
    </xf>
    <xf numFmtId="0" fontId="23" fillId="9" borderId="16" xfId="0" applyFont="1" applyFill="1" applyBorder="1" applyAlignment="1">
      <alignment horizontal="center"/>
    </xf>
    <xf numFmtId="0" fontId="23" fillId="9" borderId="14" xfId="0" applyFont="1" applyFill="1" applyBorder="1" applyAlignment="1">
      <alignment horizontal="center"/>
    </xf>
    <xf numFmtId="0" fontId="23" fillId="9" borderId="17" xfId="0" applyFont="1" applyFill="1" applyBorder="1" applyAlignment="1">
      <alignment horizontal="center"/>
    </xf>
    <xf numFmtId="165" fontId="16" fillId="0" borderId="5" xfId="5" applyFont="1" applyFill="1" applyBorder="1" applyProtection="1">
      <protection locked="0"/>
    </xf>
    <xf numFmtId="165" fontId="16" fillId="2" borderId="5" xfId="5" applyFont="1" applyFill="1" applyBorder="1" applyProtection="1">
      <protection locked="0"/>
    </xf>
    <xf numFmtId="165" fontId="16" fillId="2" borderId="19" xfId="5" applyFont="1" applyFill="1" applyBorder="1"/>
    <xf numFmtId="165" fontId="9" fillId="2" borderId="5" xfId="5" applyFont="1" applyFill="1" applyBorder="1" applyProtection="1">
      <protection locked="0"/>
    </xf>
    <xf numFmtId="165" fontId="9" fillId="2" borderId="18" xfId="5" applyFont="1" applyFill="1" applyBorder="1"/>
    <xf numFmtId="165" fontId="9" fillId="2" borderId="10" xfId="5" applyFont="1" applyFill="1" applyBorder="1"/>
    <xf numFmtId="165" fontId="9" fillId="0" borderId="37" xfId="5" applyFont="1" applyFill="1" applyBorder="1" applyProtection="1">
      <protection locked="0"/>
    </xf>
    <xf numFmtId="165" fontId="9" fillId="0" borderId="5" xfId="5" applyFont="1" applyFill="1" applyBorder="1" applyProtection="1">
      <protection locked="0"/>
    </xf>
    <xf numFmtId="165" fontId="9" fillId="2" borderId="37" xfId="5" applyFont="1" applyFill="1" applyBorder="1" applyProtection="1">
      <protection locked="0"/>
    </xf>
    <xf numFmtId="165" fontId="9" fillId="0" borderId="5" xfId="5" applyFont="1" applyBorder="1"/>
    <xf numFmtId="165" fontId="9" fillId="2" borderId="5" xfId="5" applyFont="1" applyFill="1" applyBorder="1"/>
    <xf numFmtId="1" fontId="9" fillId="2" borderId="5" xfId="5" applyNumberFormat="1" applyFont="1" applyFill="1" applyBorder="1" applyAlignment="1">
      <alignment horizontal="center"/>
    </xf>
    <xf numFmtId="1" fontId="9" fillId="2" borderId="5" xfId="5" applyNumberFormat="1" applyFont="1" applyFill="1" applyBorder="1" applyAlignment="1" applyProtection="1">
      <alignment horizontal="center"/>
      <protection locked="0"/>
    </xf>
    <xf numFmtId="165" fontId="9" fillId="2" borderId="27" xfId="5" applyFont="1" applyFill="1" applyBorder="1"/>
    <xf numFmtId="0" fontId="9" fillId="2" borderId="24" xfId="0" applyFont="1" applyFill="1" applyBorder="1" applyAlignment="1">
      <alignment horizontal="center"/>
    </xf>
    <xf numFmtId="165" fontId="9" fillId="2" borderId="5" xfId="5" applyFont="1" applyFill="1" applyBorder="1" applyAlignment="1" applyProtection="1">
      <alignment horizontal="right"/>
      <protection locked="0"/>
    </xf>
    <xf numFmtId="165" fontId="11" fillId="0" borderId="0" xfId="1" applyFont="1" applyFill="1"/>
    <xf numFmtId="0" fontId="24" fillId="13" borderId="48" xfId="0" applyFont="1" applyFill="1" applyBorder="1"/>
    <xf numFmtId="0" fontId="35" fillId="13" borderId="13" xfId="0" applyFont="1" applyFill="1" applyBorder="1" applyAlignment="1">
      <alignment horizontal="center"/>
    </xf>
    <xf numFmtId="0" fontId="35" fillId="13" borderId="16" xfId="0" applyFont="1" applyFill="1" applyBorder="1" applyAlignment="1">
      <alignment horizontal="center"/>
    </xf>
    <xf numFmtId="0" fontId="35" fillId="13" borderId="17" xfId="0" applyFont="1" applyFill="1" applyBorder="1" applyAlignment="1">
      <alignment horizontal="center"/>
    </xf>
    <xf numFmtId="0" fontId="24" fillId="13" borderId="48" xfId="0" applyFont="1" applyFill="1" applyBorder="1" applyAlignment="1">
      <alignment horizontal="center"/>
    </xf>
    <xf numFmtId="0" fontId="20" fillId="7" borderId="45" xfId="0" applyFont="1" applyFill="1" applyBorder="1" applyAlignment="1">
      <alignment horizontal="center"/>
    </xf>
    <xf numFmtId="0" fontId="20" fillId="7" borderId="9" xfId="0" applyFont="1" applyFill="1" applyBorder="1" applyAlignment="1">
      <alignment horizontal="center"/>
    </xf>
    <xf numFmtId="16" fontId="18" fillId="0" borderId="9" xfId="0" applyNumberFormat="1" applyFont="1" applyBorder="1" applyAlignment="1">
      <alignment horizontal="center"/>
    </xf>
    <xf numFmtId="16" fontId="18" fillId="0" borderId="46" xfId="0" applyNumberFormat="1" applyFont="1" applyBorder="1" applyAlignment="1">
      <alignment horizontal="center"/>
    </xf>
    <xf numFmtId="164" fontId="23" fillId="0" borderId="53" xfId="2" applyFont="1" applyBorder="1" applyAlignment="1">
      <alignment horizontal="center"/>
    </xf>
    <xf numFmtId="164" fontId="23" fillId="0" borderId="65" xfId="2" applyFont="1" applyBorder="1" applyAlignment="1">
      <alignment horizontal="center"/>
    </xf>
    <xf numFmtId="164" fontId="23" fillId="0" borderId="56" xfId="2" applyFont="1" applyBorder="1" applyAlignment="1">
      <alignment horizontal="center"/>
    </xf>
    <xf numFmtId="44" fontId="2" fillId="10" borderId="52" xfId="0" applyNumberFormat="1" applyFont="1" applyFill="1" applyBorder="1" applyAlignment="1">
      <alignment horizontal="center"/>
    </xf>
    <xf numFmtId="44" fontId="2" fillId="10" borderId="45" xfId="0" applyNumberFormat="1" applyFont="1" applyFill="1" applyBorder="1" applyAlignment="1">
      <alignment horizontal="center"/>
    </xf>
    <xf numFmtId="44" fontId="2" fillId="10" borderId="46" xfId="0" applyNumberFormat="1" applyFont="1" applyFill="1" applyBorder="1" applyAlignment="1">
      <alignment horizontal="center"/>
    </xf>
    <xf numFmtId="165" fontId="11" fillId="0" borderId="0" xfId="0" applyNumberFormat="1" applyFont="1"/>
    <xf numFmtId="0" fontId="39" fillId="2" borderId="0" xfId="0" applyFont="1" applyFill="1"/>
    <xf numFmtId="0" fontId="36" fillId="0" borderId="0" xfId="0" applyFont="1"/>
    <xf numFmtId="168" fontId="36" fillId="0" borderId="0" xfId="0" applyNumberFormat="1" applyFont="1"/>
    <xf numFmtId="0" fontId="0" fillId="0" borderId="66" xfId="0" applyBorder="1"/>
    <xf numFmtId="16" fontId="18" fillId="0" borderId="0" xfId="0" applyNumberFormat="1" applyFont="1" applyAlignment="1">
      <alignment horizontal="center"/>
    </xf>
    <xf numFmtId="16" fontId="18" fillId="0" borderId="67" xfId="0" applyNumberFormat="1" applyFont="1" applyBorder="1" applyAlignment="1">
      <alignment horizontal="center"/>
    </xf>
    <xf numFmtId="0" fontId="19" fillId="7" borderId="0" xfId="0" applyFont="1" applyFill="1"/>
    <xf numFmtId="0" fontId="20" fillId="7" borderId="0" xfId="0" applyFont="1" applyFill="1" applyAlignment="1">
      <alignment horizontal="center"/>
    </xf>
    <xf numFmtId="0" fontId="19" fillId="7" borderId="67" xfId="0" applyFont="1" applyFill="1" applyBorder="1" applyAlignment="1">
      <alignment horizontal="center"/>
    </xf>
    <xf numFmtId="0" fontId="19" fillId="0" borderId="0" xfId="0" applyFont="1" applyAlignment="1">
      <alignment horizontal="center"/>
    </xf>
    <xf numFmtId="0" fontId="19" fillId="7" borderId="0" xfId="0" applyFont="1" applyFill="1" applyAlignment="1">
      <alignment horizontal="center"/>
    </xf>
    <xf numFmtId="0" fontId="20" fillId="7" borderId="68" xfId="0" applyFont="1" applyFill="1" applyBorder="1" applyAlignment="1">
      <alignment horizontal="center"/>
    </xf>
    <xf numFmtId="0" fontId="19" fillId="7" borderId="69" xfId="0" applyFont="1" applyFill="1" applyBorder="1" applyAlignment="1">
      <alignment horizontal="center"/>
    </xf>
    <xf numFmtId="0" fontId="19" fillId="7" borderId="68" xfId="0" applyFont="1" applyFill="1" applyBorder="1" applyAlignment="1">
      <alignment horizontal="center"/>
    </xf>
    <xf numFmtId="0" fontId="24" fillId="14" borderId="0" xfId="0" applyFont="1" applyFill="1"/>
    <xf numFmtId="0" fontId="35" fillId="14" borderId="0" xfId="0" applyFont="1" applyFill="1" applyAlignment="1">
      <alignment horizontal="center"/>
    </xf>
    <xf numFmtId="0" fontId="24" fillId="14" borderId="67" xfId="0" applyFont="1" applyFill="1" applyBorder="1" applyAlignment="1">
      <alignment horizontal="center"/>
    </xf>
    <xf numFmtId="0" fontId="24" fillId="0" borderId="0" xfId="0" applyFont="1" applyAlignment="1">
      <alignment horizontal="center"/>
    </xf>
    <xf numFmtId="0" fontId="24" fillId="14" borderId="0" xfId="0" applyFont="1" applyFill="1" applyAlignment="1">
      <alignment horizontal="center"/>
    </xf>
    <xf numFmtId="0" fontId="24" fillId="13" borderId="0" xfId="0" applyFont="1" applyFill="1"/>
    <xf numFmtId="0" fontId="35" fillId="13" borderId="0" xfId="0" applyFont="1" applyFill="1" applyAlignment="1">
      <alignment horizontal="center"/>
    </xf>
    <xf numFmtId="0" fontId="24" fillId="13" borderId="67" xfId="0" applyFont="1" applyFill="1" applyBorder="1" applyAlignment="1">
      <alignment horizontal="center"/>
    </xf>
    <xf numFmtId="0" fontId="24" fillId="13" borderId="0" xfId="0" applyFont="1" applyFill="1" applyAlignment="1">
      <alignment horizontal="center"/>
    </xf>
    <xf numFmtId="0" fontId="18" fillId="9" borderId="0" xfId="0" applyFont="1" applyFill="1"/>
    <xf numFmtId="0" fontId="23" fillId="9" borderId="0" xfId="0" applyFont="1" applyFill="1" applyAlignment="1">
      <alignment horizontal="center"/>
    </xf>
    <xf numFmtId="0" fontId="18" fillId="9" borderId="67" xfId="0" applyFont="1" applyFill="1" applyBorder="1" applyAlignment="1">
      <alignment horizontal="center"/>
    </xf>
    <xf numFmtId="0" fontId="18" fillId="0" borderId="0" xfId="0" applyFont="1" applyAlignment="1">
      <alignment horizontal="center"/>
    </xf>
    <xf numFmtId="0" fontId="18" fillId="9" borderId="0" xfId="0" applyFont="1" applyFill="1" applyAlignment="1">
      <alignment horizontal="center"/>
    </xf>
    <xf numFmtId="0" fontId="18" fillId="10" borderId="0" xfId="0" applyFont="1" applyFill="1"/>
    <xf numFmtId="0" fontId="18" fillId="10" borderId="0" xfId="0" applyFont="1" applyFill="1" applyAlignment="1">
      <alignment horizontal="center"/>
    </xf>
    <xf numFmtId="0" fontId="18" fillId="10" borderId="67" xfId="0" applyFont="1" applyFill="1" applyBorder="1" applyAlignment="1">
      <alignment horizontal="center"/>
    </xf>
    <xf numFmtId="0" fontId="0" fillId="0" borderId="67" xfId="0" applyBorder="1" applyAlignment="1">
      <alignment horizontal="center"/>
    </xf>
    <xf numFmtId="0" fontId="18" fillId="14" borderId="0" xfId="0" applyFont="1" applyFill="1" applyAlignment="1">
      <alignment horizontal="left"/>
    </xf>
    <xf numFmtId="44" fontId="1" fillId="10" borderId="0" xfId="0" applyNumberFormat="1" applyFont="1" applyFill="1" applyAlignment="1">
      <alignment horizontal="center"/>
    </xf>
    <xf numFmtId="164" fontId="18" fillId="10" borderId="67" xfId="2" applyFont="1" applyFill="1" applyBorder="1" applyAlignment="1">
      <alignment horizontal="center"/>
    </xf>
    <xf numFmtId="164" fontId="18" fillId="10" borderId="0" xfId="2" applyFont="1" applyFill="1" applyBorder="1" applyAlignment="1">
      <alignment horizontal="center"/>
    </xf>
    <xf numFmtId="0" fontId="18" fillId="9" borderId="0" xfId="0" applyFont="1" applyFill="1" applyAlignment="1">
      <alignment horizontal="left"/>
    </xf>
    <xf numFmtId="0" fontId="18" fillId="10" borderId="0" xfId="0" applyFont="1" applyFill="1" applyAlignment="1">
      <alignment horizontal="left"/>
    </xf>
    <xf numFmtId="164" fontId="20" fillId="7" borderId="70" xfId="2" applyFont="1" applyFill="1" applyBorder="1" applyAlignment="1">
      <alignment horizontal="center"/>
    </xf>
    <xf numFmtId="164" fontId="19" fillId="7" borderId="71" xfId="2" applyFont="1" applyFill="1" applyBorder="1" applyAlignment="1">
      <alignment horizontal="center"/>
    </xf>
    <xf numFmtId="164" fontId="19" fillId="0" borderId="0" xfId="2" applyFont="1" applyFill="1" applyBorder="1" applyAlignment="1">
      <alignment horizontal="center"/>
    </xf>
    <xf numFmtId="164" fontId="19" fillId="7" borderId="70" xfId="2" applyFont="1" applyFill="1" applyBorder="1" applyAlignment="1">
      <alignment horizontal="center"/>
    </xf>
    <xf numFmtId="0" fontId="18" fillId="0" borderId="67" xfId="0" applyFont="1" applyBorder="1"/>
    <xf numFmtId="164" fontId="22" fillId="0" borderId="0" xfId="2" applyFont="1" applyBorder="1" applyAlignment="1">
      <alignment horizontal="center"/>
    </xf>
    <xf numFmtId="164" fontId="1" fillId="0" borderId="0" xfId="2" applyFont="1" applyBorder="1"/>
    <xf numFmtId="164" fontId="23" fillId="0" borderId="67" xfId="2" applyFont="1" applyBorder="1" applyAlignment="1">
      <alignment horizontal="center"/>
    </xf>
    <xf numFmtId="164" fontId="23" fillId="0" borderId="0" xfId="2" applyFont="1" applyBorder="1" applyAlignment="1">
      <alignment horizontal="center"/>
    </xf>
    <xf numFmtId="44" fontId="18" fillId="0" borderId="67" xfId="0" applyNumberFormat="1" applyFont="1" applyBorder="1"/>
    <xf numFmtId="0" fontId="1" fillId="0" borderId="0" xfId="0" applyFont="1"/>
    <xf numFmtId="44" fontId="1" fillId="0" borderId="0" xfId="0" applyNumberFormat="1" applyFont="1"/>
    <xf numFmtId="44" fontId="1" fillId="0" borderId="67" xfId="0" applyNumberFormat="1" applyFont="1" applyBorder="1"/>
    <xf numFmtId="10" fontId="1" fillId="0" borderId="0" xfId="3" applyNumberFormat="1" applyFont="1" applyBorder="1"/>
    <xf numFmtId="10" fontId="18" fillId="0" borderId="67" xfId="3" applyNumberFormat="1" applyFont="1" applyBorder="1"/>
    <xf numFmtId="10" fontId="18" fillId="0" borderId="0" xfId="3" applyNumberFormat="1" applyFont="1" applyBorder="1"/>
    <xf numFmtId="0" fontId="0" fillId="0" borderId="48" xfId="0" applyBorder="1"/>
    <xf numFmtId="0" fontId="9" fillId="12" borderId="0" xfId="0" applyFont="1" applyFill="1"/>
    <xf numFmtId="165" fontId="9" fillId="12" borderId="49" xfId="1" applyFont="1" applyFill="1" applyBorder="1"/>
    <xf numFmtId="165" fontId="9" fillId="12" borderId="0" xfId="1" applyFont="1" applyFill="1" applyBorder="1"/>
    <xf numFmtId="165" fontId="9" fillId="12" borderId="34" xfId="1" applyFont="1" applyFill="1" applyBorder="1"/>
    <xf numFmtId="165" fontId="9" fillId="12" borderId="0" xfId="0" applyNumberFormat="1" applyFont="1" applyFill="1"/>
    <xf numFmtId="165" fontId="9" fillId="12" borderId="49" xfId="1" applyFont="1" applyFill="1" applyBorder="1" applyAlignment="1">
      <alignment horizontal="center"/>
    </xf>
    <xf numFmtId="165" fontId="9" fillId="12" borderId="0" xfId="1" applyFont="1" applyFill="1" applyBorder="1" applyAlignment="1">
      <alignment horizontal="center"/>
    </xf>
    <xf numFmtId="165" fontId="12" fillId="12" borderId="49" xfId="1" applyFont="1" applyFill="1" applyBorder="1"/>
    <xf numFmtId="165" fontId="12" fillId="12" borderId="0" xfId="1" applyFont="1" applyFill="1" applyBorder="1"/>
    <xf numFmtId="165" fontId="9" fillId="0" borderId="0" xfId="1" applyFont="1" applyAlignment="1">
      <alignment horizontal="center"/>
    </xf>
    <xf numFmtId="0" fontId="39" fillId="0" borderId="0" xfId="0" applyFont="1"/>
    <xf numFmtId="165" fontId="41" fillId="2" borderId="18" xfId="1" applyFont="1" applyFill="1" applyBorder="1"/>
    <xf numFmtId="165" fontId="41" fillId="2" borderId="10" xfId="1" applyFont="1" applyFill="1" applyBorder="1"/>
    <xf numFmtId="165" fontId="41" fillId="0" borderId="37" xfId="1" applyFont="1" applyFill="1" applyBorder="1" applyProtection="1">
      <protection locked="0"/>
    </xf>
    <xf numFmtId="165" fontId="41" fillId="0" borderId="5" xfId="1" applyFont="1" applyFill="1" applyBorder="1" applyProtection="1">
      <protection locked="0"/>
    </xf>
    <xf numFmtId="165" fontId="9" fillId="2" borderId="44" xfId="5" applyFont="1" applyFill="1" applyBorder="1"/>
    <xf numFmtId="165" fontId="9" fillId="3" borderId="0" xfId="1" applyFont="1" applyFill="1" applyBorder="1"/>
    <xf numFmtId="0" fontId="11" fillId="9" borderId="61" xfId="0" applyFont="1" applyFill="1" applyBorder="1"/>
    <xf numFmtId="0" fontId="11" fillId="9" borderId="62" xfId="0" applyFont="1" applyFill="1" applyBorder="1"/>
    <xf numFmtId="165" fontId="11" fillId="9" borderId="44" xfId="1" applyFont="1" applyFill="1" applyBorder="1"/>
    <xf numFmtId="0" fontId="11" fillId="9" borderId="22" xfId="0" applyFont="1" applyFill="1" applyBorder="1"/>
    <xf numFmtId="0" fontId="11" fillId="9" borderId="0" xfId="0" applyFont="1" applyFill="1"/>
    <xf numFmtId="165" fontId="11" fillId="9" borderId="1" xfId="1" applyFont="1" applyFill="1" applyBorder="1"/>
    <xf numFmtId="0" fontId="11" fillId="9" borderId="31" xfId="0" applyFont="1" applyFill="1" applyBorder="1"/>
    <xf numFmtId="0" fontId="11" fillId="9" borderId="6" xfId="0" applyFont="1" applyFill="1" applyBorder="1"/>
    <xf numFmtId="165" fontId="11" fillId="9" borderId="29" xfId="1" applyFont="1" applyFill="1" applyBorder="1"/>
    <xf numFmtId="0" fontId="9" fillId="12" borderId="18" xfId="0" applyFont="1" applyFill="1" applyBorder="1"/>
    <xf numFmtId="165" fontId="11" fillId="9" borderId="44" xfId="1" applyFont="1" applyFill="1" applyBorder="1" applyAlignment="1">
      <alignment horizontal="right"/>
    </xf>
    <xf numFmtId="0" fontId="31" fillId="9" borderId="31" xfId="0" applyFont="1" applyFill="1" applyBorder="1"/>
    <xf numFmtId="0" fontId="31" fillId="9" borderId="6" xfId="0" applyFont="1" applyFill="1" applyBorder="1"/>
    <xf numFmtId="165" fontId="31" fillId="9" borderId="29" xfId="1" applyFont="1" applyFill="1" applyBorder="1"/>
    <xf numFmtId="0" fontId="11" fillId="12" borderId="0" xfId="0" applyFont="1" applyFill="1" applyAlignment="1">
      <alignment horizontal="left"/>
    </xf>
    <xf numFmtId="165" fontId="11" fillId="12" borderId="0" xfId="1" applyFont="1" applyFill="1" applyAlignment="1">
      <alignment horizontal="center" vertical="center"/>
    </xf>
    <xf numFmtId="165" fontId="31" fillId="12" borderId="0" xfId="1" applyFont="1" applyFill="1" applyAlignment="1">
      <alignment horizontal="center" vertical="center"/>
    </xf>
    <xf numFmtId="165" fontId="39" fillId="12" borderId="0" xfId="1" applyFont="1" applyFill="1" applyAlignment="1">
      <alignment horizontal="center" vertical="center"/>
    </xf>
    <xf numFmtId="0" fontId="11" fillId="12" borderId="0" xfId="0" applyFont="1" applyFill="1" applyAlignment="1">
      <alignment horizontal="right"/>
    </xf>
    <xf numFmtId="0" fontId="43" fillId="0" borderId="0" xfId="0" applyFont="1"/>
    <xf numFmtId="165" fontId="11" fillId="12" borderId="0" xfId="1" applyFont="1" applyFill="1" applyAlignment="1">
      <alignment horizontal="right"/>
    </xf>
    <xf numFmtId="10" fontId="18" fillId="0" borderId="20" xfId="3" applyNumberFormat="1" applyFont="1" applyBorder="1"/>
    <xf numFmtId="44" fontId="18" fillId="8" borderId="32" xfId="0" applyNumberFormat="1" applyFont="1" applyFill="1" applyBorder="1"/>
    <xf numFmtId="165" fontId="9" fillId="2" borderId="4" xfId="1" applyFont="1" applyFill="1" applyBorder="1" applyAlignment="1">
      <alignment horizontal="center"/>
    </xf>
    <xf numFmtId="165" fontId="12" fillId="12" borderId="0" xfId="1" applyFont="1" applyFill="1" applyAlignment="1">
      <alignment horizontal="center" vertical="center"/>
    </xf>
    <xf numFmtId="165" fontId="9" fillId="6" borderId="5" xfId="1" applyFont="1" applyFill="1" applyBorder="1" applyAlignment="1">
      <alignment horizontal="center"/>
    </xf>
    <xf numFmtId="165" fontId="9" fillId="2" borderId="5" xfId="1" applyFont="1" applyFill="1" applyBorder="1" applyAlignment="1">
      <alignment horizontal="center"/>
    </xf>
    <xf numFmtId="165" fontId="9" fillId="2" borderId="3" xfId="1" applyFont="1" applyFill="1" applyBorder="1" applyAlignment="1">
      <alignment horizontal="center"/>
    </xf>
    <xf numFmtId="165" fontId="9" fillId="7" borderId="5" xfId="1" applyFont="1" applyFill="1" applyBorder="1" applyAlignment="1">
      <alignment horizontal="center"/>
    </xf>
    <xf numFmtId="165" fontId="9" fillId="8" borderId="31" xfId="1" applyFont="1" applyFill="1" applyBorder="1" applyAlignment="1">
      <alignment horizontal="center"/>
    </xf>
    <xf numFmtId="165" fontId="33" fillId="8" borderId="53" xfId="1" applyFont="1" applyFill="1" applyBorder="1" applyAlignment="1">
      <alignment horizontal="center"/>
    </xf>
    <xf numFmtId="165" fontId="33" fillId="8" borderId="56" xfId="1" applyFont="1" applyFill="1" applyBorder="1" applyAlignment="1">
      <alignment horizontal="center"/>
    </xf>
    <xf numFmtId="165" fontId="33" fillId="8" borderId="57" xfId="1" applyFont="1" applyFill="1" applyBorder="1" applyAlignment="1">
      <alignment horizontal="center"/>
    </xf>
    <xf numFmtId="165" fontId="9" fillId="4" borderId="27" xfId="1" applyFont="1" applyFill="1" applyBorder="1" applyAlignment="1">
      <alignment horizontal="center"/>
    </xf>
    <xf numFmtId="165" fontId="9" fillId="2" borderId="27" xfId="1" applyFont="1" applyFill="1" applyBorder="1" applyAlignment="1">
      <alignment horizontal="center"/>
    </xf>
    <xf numFmtId="165" fontId="9" fillId="2" borderId="0" xfId="1" applyFont="1" applyFill="1" applyAlignment="1">
      <alignment horizontal="center"/>
    </xf>
    <xf numFmtId="165" fontId="39" fillId="0" borderId="0" xfId="1" applyFont="1" applyAlignment="1">
      <alignment horizontal="center"/>
    </xf>
    <xf numFmtId="165" fontId="12" fillId="0" borderId="0" xfId="1" applyFont="1" applyAlignment="1">
      <alignment horizontal="center"/>
    </xf>
    <xf numFmtId="165" fontId="11" fillId="12" borderId="0" xfId="1" applyFont="1" applyFill="1" applyAlignment="1">
      <alignment horizontal="right" vertical="center"/>
    </xf>
    <xf numFmtId="165" fontId="31" fillId="12" borderId="0" xfId="1" applyFont="1" applyFill="1" applyAlignment="1">
      <alignment horizontal="right" vertical="center"/>
    </xf>
    <xf numFmtId="165" fontId="39" fillId="12" borderId="0" xfId="1" applyFont="1" applyFill="1" applyAlignment="1">
      <alignment horizontal="right" vertical="center"/>
    </xf>
    <xf numFmtId="165" fontId="12" fillId="12" borderId="0" xfId="1" applyFont="1" applyFill="1" applyAlignment="1">
      <alignment horizontal="right" vertical="center"/>
    </xf>
    <xf numFmtId="165" fontId="31" fillId="12" borderId="0" xfId="1" applyFont="1" applyFill="1" applyAlignment="1">
      <alignment horizontal="right"/>
    </xf>
    <xf numFmtId="165" fontId="9" fillId="12" borderId="0" xfId="1" applyFont="1" applyFill="1"/>
    <xf numFmtId="165" fontId="9" fillId="12" borderId="0" xfId="1" applyFont="1" applyFill="1" applyAlignment="1">
      <alignment horizontal="center" vertical="center"/>
    </xf>
    <xf numFmtId="0" fontId="9" fillId="12" borderId="0" xfId="0" applyFont="1" applyFill="1" applyAlignment="1">
      <alignment horizontal="center"/>
    </xf>
    <xf numFmtId="165" fontId="9" fillId="12" borderId="0" xfId="1" applyFont="1" applyFill="1" applyAlignment="1">
      <alignment horizontal="right"/>
    </xf>
    <xf numFmtId="165" fontId="11" fillId="12" borderId="0" xfId="1" applyFont="1" applyFill="1" applyAlignment="1">
      <alignment horizontal="center"/>
    </xf>
    <xf numFmtId="165" fontId="31" fillId="12" borderId="0" xfId="1" applyFont="1" applyFill="1" applyAlignment="1">
      <alignment horizontal="center"/>
    </xf>
    <xf numFmtId="0" fontId="31" fillId="12" borderId="0" xfId="0" applyFont="1" applyFill="1" applyAlignment="1">
      <alignment horizontal="right"/>
    </xf>
    <xf numFmtId="165" fontId="31" fillId="12" borderId="0" xfId="0" applyNumberFormat="1" applyFont="1" applyFill="1" applyAlignment="1">
      <alignment horizontal="right"/>
    </xf>
    <xf numFmtId="165" fontId="11" fillId="9" borderId="24" xfId="1" applyFont="1" applyFill="1" applyBorder="1"/>
    <xf numFmtId="44" fontId="1" fillId="9" borderId="0" xfId="0" applyNumberFormat="1" applyFont="1" applyFill="1" applyAlignment="1">
      <alignment horizontal="center"/>
    </xf>
    <xf numFmtId="164" fontId="18" fillId="9" borderId="67" xfId="2" applyFont="1" applyFill="1" applyBorder="1" applyAlignment="1">
      <alignment horizontal="center"/>
    </xf>
    <xf numFmtId="44" fontId="1" fillId="14" borderId="0" xfId="0" applyNumberFormat="1" applyFont="1" applyFill="1" applyAlignment="1">
      <alignment horizontal="center"/>
    </xf>
    <xf numFmtId="164" fontId="18" fillId="14" borderId="67" xfId="2" applyFont="1" applyFill="1" applyBorder="1" applyAlignment="1">
      <alignment horizontal="center"/>
    </xf>
    <xf numFmtId="164" fontId="18" fillId="14" borderId="0" xfId="2" applyFont="1" applyFill="1" applyBorder="1" applyAlignment="1">
      <alignment horizontal="center"/>
    </xf>
    <xf numFmtId="164" fontId="18" fillId="9" borderId="0" xfId="2" applyFont="1" applyFill="1" applyBorder="1" applyAlignment="1">
      <alignment horizontal="center"/>
    </xf>
    <xf numFmtId="0" fontId="18" fillId="2" borderId="0" xfId="0" applyFont="1" applyFill="1" applyAlignment="1">
      <alignment horizontal="left"/>
    </xf>
    <xf numFmtId="44" fontId="1" fillId="2" borderId="0" xfId="0" applyNumberFormat="1" applyFont="1" applyFill="1" applyAlignment="1">
      <alignment horizontal="center"/>
    </xf>
    <xf numFmtId="164" fontId="18" fillId="2" borderId="67" xfId="2" applyFont="1" applyFill="1" applyBorder="1" applyAlignment="1">
      <alignment horizontal="center"/>
    </xf>
    <xf numFmtId="164" fontId="18" fillId="2" borderId="0" xfId="2" applyFont="1" applyFill="1" applyBorder="1" applyAlignment="1">
      <alignment horizontal="center"/>
    </xf>
    <xf numFmtId="0" fontId="18" fillId="6" borderId="0" xfId="0" applyFont="1" applyFill="1"/>
    <xf numFmtId="164" fontId="18" fillId="6" borderId="71" xfId="2" applyFont="1" applyFill="1" applyBorder="1" applyAlignment="1">
      <alignment horizontal="center"/>
    </xf>
    <xf numFmtId="164" fontId="23" fillId="6" borderId="70" xfId="2" applyFont="1" applyFill="1" applyBorder="1" applyAlignment="1">
      <alignment horizontal="center"/>
    </xf>
    <xf numFmtId="165" fontId="39" fillId="12" borderId="49" xfId="1" applyFont="1" applyFill="1" applyBorder="1"/>
    <xf numFmtId="165" fontId="39" fillId="12" borderId="0" xfId="1" applyFont="1" applyFill="1" applyBorder="1"/>
    <xf numFmtId="165" fontId="39" fillId="12" borderId="34" xfId="1" applyFont="1" applyFill="1" applyBorder="1"/>
    <xf numFmtId="166" fontId="31" fillId="0" borderId="0" xfId="0" applyNumberFormat="1" applyFont="1" applyAlignment="1">
      <alignment horizontal="center"/>
    </xf>
    <xf numFmtId="0" fontId="10" fillId="3" borderId="10" xfId="0" applyFont="1" applyFill="1" applyBorder="1" applyAlignment="1">
      <alignment horizontal="center" wrapText="1"/>
    </xf>
    <xf numFmtId="0" fontId="10" fillId="3" borderId="16" xfId="0" applyFont="1" applyFill="1" applyBorder="1" applyAlignment="1">
      <alignment horizontal="center" wrapText="1"/>
    </xf>
    <xf numFmtId="0" fontId="10" fillId="3" borderId="12" xfId="0" applyFont="1" applyFill="1" applyBorder="1" applyAlignment="1">
      <alignment horizontal="center" wrapText="1"/>
    </xf>
    <xf numFmtId="0" fontId="10" fillId="3" borderId="17" xfId="0" applyFont="1" applyFill="1" applyBorder="1" applyAlignment="1">
      <alignment horizontal="center" wrapText="1"/>
    </xf>
    <xf numFmtId="0" fontId="12" fillId="0" borderId="2" xfId="0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2" fillId="0" borderId="4" xfId="0" applyFont="1" applyBorder="1" applyAlignment="1">
      <alignment horizontal="center"/>
    </xf>
    <xf numFmtId="1" fontId="13" fillId="5" borderId="31" xfId="0" applyNumberFormat="1" applyFont="1" applyFill="1" applyBorder="1" applyAlignment="1">
      <alignment horizontal="center"/>
    </xf>
    <xf numFmtId="1" fontId="13" fillId="5" borderId="29" xfId="0" applyNumberFormat="1" applyFont="1" applyFill="1" applyBorder="1" applyAlignment="1">
      <alignment horizontal="center"/>
    </xf>
    <xf numFmtId="165" fontId="28" fillId="11" borderId="2" xfId="1" applyFont="1" applyFill="1" applyBorder="1" applyAlignment="1" applyProtection="1">
      <alignment horizontal="center"/>
    </xf>
    <xf numFmtId="165" fontId="28" fillId="11" borderId="4" xfId="1" applyFont="1" applyFill="1" applyBorder="1" applyAlignment="1" applyProtection="1">
      <alignment horizontal="center"/>
    </xf>
    <xf numFmtId="165" fontId="9" fillId="2" borderId="2" xfId="1" applyFont="1" applyFill="1" applyBorder="1" applyAlignment="1">
      <alignment horizontal="center"/>
    </xf>
    <xf numFmtId="165" fontId="9" fillId="2" borderId="4" xfId="1" applyFont="1" applyFill="1" applyBorder="1" applyAlignment="1">
      <alignment horizontal="center"/>
    </xf>
    <xf numFmtId="165" fontId="9" fillId="4" borderId="41" xfId="1" applyFont="1" applyFill="1" applyBorder="1" applyAlignment="1">
      <alignment horizontal="center"/>
    </xf>
    <xf numFmtId="165" fontId="9" fillId="4" borderId="42" xfId="1" applyFont="1" applyFill="1" applyBorder="1" applyAlignment="1">
      <alignment horizontal="center"/>
    </xf>
    <xf numFmtId="0" fontId="30" fillId="3" borderId="19" xfId="0" applyFont="1" applyFill="1" applyBorder="1" applyAlignment="1">
      <alignment horizontal="center"/>
    </xf>
    <xf numFmtId="0" fontId="30" fillId="3" borderId="11" xfId="0" applyFont="1" applyFill="1" applyBorder="1" applyAlignment="1">
      <alignment horizontal="center"/>
    </xf>
    <xf numFmtId="0" fontId="13" fillId="5" borderId="14" xfId="0" applyFont="1" applyFill="1" applyBorder="1" applyAlignment="1">
      <alignment horizontal="center"/>
    </xf>
    <xf numFmtId="0" fontId="13" fillId="5" borderId="15" xfId="0" applyFont="1" applyFill="1" applyBorder="1" applyAlignment="1">
      <alignment horizontal="center"/>
    </xf>
    <xf numFmtId="0" fontId="15" fillId="0" borderId="2" xfId="0" applyFont="1" applyBorder="1" applyAlignment="1">
      <alignment horizontal="left"/>
    </xf>
    <xf numFmtId="0" fontId="15" fillId="0" borderId="3" xfId="0" applyFont="1" applyBorder="1" applyAlignment="1">
      <alignment horizontal="left"/>
    </xf>
    <xf numFmtId="0" fontId="15" fillId="0" borderId="4" xfId="0" applyFont="1" applyBorder="1" applyAlignment="1">
      <alignment horizontal="left"/>
    </xf>
    <xf numFmtId="0" fontId="16" fillId="0" borderId="2" xfId="0" applyFont="1" applyBorder="1" applyAlignment="1">
      <alignment horizontal="left"/>
    </xf>
    <xf numFmtId="0" fontId="16" fillId="0" borderId="3" xfId="0" applyFont="1" applyBorder="1" applyAlignment="1">
      <alignment horizontal="left"/>
    </xf>
    <xf numFmtId="0" fontId="16" fillId="0" borderId="4" xfId="0" applyFont="1" applyBorder="1" applyAlignment="1">
      <alignment horizontal="left"/>
    </xf>
    <xf numFmtId="0" fontId="9" fillId="0" borderId="2" xfId="0" applyFont="1" applyBorder="1" applyAlignment="1">
      <alignment horizontal="left"/>
    </xf>
    <xf numFmtId="0" fontId="9" fillId="0" borderId="3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0" xfId="0" applyFont="1" applyAlignment="1">
      <alignment horizontal="center"/>
    </xf>
    <xf numFmtId="0" fontId="12" fillId="2" borderId="0" xfId="0" applyFont="1" applyFill="1" applyAlignment="1">
      <alignment horizontal="center"/>
    </xf>
    <xf numFmtId="0" fontId="12" fillId="2" borderId="1" xfId="0" applyFont="1" applyFill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9" fillId="2" borderId="0" xfId="0" applyFont="1" applyFill="1" applyAlignment="1">
      <alignment horizontal="center" vertical="center"/>
    </xf>
    <xf numFmtId="166" fontId="17" fillId="2" borderId="0" xfId="0" applyNumberFormat="1" applyFont="1" applyFill="1" applyAlignment="1" applyProtection="1">
      <alignment horizontal="center" vertical="center"/>
      <protection locked="0"/>
    </xf>
    <xf numFmtId="166" fontId="17" fillId="2" borderId="6" xfId="0" applyNumberFormat="1" applyFont="1" applyFill="1" applyBorder="1" applyAlignment="1" applyProtection="1">
      <alignment horizontal="center" vertical="center"/>
      <protection locked="0"/>
    </xf>
    <xf numFmtId="0" fontId="12" fillId="0" borderId="8" xfId="0" applyFont="1" applyBorder="1" applyAlignment="1">
      <alignment horizontal="center"/>
    </xf>
    <xf numFmtId="0" fontId="12" fillId="0" borderId="9" xfId="0" applyFont="1" applyBorder="1" applyAlignment="1">
      <alignment horizontal="center"/>
    </xf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29" fillId="3" borderId="19" xfId="0" applyFont="1" applyFill="1" applyBorder="1" applyAlignment="1">
      <alignment horizontal="center"/>
    </xf>
    <xf numFmtId="0" fontId="29" fillId="3" borderId="11" xfId="0" applyFont="1" applyFill="1" applyBorder="1" applyAlignment="1">
      <alignment horizontal="center"/>
    </xf>
    <xf numFmtId="0" fontId="13" fillId="5" borderId="34" xfId="0" applyFont="1" applyFill="1" applyBorder="1" applyAlignment="1">
      <alignment horizontal="center"/>
    </xf>
    <xf numFmtId="0" fontId="16" fillId="0" borderId="5" xfId="0" applyFont="1" applyBorder="1" applyAlignment="1">
      <alignment horizontal="center"/>
    </xf>
    <xf numFmtId="0" fontId="9" fillId="6" borderId="5" xfId="0" applyFont="1" applyFill="1" applyBorder="1" applyAlignment="1">
      <alignment horizontal="center"/>
    </xf>
    <xf numFmtId="0" fontId="12" fillId="0" borderId="5" xfId="0" applyFont="1" applyBorder="1" applyAlignment="1">
      <alignment horizontal="center"/>
    </xf>
    <xf numFmtId="1" fontId="13" fillId="5" borderId="6" xfId="0" applyNumberFormat="1" applyFont="1" applyFill="1" applyBorder="1" applyAlignment="1">
      <alignment horizontal="center"/>
    </xf>
    <xf numFmtId="2" fontId="12" fillId="0" borderId="2" xfId="0" applyNumberFormat="1" applyFont="1" applyBorder="1" applyAlignment="1">
      <alignment horizontal="center"/>
    </xf>
    <xf numFmtId="2" fontId="12" fillId="0" borderId="3" xfId="0" applyNumberFormat="1" applyFont="1" applyBorder="1" applyAlignment="1">
      <alignment horizontal="center"/>
    </xf>
    <xf numFmtId="2" fontId="12" fillId="0" borderId="4" xfId="0" applyNumberFormat="1" applyFont="1" applyBorder="1" applyAlignment="1">
      <alignment horizontal="center"/>
    </xf>
    <xf numFmtId="165" fontId="9" fillId="2" borderId="2" xfId="5" applyFont="1" applyFill="1" applyBorder="1" applyAlignment="1" applyProtection="1">
      <alignment horizontal="center"/>
      <protection locked="0"/>
    </xf>
    <xf numFmtId="165" fontId="9" fillId="2" borderId="4" xfId="5" applyFont="1" applyFill="1" applyBorder="1" applyAlignment="1" applyProtection="1">
      <alignment horizontal="center"/>
      <protection locked="0"/>
    </xf>
    <xf numFmtId="165" fontId="41" fillId="0" borderId="2" xfId="1" applyFont="1" applyFill="1" applyBorder="1" applyAlignment="1" applyProtection="1">
      <alignment horizontal="center"/>
      <protection locked="0"/>
    </xf>
    <xf numFmtId="165" fontId="41" fillId="0" borderId="4" xfId="1" applyFont="1" applyFill="1" applyBorder="1" applyAlignment="1" applyProtection="1">
      <alignment horizontal="center"/>
      <protection locked="0"/>
    </xf>
    <xf numFmtId="165" fontId="41" fillId="2" borderId="35" xfId="1" applyFont="1" applyFill="1" applyBorder="1" applyAlignment="1">
      <alignment horizontal="center"/>
    </xf>
    <xf numFmtId="165" fontId="41" fillId="2" borderId="36" xfId="1" applyFont="1" applyFill="1" applyBorder="1" applyAlignment="1">
      <alignment horizontal="center"/>
    </xf>
    <xf numFmtId="165" fontId="9" fillId="2" borderId="35" xfId="5" applyFont="1" applyFill="1" applyBorder="1" applyAlignment="1">
      <alignment horizontal="center"/>
    </xf>
    <xf numFmtId="165" fontId="9" fillId="2" borderId="36" xfId="5" applyFont="1" applyFill="1" applyBorder="1" applyAlignment="1">
      <alignment horizontal="center"/>
    </xf>
    <xf numFmtId="165" fontId="9" fillId="0" borderId="2" xfId="5" applyFont="1" applyFill="1" applyBorder="1" applyAlignment="1" applyProtection="1">
      <alignment horizontal="center"/>
      <protection locked="0"/>
    </xf>
    <xf numFmtId="165" fontId="9" fillId="0" borderId="4" xfId="5" applyFont="1" applyFill="1" applyBorder="1" applyAlignment="1" applyProtection="1">
      <alignment horizontal="center"/>
      <protection locked="0"/>
    </xf>
    <xf numFmtId="0" fontId="9" fillId="0" borderId="5" xfId="0" applyFont="1" applyBorder="1" applyAlignment="1">
      <alignment horizontal="left"/>
    </xf>
    <xf numFmtId="0" fontId="16" fillId="0" borderId="5" xfId="0" applyFont="1" applyBorder="1" applyAlignment="1">
      <alignment horizontal="left"/>
    </xf>
    <xf numFmtId="168" fontId="36" fillId="7" borderId="45" xfId="0" applyNumberFormat="1" applyFont="1" applyFill="1" applyBorder="1" applyAlignment="1">
      <alignment horizontal="center"/>
    </xf>
    <xf numFmtId="168" fontId="36" fillId="7" borderId="46" xfId="0" applyNumberFormat="1" applyFont="1" applyFill="1" applyBorder="1" applyAlignment="1">
      <alignment horizontal="center"/>
    </xf>
    <xf numFmtId="168" fontId="36" fillId="7" borderId="47" xfId="0" applyNumberFormat="1" applyFont="1" applyFill="1" applyBorder="1" applyAlignment="1">
      <alignment horizontal="center"/>
    </xf>
    <xf numFmtId="0" fontId="26" fillId="7" borderId="45" xfId="0" applyFont="1" applyFill="1" applyBorder="1" applyAlignment="1">
      <alignment horizontal="center"/>
    </xf>
    <xf numFmtId="0" fontId="26" fillId="7" borderId="47" xfId="0" applyFont="1" applyFill="1" applyBorder="1" applyAlignment="1">
      <alignment horizontal="center"/>
    </xf>
    <xf numFmtId="0" fontId="36" fillId="7" borderId="45" xfId="0" applyFont="1" applyFill="1" applyBorder="1" applyAlignment="1">
      <alignment horizontal="center"/>
    </xf>
    <xf numFmtId="0" fontId="36" fillId="7" borderId="46" xfId="0" applyFont="1" applyFill="1" applyBorder="1" applyAlignment="1">
      <alignment horizontal="center"/>
    </xf>
    <xf numFmtId="0" fontId="36" fillId="7" borderId="47" xfId="0" applyFont="1" applyFill="1" applyBorder="1" applyAlignment="1">
      <alignment horizontal="center"/>
    </xf>
    <xf numFmtId="0" fontId="36" fillId="0" borderId="0" xfId="0" applyFont="1" applyAlignment="1">
      <alignment horizontal="center"/>
    </xf>
    <xf numFmtId="168" fontId="36" fillId="0" borderId="0" xfId="0" applyNumberFormat="1" applyFont="1" applyAlignment="1">
      <alignment horizontal="center"/>
    </xf>
  </cellXfs>
  <cellStyles count="8">
    <cellStyle name="Comma" xfId="1" builtinId="3"/>
    <cellStyle name="Comma 2" xfId="5" xr:uid="{00000000-0005-0000-0000-000001000000}"/>
    <cellStyle name="Currency" xfId="2" builtinId="4"/>
    <cellStyle name="Currency 2" xfId="6" xr:uid="{00000000-0005-0000-0000-000003000000}"/>
    <cellStyle name="Normal" xfId="0" builtinId="0"/>
    <cellStyle name="Normal 2" xfId="4" xr:uid="{00000000-0005-0000-0000-000005000000}"/>
    <cellStyle name="Normal 2 2" xfId="7" xr:uid="{00000000-0005-0000-0000-000006000000}"/>
    <cellStyle name="Percent" xfId="3" builtinId="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9DE3B1"/>
      <color rgb="FF0000FF"/>
      <color rgb="FFF8FED6"/>
      <color rgb="FF007434"/>
      <color rgb="FF33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45720</xdr:colOff>
      <xdr:row>0</xdr:row>
      <xdr:rowOff>175260</xdr:rowOff>
    </xdr:from>
    <xdr:to>
      <xdr:col>2</xdr:col>
      <xdr:colOff>15240</xdr:colOff>
      <xdr:row>3</xdr:row>
      <xdr:rowOff>131833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" y="175260"/>
          <a:ext cx="1363980" cy="489973"/>
        </a:xfrm>
        <a:prstGeom prst="rect">
          <a:avLst/>
        </a:prstGeom>
      </xdr:spPr>
    </xdr:pic>
    <xdr:clientData/>
  </xdr:twoCellAnchor>
  <xdr:twoCellAnchor editAs="oneCell">
    <xdr:from>
      <xdr:col>0</xdr:col>
      <xdr:colOff>45720</xdr:colOff>
      <xdr:row>0</xdr:row>
      <xdr:rowOff>175260</xdr:rowOff>
    </xdr:from>
    <xdr:to>
      <xdr:col>2</xdr:col>
      <xdr:colOff>15240</xdr:colOff>
      <xdr:row>3</xdr:row>
      <xdr:rowOff>131833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" y="175260"/>
          <a:ext cx="1331595" cy="470923"/>
        </a:xfrm>
        <a:prstGeom prst="rect">
          <a:avLst/>
        </a:prstGeom>
      </xdr:spPr>
    </xdr:pic>
    <xdr:clientData/>
  </xdr:twoCellAnchor>
  <xdr:twoCellAnchor editAs="oneCell">
    <xdr:from>
      <xdr:col>0</xdr:col>
      <xdr:colOff>45720</xdr:colOff>
      <xdr:row>0</xdr:row>
      <xdr:rowOff>175260</xdr:rowOff>
    </xdr:from>
    <xdr:to>
      <xdr:col>2</xdr:col>
      <xdr:colOff>15240</xdr:colOff>
      <xdr:row>3</xdr:row>
      <xdr:rowOff>131833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" y="175260"/>
          <a:ext cx="1331595" cy="470923"/>
        </a:xfrm>
        <a:prstGeom prst="rect">
          <a:avLst/>
        </a:prstGeom>
      </xdr:spPr>
    </xdr:pic>
    <xdr:clientData/>
  </xdr:twoCellAnchor>
  <xdr:twoCellAnchor editAs="oneCell">
    <xdr:from>
      <xdr:col>0</xdr:col>
      <xdr:colOff>45720</xdr:colOff>
      <xdr:row>0</xdr:row>
      <xdr:rowOff>175260</xdr:rowOff>
    </xdr:from>
    <xdr:to>
      <xdr:col>2</xdr:col>
      <xdr:colOff>15240</xdr:colOff>
      <xdr:row>3</xdr:row>
      <xdr:rowOff>131833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" y="175260"/>
          <a:ext cx="1331595" cy="47092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45720</xdr:colOff>
      <xdr:row>0</xdr:row>
      <xdr:rowOff>175260</xdr:rowOff>
    </xdr:from>
    <xdr:to>
      <xdr:col>2</xdr:col>
      <xdr:colOff>12065</xdr:colOff>
      <xdr:row>3</xdr:row>
      <xdr:rowOff>131833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" y="175260"/>
          <a:ext cx="1363980" cy="489973"/>
        </a:xfrm>
        <a:prstGeom prst="rect">
          <a:avLst/>
        </a:prstGeom>
      </xdr:spPr>
    </xdr:pic>
    <xdr:clientData/>
  </xdr:twoCellAnchor>
  <xdr:twoCellAnchor editAs="oneCell">
    <xdr:from>
      <xdr:col>0</xdr:col>
      <xdr:colOff>45720</xdr:colOff>
      <xdr:row>0</xdr:row>
      <xdr:rowOff>175260</xdr:rowOff>
    </xdr:from>
    <xdr:to>
      <xdr:col>2</xdr:col>
      <xdr:colOff>12065</xdr:colOff>
      <xdr:row>3</xdr:row>
      <xdr:rowOff>131833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" y="175260"/>
          <a:ext cx="1331595" cy="470923"/>
        </a:xfrm>
        <a:prstGeom prst="rect">
          <a:avLst/>
        </a:prstGeom>
      </xdr:spPr>
    </xdr:pic>
    <xdr:clientData/>
  </xdr:twoCellAnchor>
  <xdr:twoCellAnchor editAs="oneCell">
    <xdr:from>
      <xdr:col>0</xdr:col>
      <xdr:colOff>45720</xdr:colOff>
      <xdr:row>0</xdr:row>
      <xdr:rowOff>175260</xdr:rowOff>
    </xdr:from>
    <xdr:to>
      <xdr:col>2</xdr:col>
      <xdr:colOff>12065</xdr:colOff>
      <xdr:row>3</xdr:row>
      <xdr:rowOff>131833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" y="175260"/>
          <a:ext cx="1331595" cy="470923"/>
        </a:xfrm>
        <a:prstGeom prst="rect">
          <a:avLst/>
        </a:prstGeom>
      </xdr:spPr>
    </xdr:pic>
    <xdr:clientData/>
  </xdr:twoCellAnchor>
  <xdr:twoCellAnchor editAs="oneCell">
    <xdr:from>
      <xdr:col>0</xdr:col>
      <xdr:colOff>45720</xdr:colOff>
      <xdr:row>0</xdr:row>
      <xdr:rowOff>175260</xdr:rowOff>
    </xdr:from>
    <xdr:to>
      <xdr:col>2</xdr:col>
      <xdr:colOff>12065</xdr:colOff>
      <xdr:row>3</xdr:row>
      <xdr:rowOff>131833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" y="175260"/>
          <a:ext cx="1331595" cy="470923"/>
        </a:xfrm>
        <a:prstGeom prst="rect">
          <a:avLst/>
        </a:prstGeom>
      </xdr:spPr>
    </xdr:pic>
    <xdr:clientData/>
  </xdr:twoCellAnchor>
  <xdr:twoCellAnchor editAs="oneCell">
    <xdr:from>
      <xdr:col>0</xdr:col>
      <xdr:colOff>45720</xdr:colOff>
      <xdr:row>0</xdr:row>
      <xdr:rowOff>175260</xdr:rowOff>
    </xdr:from>
    <xdr:to>
      <xdr:col>2</xdr:col>
      <xdr:colOff>12065</xdr:colOff>
      <xdr:row>3</xdr:row>
      <xdr:rowOff>131833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" y="175260"/>
          <a:ext cx="1331595" cy="4709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45720</xdr:colOff>
      <xdr:row>0</xdr:row>
      <xdr:rowOff>175260</xdr:rowOff>
    </xdr:from>
    <xdr:to>
      <xdr:col>2</xdr:col>
      <xdr:colOff>8890</xdr:colOff>
      <xdr:row>3</xdr:row>
      <xdr:rowOff>131833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" y="175260"/>
          <a:ext cx="1363980" cy="48997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45720</xdr:colOff>
      <xdr:row>0</xdr:row>
      <xdr:rowOff>175260</xdr:rowOff>
    </xdr:from>
    <xdr:to>
      <xdr:col>2</xdr:col>
      <xdr:colOff>12065</xdr:colOff>
      <xdr:row>3</xdr:row>
      <xdr:rowOff>131833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" y="175260"/>
          <a:ext cx="1363980" cy="489973"/>
        </a:xfrm>
        <a:prstGeom prst="rect">
          <a:avLst/>
        </a:prstGeom>
      </xdr:spPr>
    </xdr:pic>
    <xdr:clientData/>
  </xdr:twoCellAnchor>
  <xdr:twoCellAnchor editAs="oneCell">
    <xdr:from>
      <xdr:col>0</xdr:col>
      <xdr:colOff>45720</xdr:colOff>
      <xdr:row>0</xdr:row>
      <xdr:rowOff>175260</xdr:rowOff>
    </xdr:from>
    <xdr:to>
      <xdr:col>2</xdr:col>
      <xdr:colOff>12065</xdr:colOff>
      <xdr:row>3</xdr:row>
      <xdr:rowOff>131833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" y="175260"/>
          <a:ext cx="1331595" cy="4709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45720</xdr:colOff>
      <xdr:row>0</xdr:row>
      <xdr:rowOff>175260</xdr:rowOff>
    </xdr:from>
    <xdr:to>
      <xdr:col>2</xdr:col>
      <xdr:colOff>8890</xdr:colOff>
      <xdr:row>3</xdr:row>
      <xdr:rowOff>131833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" y="175260"/>
          <a:ext cx="1363980" cy="489973"/>
        </a:xfrm>
        <a:prstGeom prst="rect">
          <a:avLst/>
        </a:prstGeom>
      </xdr:spPr>
    </xdr:pic>
    <xdr:clientData/>
  </xdr:twoCellAnchor>
  <xdr:twoCellAnchor editAs="oneCell">
    <xdr:from>
      <xdr:col>0</xdr:col>
      <xdr:colOff>45720</xdr:colOff>
      <xdr:row>0</xdr:row>
      <xdr:rowOff>175260</xdr:rowOff>
    </xdr:from>
    <xdr:to>
      <xdr:col>2</xdr:col>
      <xdr:colOff>8890</xdr:colOff>
      <xdr:row>3</xdr:row>
      <xdr:rowOff>131833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" y="175260"/>
          <a:ext cx="1331595" cy="4709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45720</xdr:colOff>
      <xdr:row>0</xdr:row>
      <xdr:rowOff>175260</xdr:rowOff>
    </xdr:from>
    <xdr:to>
      <xdr:col>2</xdr:col>
      <xdr:colOff>15240</xdr:colOff>
      <xdr:row>3</xdr:row>
      <xdr:rowOff>131833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" y="175260"/>
          <a:ext cx="1363980" cy="48997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45720</xdr:colOff>
      <xdr:row>0</xdr:row>
      <xdr:rowOff>175260</xdr:rowOff>
    </xdr:from>
    <xdr:to>
      <xdr:col>2</xdr:col>
      <xdr:colOff>15240</xdr:colOff>
      <xdr:row>3</xdr:row>
      <xdr:rowOff>131833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" y="175260"/>
          <a:ext cx="1363980" cy="489973"/>
        </a:xfrm>
        <a:prstGeom prst="rect">
          <a:avLst/>
        </a:prstGeom>
      </xdr:spPr>
    </xdr:pic>
    <xdr:clientData/>
  </xdr:twoCellAnchor>
  <xdr:twoCellAnchor editAs="oneCell">
    <xdr:from>
      <xdr:col>0</xdr:col>
      <xdr:colOff>45720</xdr:colOff>
      <xdr:row>0</xdr:row>
      <xdr:rowOff>175260</xdr:rowOff>
    </xdr:from>
    <xdr:to>
      <xdr:col>2</xdr:col>
      <xdr:colOff>15240</xdr:colOff>
      <xdr:row>3</xdr:row>
      <xdr:rowOff>131833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" y="175260"/>
          <a:ext cx="1331595" cy="470923"/>
        </a:xfrm>
        <a:prstGeom prst="rect">
          <a:avLst/>
        </a:prstGeom>
      </xdr:spPr>
    </xdr:pic>
    <xdr:clientData/>
  </xdr:twoCellAnchor>
  <xdr:twoCellAnchor editAs="oneCell">
    <xdr:from>
      <xdr:col>0</xdr:col>
      <xdr:colOff>45720</xdr:colOff>
      <xdr:row>0</xdr:row>
      <xdr:rowOff>175260</xdr:rowOff>
    </xdr:from>
    <xdr:to>
      <xdr:col>2</xdr:col>
      <xdr:colOff>15240</xdr:colOff>
      <xdr:row>3</xdr:row>
      <xdr:rowOff>131833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" y="175260"/>
          <a:ext cx="1331595" cy="470923"/>
        </a:xfrm>
        <a:prstGeom prst="rect">
          <a:avLst/>
        </a:prstGeom>
      </xdr:spPr>
    </xdr:pic>
    <xdr:clientData/>
  </xdr:twoCellAnchor>
  <xdr:twoCellAnchor editAs="oneCell">
    <xdr:from>
      <xdr:col>0</xdr:col>
      <xdr:colOff>45720</xdr:colOff>
      <xdr:row>0</xdr:row>
      <xdr:rowOff>175260</xdr:rowOff>
    </xdr:from>
    <xdr:to>
      <xdr:col>2</xdr:col>
      <xdr:colOff>15240</xdr:colOff>
      <xdr:row>3</xdr:row>
      <xdr:rowOff>131833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" y="175260"/>
          <a:ext cx="1331595" cy="47092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42334</xdr:colOff>
      <xdr:row>0</xdr:row>
      <xdr:rowOff>31751</xdr:rowOff>
    </xdr:from>
    <xdr:to>
      <xdr:col>5</xdr:col>
      <xdr:colOff>275166</xdr:colOff>
      <xdr:row>0</xdr:row>
      <xdr:rowOff>402291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42884" y="31751"/>
          <a:ext cx="1042457" cy="370540"/>
        </a:xfrm>
        <a:prstGeom prst="rect">
          <a:avLst/>
        </a:prstGeom>
      </xdr:spPr>
    </xdr:pic>
    <xdr:clientData/>
  </xdr:twoCellAnchor>
  <xdr:oneCellAnchor>
    <xdr:from>
      <xdr:col>14</xdr:col>
      <xdr:colOff>433917</xdr:colOff>
      <xdr:row>0</xdr:row>
      <xdr:rowOff>63501</xdr:rowOff>
    </xdr:from>
    <xdr:ext cx="1077326" cy="381000"/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807017" y="63501"/>
          <a:ext cx="1077326" cy="3810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U129"/>
  <sheetViews>
    <sheetView zoomScaleNormal="100" workbookViewId="0">
      <selection activeCell="M13" sqref="M13"/>
    </sheetView>
  </sheetViews>
  <sheetFormatPr defaultColWidth="9.1796875" defaultRowHeight="13" x14ac:dyDescent="0.3"/>
  <cols>
    <col min="1" max="1" width="8.7265625" style="1" customWidth="1"/>
    <col min="2" max="2" width="11.7265625" style="1" bestFit="1" customWidth="1"/>
    <col min="3" max="3" width="10.54296875" style="1" customWidth="1"/>
    <col min="4" max="4" width="1.26953125" style="1" customWidth="1"/>
    <col min="5" max="5" width="9.453125" style="1" customWidth="1"/>
    <col min="6" max="6" width="9.7265625" style="1" customWidth="1"/>
    <col min="7" max="7" width="10" style="1" bestFit="1" customWidth="1"/>
    <col min="8" max="8" width="12.453125" style="1" bestFit="1" customWidth="1"/>
    <col min="9" max="9" width="0.81640625" style="1" customWidth="1"/>
    <col min="10" max="10" width="16.54296875" style="1" bestFit="1" customWidth="1"/>
    <col min="11" max="11" width="14.26953125" style="1" customWidth="1"/>
    <col min="12" max="12" width="10.1796875" style="1" customWidth="1"/>
    <col min="13" max="13" width="10.81640625" style="67" customWidth="1"/>
    <col min="14" max="14" width="8" style="67" customWidth="1"/>
    <col min="15" max="15" width="1.26953125" style="1" customWidth="1"/>
    <col min="16" max="16" width="17.26953125" style="1" customWidth="1"/>
    <col min="17" max="17" width="10.81640625" style="363" bestFit="1" customWidth="1"/>
    <col min="18" max="18" width="10.453125" style="363" customWidth="1"/>
    <col min="19" max="19" width="10.26953125" style="57" bestFit="1" customWidth="1"/>
    <col min="20" max="20" width="9.1796875" style="1"/>
    <col min="21" max="21" width="11.54296875" style="1" customWidth="1"/>
    <col min="22" max="16384" width="9.1796875" style="1"/>
  </cols>
  <sheetData>
    <row r="1" spans="1:19" ht="15.65" customHeight="1" x14ac:dyDescent="0.3">
      <c r="A1" s="468"/>
      <c r="B1" s="468"/>
      <c r="C1" s="468"/>
      <c r="D1" s="468"/>
      <c r="E1" s="468"/>
      <c r="F1" s="468"/>
      <c r="G1" s="468"/>
      <c r="H1" s="468"/>
      <c r="I1" s="468"/>
      <c r="J1" s="468"/>
      <c r="K1" s="468"/>
      <c r="L1" s="468"/>
      <c r="M1" s="468"/>
      <c r="N1" s="468"/>
      <c r="O1" s="468"/>
      <c r="P1" s="468"/>
      <c r="Q1" s="468"/>
      <c r="R1" s="468"/>
      <c r="S1" s="468"/>
    </row>
    <row r="2" spans="1:19" x14ac:dyDescent="0.3">
      <c r="A2" s="469" t="s">
        <v>0</v>
      </c>
      <c r="B2" s="469"/>
      <c r="C2" s="469"/>
      <c r="D2" s="469"/>
      <c r="E2" s="469"/>
      <c r="F2" s="469"/>
      <c r="G2" s="469"/>
      <c r="H2" s="469"/>
      <c r="I2" s="469"/>
      <c r="J2" s="469"/>
      <c r="K2" s="469"/>
      <c r="L2" s="469"/>
      <c r="M2" s="469"/>
      <c r="N2" s="469"/>
      <c r="O2" s="470"/>
      <c r="P2" s="471" t="s">
        <v>1</v>
      </c>
      <c r="Q2" s="472"/>
      <c r="R2" s="473"/>
      <c r="S2" s="2"/>
    </row>
    <row r="3" spans="1:19" ht="12.75" customHeight="1" x14ac:dyDescent="0.3">
      <c r="A3" s="3"/>
      <c r="B3" s="3"/>
      <c r="C3" s="3"/>
      <c r="D3" s="3"/>
      <c r="E3" s="3"/>
      <c r="F3" s="3"/>
      <c r="G3" s="3"/>
      <c r="H3" s="474" t="s">
        <v>2</v>
      </c>
      <c r="I3" s="106"/>
      <c r="J3" s="475"/>
      <c r="K3" s="475"/>
      <c r="L3" s="475"/>
      <c r="M3" s="475"/>
      <c r="N3" s="4"/>
      <c r="O3" s="2"/>
      <c r="P3" s="105" t="s">
        <v>3</v>
      </c>
      <c r="Q3" s="396" t="s">
        <v>4</v>
      </c>
      <c r="R3" s="396" t="s">
        <v>5</v>
      </c>
      <c r="S3" s="105" t="s">
        <v>5</v>
      </c>
    </row>
    <row r="4" spans="1:19" ht="12.75" customHeight="1" x14ac:dyDescent="0.3">
      <c r="A4" s="3"/>
      <c r="B4" s="3"/>
      <c r="C4" s="3"/>
      <c r="D4" s="3"/>
      <c r="E4" s="3"/>
      <c r="F4" s="3"/>
      <c r="G4" s="3"/>
      <c r="H4" s="474"/>
      <c r="I4" s="106"/>
      <c r="J4" s="476"/>
      <c r="K4" s="476"/>
      <c r="L4" s="476"/>
      <c r="M4" s="476"/>
      <c r="N4" s="4"/>
      <c r="O4" s="2"/>
      <c r="P4" s="5">
        <f>B9</f>
        <v>40000</v>
      </c>
      <c r="Q4" s="100">
        <f>B13</f>
        <v>0</v>
      </c>
      <c r="R4" s="397"/>
      <c r="S4" s="75">
        <f>L11+M15+K29+K39+K28</f>
        <v>0</v>
      </c>
    </row>
    <row r="5" spans="1:19" x14ac:dyDescent="0.3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4"/>
      <c r="N5" s="4"/>
      <c r="O5" s="2"/>
      <c r="P5" s="5">
        <f>C9</f>
        <v>40100</v>
      </c>
      <c r="Q5" s="100">
        <f>C13+D13+F13</f>
        <v>0</v>
      </c>
      <c r="R5" s="397"/>
      <c r="S5" s="2"/>
    </row>
    <row r="6" spans="1:19" ht="13.5" thickBo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4"/>
      <c r="N6" s="4"/>
      <c r="O6" s="2"/>
      <c r="P6" s="5">
        <f>F9</f>
        <v>40200</v>
      </c>
      <c r="Q6" s="100">
        <f>G13</f>
        <v>0</v>
      </c>
      <c r="R6" s="397"/>
      <c r="S6" s="2"/>
    </row>
    <row r="7" spans="1:19" ht="15" customHeight="1" thickBot="1" x14ac:dyDescent="0.35">
      <c r="A7" s="7"/>
      <c r="B7" s="184" t="s">
        <v>6</v>
      </c>
      <c r="C7" s="477" t="s">
        <v>7</v>
      </c>
      <c r="D7" s="480"/>
      <c r="E7" s="478"/>
      <c r="F7" s="477" t="s">
        <v>8</v>
      </c>
      <c r="G7" s="478"/>
      <c r="H7" s="185" t="s">
        <v>9</v>
      </c>
      <c r="I7" s="477" t="s">
        <v>94</v>
      </c>
      <c r="J7" s="478"/>
      <c r="K7" s="185" t="s">
        <v>45</v>
      </c>
      <c r="L7" s="477" t="s">
        <v>10</v>
      </c>
      <c r="M7" s="479"/>
      <c r="N7" s="4"/>
      <c r="O7" s="2"/>
      <c r="P7" s="5">
        <f>H9</f>
        <v>40300</v>
      </c>
      <c r="Q7" s="100">
        <f>H13</f>
        <v>0</v>
      </c>
      <c r="R7" s="397"/>
      <c r="S7" s="2"/>
    </row>
    <row r="8" spans="1:19" ht="16.149999999999999" customHeight="1" x14ac:dyDescent="0.3">
      <c r="A8" s="11"/>
      <c r="B8" s="8"/>
      <c r="C8" s="248" t="s">
        <v>11</v>
      </c>
      <c r="D8" s="481" t="s">
        <v>12</v>
      </c>
      <c r="E8" s="482"/>
      <c r="F8" s="248" t="s">
        <v>13</v>
      </c>
      <c r="G8" s="248" t="s">
        <v>8</v>
      </c>
      <c r="H8" s="246" t="s">
        <v>14</v>
      </c>
      <c r="I8" s="455"/>
      <c r="J8" s="456"/>
      <c r="K8" s="178" t="s">
        <v>95</v>
      </c>
      <c r="L8" s="440" t="s">
        <v>96</v>
      </c>
      <c r="M8" s="442" t="s">
        <v>97</v>
      </c>
      <c r="N8" s="4"/>
      <c r="O8" s="2"/>
      <c r="P8" s="5">
        <f>I9</f>
        <v>40900</v>
      </c>
      <c r="Q8" s="100">
        <f>I13</f>
        <v>0</v>
      </c>
      <c r="R8" s="397"/>
      <c r="S8" s="2"/>
    </row>
    <row r="9" spans="1:19" ht="13.9" customHeight="1" thickBot="1" x14ac:dyDescent="0.35">
      <c r="A9" s="73" t="s">
        <v>15</v>
      </c>
      <c r="B9" s="9">
        <v>40000</v>
      </c>
      <c r="C9" s="457">
        <v>40100</v>
      </c>
      <c r="D9" s="483"/>
      <c r="E9" s="458"/>
      <c r="F9" s="457">
        <v>40200</v>
      </c>
      <c r="G9" s="458"/>
      <c r="H9" s="247">
        <v>40300</v>
      </c>
      <c r="I9" s="457">
        <v>40900</v>
      </c>
      <c r="J9" s="458"/>
      <c r="K9" s="10">
        <v>41000</v>
      </c>
      <c r="L9" s="441"/>
      <c r="M9" s="443"/>
      <c r="N9" s="4"/>
      <c r="O9" s="2"/>
      <c r="P9" s="5">
        <f>K9</f>
        <v>41000</v>
      </c>
      <c r="Q9" s="100">
        <f>K13</f>
        <v>0</v>
      </c>
      <c r="R9" s="397"/>
      <c r="S9" s="2"/>
    </row>
    <row r="10" spans="1:19" ht="14.5" customHeight="1" x14ac:dyDescent="0.3">
      <c r="A10" s="11" t="s">
        <v>110</v>
      </c>
      <c r="B10" s="365"/>
      <c r="C10" s="366"/>
      <c r="D10" s="495"/>
      <c r="E10" s="496"/>
      <c r="F10" s="366"/>
      <c r="G10" s="366"/>
      <c r="H10" s="271"/>
      <c r="I10" s="497"/>
      <c r="J10" s="498"/>
      <c r="K10" s="268"/>
      <c r="L10" s="12">
        <f>SUM(B10:K10)</f>
        <v>0</v>
      </c>
      <c r="M10" s="12">
        <f>SUM(B10:K10)</f>
        <v>0</v>
      </c>
      <c r="N10" s="4"/>
      <c r="O10" s="2"/>
      <c r="P10" s="86"/>
      <c r="Q10" s="398"/>
      <c r="R10" s="394"/>
      <c r="S10" s="2"/>
    </row>
    <row r="11" spans="1:19" ht="14.5" customHeight="1" x14ac:dyDescent="0.3">
      <c r="A11" s="72" t="s">
        <v>63</v>
      </c>
      <c r="B11" s="367"/>
      <c r="C11" s="368"/>
      <c r="D11" s="493"/>
      <c r="E11" s="494"/>
      <c r="F11" s="368"/>
      <c r="G11" s="368"/>
      <c r="H11" s="273"/>
      <c r="I11" s="499"/>
      <c r="J11" s="500"/>
      <c r="K11" s="266"/>
      <c r="L11" s="12">
        <f>SUM(B11:K11)</f>
        <v>0</v>
      </c>
      <c r="M11" s="12">
        <f>SUM(B11:K11)</f>
        <v>0</v>
      </c>
      <c r="N11" s="4"/>
      <c r="O11" s="2"/>
      <c r="P11" s="13">
        <f>N15</f>
        <v>24000</v>
      </c>
      <c r="Q11" s="100">
        <f>M15</f>
        <v>0</v>
      </c>
      <c r="R11" s="399">
        <f>M16</f>
        <v>0</v>
      </c>
      <c r="S11" s="2"/>
    </row>
    <row r="12" spans="1:19" ht="13.5" thickBot="1" x14ac:dyDescent="0.35">
      <c r="A12" s="72" t="s">
        <v>64</v>
      </c>
      <c r="B12" s="274"/>
      <c r="C12" s="269"/>
      <c r="D12" s="491"/>
      <c r="E12" s="492"/>
      <c r="F12" s="269"/>
      <c r="G12" s="269"/>
      <c r="H12" s="269"/>
      <c r="I12" s="491"/>
      <c r="J12" s="492"/>
      <c r="K12" s="267"/>
      <c r="L12" s="12">
        <f>SUM(B12:K12)</f>
        <v>0</v>
      </c>
      <c r="M12" s="12">
        <f>SUM(B12:K12)</f>
        <v>0</v>
      </c>
      <c r="N12" s="4"/>
      <c r="O12" s="2"/>
      <c r="P12" s="89"/>
      <c r="Q12" s="398"/>
      <c r="R12" s="394"/>
      <c r="S12" s="2"/>
    </row>
    <row r="13" spans="1:19" ht="14.5" customHeight="1" x14ac:dyDescent="0.3">
      <c r="A13" s="72" t="s">
        <v>10</v>
      </c>
      <c r="B13" s="175">
        <f>SUM(B10:B12)</f>
        <v>0</v>
      </c>
      <c r="C13" s="176">
        <f>SUM(C10:C12)</f>
        <v>0</v>
      </c>
      <c r="D13" s="449">
        <f t="shared" ref="D13:E13" si="0">SUM(D10:D12)</f>
        <v>0</v>
      </c>
      <c r="E13" s="450">
        <f t="shared" si="0"/>
        <v>0</v>
      </c>
      <c r="F13" s="176">
        <f>SUM(F10:F12)</f>
        <v>0</v>
      </c>
      <c r="G13" s="176">
        <f>SUM(G10:G12)</f>
        <v>0</v>
      </c>
      <c r="H13" s="176">
        <f>SUM(H10:H12)</f>
        <v>0</v>
      </c>
      <c r="I13" s="449">
        <f t="shared" ref="I13" si="1">SUM(I10:I12)</f>
        <v>0</v>
      </c>
      <c r="J13" s="450">
        <f>SUM(J10:J12)</f>
        <v>0</v>
      </c>
      <c r="K13" s="176">
        <f>SUM(K10:K12)</f>
        <v>0</v>
      </c>
      <c r="L13" s="187"/>
      <c r="M13" s="186">
        <f>SUM(B13:K13)</f>
        <v>0</v>
      </c>
      <c r="N13" s="4"/>
      <c r="O13" s="2"/>
      <c r="P13" s="85">
        <f>M23</f>
        <v>10400</v>
      </c>
      <c r="Q13" s="400">
        <f>-L23</f>
        <v>0</v>
      </c>
      <c r="R13" s="401">
        <f>-M55</f>
        <v>0</v>
      </c>
      <c r="S13" s="2"/>
    </row>
    <row r="14" spans="1:19" ht="13.5" thickBot="1" x14ac:dyDescent="0.35">
      <c r="A14" s="73"/>
      <c r="B14" s="14"/>
      <c r="C14" s="15"/>
      <c r="D14" s="451"/>
      <c r="E14" s="452"/>
      <c r="F14" s="15"/>
      <c r="G14" s="15"/>
      <c r="H14" s="15"/>
      <c r="I14" s="451"/>
      <c r="J14" s="452"/>
      <c r="K14" s="15"/>
      <c r="L14" s="15"/>
      <c r="M14" s="16"/>
      <c r="N14" s="4"/>
      <c r="O14" s="2"/>
      <c r="P14" s="13">
        <f>M25</f>
        <v>10430</v>
      </c>
      <c r="Q14" s="100">
        <f>-L25</f>
        <v>0</v>
      </c>
      <c r="R14" s="402">
        <f>-M58</f>
        <v>0</v>
      </c>
      <c r="S14" s="2"/>
    </row>
    <row r="15" spans="1:19" ht="14.5" customHeight="1" thickBot="1" x14ac:dyDescent="0.35">
      <c r="A15" s="7"/>
      <c r="B15" s="17">
        <f>B13*0.1</f>
        <v>0</v>
      </c>
      <c r="C15" s="17">
        <f>C13*0.1</f>
        <v>0</v>
      </c>
      <c r="D15" s="453">
        <f>D13*0.1</f>
        <v>0</v>
      </c>
      <c r="E15" s="454"/>
      <c r="F15" s="18">
        <f>F13*0.1</f>
        <v>0</v>
      </c>
      <c r="G15" s="18">
        <f>G13*0.1</f>
        <v>0</v>
      </c>
      <c r="H15" s="18">
        <f>H13*0</f>
        <v>0</v>
      </c>
      <c r="I15" s="453">
        <f>I13*0.1</f>
        <v>0</v>
      </c>
      <c r="J15" s="454"/>
      <c r="K15" s="18">
        <f>K13*0</f>
        <v>0</v>
      </c>
      <c r="L15" s="18">
        <f>SUM(B15:K15)</f>
        <v>0</v>
      </c>
      <c r="M15" s="275"/>
      <c r="N15" s="19">
        <v>24000</v>
      </c>
      <c r="O15" s="2"/>
      <c r="P15" s="13">
        <f>M26</f>
        <v>10435</v>
      </c>
      <c r="Q15" s="100">
        <f>-L26</f>
        <v>0</v>
      </c>
      <c r="R15" s="402">
        <f>-M73</f>
        <v>0</v>
      </c>
      <c r="S15" s="2"/>
    </row>
    <row r="16" spans="1:19" ht="13.5" thickBot="1" x14ac:dyDescent="0.35">
      <c r="A16" s="3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1">
        <f>M13+M15</f>
        <v>0</v>
      </c>
      <c r="N16" s="4"/>
      <c r="O16" s="2"/>
      <c r="P16" s="13">
        <f>M30</f>
        <v>22200</v>
      </c>
      <c r="Q16" s="100">
        <f>L30</f>
        <v>0</v>
      </c>
      <c r="R16" s="402">
        <f>-M76</f>
        <v>0</v>
      </c>
      <c r="S16" s="2"/>
    </row>
    <row r="17" spans="1:19" ht="14.5" customHeight="1" x14ac:dyDescent="0.3">
      <c r="A17" s="3" t="s">
        <v>16</v>
      </c>
      <c r="B17" s="22">
        <v>40000</v>
      </c>
      <c r="C17" s="447">
        <v>40200</v>
      </c>
      <c r="D17" s="487"/>
      <c r="E17" s="448"/>
      <c r="F17" s="447">
        <v>40300</v>
      </c>
      <c r="G17" s="448"/>
      <c r="H17" s="22">
        <v>40500</v>
      </c>
      <c r="I17" s="447">
        <v>40600</v>
      </c>
      <c r="J17" s="448"/>
      <c r="K17" s="5">
        <f>K9</f>
        <v>41000</v>
      </c>
      <c r="L17" s="23"/>
      <c r="M17" s="24"/>
      <c r="N17" s="4"/>
      <c r="O17" s="2"/>
      <c r="P17" s="13">
        <f>M31</f>
        <v>73000</v>
      </c>
      <c r="Q17" s="100">
        <f>L31</f>
        <v>0</v>
      </c>
      <c r="R17" s="402">
        <f>-M79</f>
        <v>0</v>
      </c>
      <c r="S17" s="2"/>
    </row>
    <row r="18" spans="1:19" x14ac:dyDescent="0.3">
      <c r="A18" s="2"/>
      <c r="B18" s="2"/>
      <c r="C18" s="2"/>
      <c r="D18" s="2"/>
      <c r="E18" s="2"/>
      <c r="F18" s="2"/>
      <c r="G18" s="2"/>
      <c r="H18" s="2"/>
      <c r="I18" s="2"/>
      <c r="K18" s="2"/>
      <c r="L18" s="2"/>
      <c r="M18" s="25"/>
      <c r="N18" s="4"/>
      <c r="O18" s="2"/>
      <c r="P18" s="13">
        <f>M27</f>
        <v>22200</v>
      </c>
      <c r="Q18" s="100">
        <f>L27</f>
        <v>0</v>
      </c>
      <c r="R18" s="402">
        <f>-M82</f>
        <v>0</v>
      </c>
      <c r="S18" s="2"/>
    </row>
    <row r="19" spans="1:19" x14ac:dyDescent="0.3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20"/>
      <c r="M19" s="4"/>
      <c r="N19" s="4"/>
      <c r="O19" s="2" t="s">
        <v>17</v>
      </c>
      <c r="P19" s="13">
        <f>M28</f>
        <v>22200</v>
      </c>
      <c r="Q19" s="100">
        <f>L28</f>
        <v>0</v>
      </c>
      <c r="R19" s="402">
        <f>-M85</f>
        <v>0</v>
      </c>
      <c r="S19" s="2"/>
    </row>
    <row r="20" spans="1:19" ht="13.5" thickBot="1" x14ac:dyDescent="0.35">
      <c r="A20" s="444" t="s">
        <v>22</v>
      </c>
      <c r="B20" s="445"/>
      <c r="C20" s="446"/>
      <c r="D20" s="26"/>
      <c r="E20" s="444" t="s">
        <v>54</v>
      </c>
      <c r="F20" s="445"/>
      <c r="G20" s="445"/>
      <c r="H20" s="446"/>
      <c r="J20" s="444" t="s">
        <v>52</v>
      </c>
      <c r="K20" s="445"/>
      <c r="L20" s="446"/>
      <c r="M20" s="2"/>
      <c r="N20" s="4"/>
      <c r="O20" s="2"/>
      <c r="R20" s="403">
        <f>-M88</f>
        <v>0</v>
      </c>
      <c r="S20" s="2"/>
    </row>
    <row r="21" spans="1:19" x14ac:dyDescent="0.3">
      <c r="A21" s="27">
        <v>100</v>
      </c>
      <c r="B21" s="277"/>
      <c r="C21" s="94">
        <f t="shared" ref="C21:C27" si="2">A21*B21</f>
        <v>0</v>
      </c>
      <c r="D21" s="28"/>
      <c r="E21" s="465"/>
      <c r="F21" s="466"/>
      <c r="G21" s="467"/>
      <c r="H21" s="55"/>
      <c r="I21" s="26"/>
      <c r="J21" s="29" t="s">
        <v>56</v>
      </c>
      <c r="K21" s="275"/>
      <c r="L21" s="29"/>
      <c r="M21" s="25"/>
      <c r="N21" s="4"/>
      <c r="O21" s="2"/>
      <c r="P21" s="13">
        <v>70800</v>
      </c>
      <c r="Q21" s="100">
        <f>K47</f>
        <v>0</v>
      </c>
      <c r="R21" s="397"/>
      <c r="S21" s="2"/>
    </row>
    <row r="22" spans="1:19" x14ac:dyDescent="0.3">
      <c r="A22" s="27">
        <v>50</v>
      </c>
      <c r="B22" s="278"/>
      <c r="C22" s="94">
        <f t="shared" si="2"/>
        <v>0</v>
      </c>
      <c r="D22" s="28"/>
      <c r="E22" s="465"/>
      <c r="F22" s="466"/>
      <c r="G22" s="467"/>
      <c r="H22" s="55"/>
      <c r="I22" s="30"/>
      <c r="J22" s="29" t="s">
        <v>57</v>
      </c>
      <c r="K22" s="275"/>
      <c r="L22" s="29"/>
      <c r="M22" s="25"/>
      <c r="N22" s="4"/>
      <c r="O22" s="2"/>
      <c r="P22" s="85">
        <v>10420</v>
      </c>
      <c r="Q22" s="404">
        <f>+-K35</f>
        <v>0</v>
      </c>
      <c r="R22" s="405"/>
      <c r="S22" s="2"/>
    </row>
    <row r="23" spans="1:19" x14ac:dyDescent="0.3">
      <c r="A23" s="31">
        <v>20</v>
      </c>
      <c r="B23" s="278"/>
      <c r="C23" s="94">
        <f t="shared" si="2"/>
        <v>0</v>
      </c>
      <c r="D23" s="28"/>
      <c r="E23" s="465"/>
      <c r="F23" s="466"/>
      <c r="G23" s="467"/>
      <c r="H23" s="55"/>
      <c r="I23" s="30"/>
      <c r="J23" s="32" t="s">
        <v>58</v>
      </c>
      <c r="K23" s="90">
        <f>SUM(K21:K22)</f>
        <v>0</v>
      </c>
      <c r="L23" s="91">
        <f>K23</f>
        <v>0</v>
      </c>
      <c r="M23" s="19">
        <v>10400</v>
      </c>
      <c r="N23" s="4"/>
      <c r="O23" s="2"/>
      <c r="P23" s="13">
        <v>22150</v>
      </c>
      <c r="Q23" s="100">
        <f>+K36</f>
        <v>0</v>
      </c>
      <c r="R23" s="397"/>
      <c r="S23" s="2"/>
    </row>
    <row r="24" spans="1:19" x14ac:dyDescent="0.3">
      <c r="A24" s="27">
        <v>10</v>
      </c>
      <c r="B24" s="277"/>
      <c r="C24" s="94">
        <f t="shared" si="2"/>
        <v>0</v>
      </c>
      <c r="D24" s="28"/>
      <c r="E24" s="465"/>
      <c r="F24" s="466"/>
      <c r="G24" s="467"/>
      <c r="H24" s="55"/>
      <c r="I24" s="30"/>
      <c r="J24" s="43" t="s">
        <v>21</v>
      </c>
      <c r="K24" s="255"/>
      <c r="L24" s="33"/>
      <c r="M24" s="4"/>
      <c r="N24" s="4"/>
      <c r="O24" s="2"/>
      <c r="P24" s="13">
        <v>22100</v>
      </c>
      <c r="Q24" s="100">
        <f>+K37</f>
        <v>0</v>
      </c>
      <c r="R24" s="397"/>
      <c r="S24" s="2"/>
    </row>
    <row r="25" spans="1:19" x14ac:dyDescent="0.3">
      <c r="A25" s="31">
        <v>5</v>
      </c>
      <c r="B25" s="277"/>
      <c r="C25" s="94">
        <f t="shared" si="2"/>
        <v>0</v>
      </c>
      <c r="D25" s="28"/>
      <c r="E25" s="462"/>
      <c r="F25" s="463"/>
      <c r="G25" s="464"/>
      <c r="H25" s="77"/>
      <c r="I25" s="30"/>
      <c r="J25" s="43" t="s">
        <v>24</v>
      </c>
      <c r="K25" s="79"/>
      <c r="L25" s="91">
        <f>K24-L26</f>
        <v>0</v>
      </c>
      <c r="M25" s="19">
        <v>10430</v>
      </c>
      <c r="N25" s="4"/>
      <c r="O25" s="2"/>
      <c r="P25" s="13"/>
      <c r="Q25" s="100"/>
      <c r="R25" s="397"/>
      <c r="S25" s="2"/>
    </row>
    <row r="26" spans="1:19" x14ac:dyDescent="0.3">
      <c r="A26" s="31">
        <v>2</v>
      </c>
      <c r="B26" s="277"/>
      <c r="C26" s="94">
        <f t="shared" si="2"/>
        <v>0</v>
      </c>
      <c r="D26" s="28"/>
      <c r="E26" s="35"/>
      <c r="F26" s="35"/>
      <c r="G26" s="35"/>
      <c r="H26" s="97">
        <f>SUM(H21:H25)</f>
        <v>0</v>
      </c>
      <c r="I26" s="30"/>
      <c r="J26" s="43" t="s">
        <v>28</v>
      </c>
      <c r="K26" s="80"/>
      <c r="L26" s="91">
        <f>K24*0.026</f>
        <v>0</v>
      </c>
      <c r="M26" s="19">
        <v>10435</v>
      </c>
      <c r="N26" s="4"/>
      <c r="O26" s="2"/>
      <c r="P26" s="13">
        <v>23300</v>
      </c>
      <c r="Q26" s="100">
        <f>+K39</f>
        <v>0</v>
      </c>
      <c r="R26" s="397"/>
      <c r="S26" s="2"/>
    </row>
    <row r="27" spans="1:19" x14ac:dyDescent="0.3">
      <c r="A27" s="36">
        <v>1</v>
      </c>
      <c r="B27" s="277"/>
      <c r="C27" s="94">
        <f t="shared" si="2"/>
        <v>0</v>
      </c>
      <c r="D27" s="28"/>
      <c r="E27" s="35"/>
      <c r="F27" s="35"/>
      <c r="G27" s="35"/>
      <c r="H27" s="37"/>
      <c r="I27" s="30"/>
      <c r="J27" s="29" t="s">
        <v>98</v>
      </c>
      <c r="K27" s="253"/>
      <c r="L27" s="91">
        <f>K27</f>
        <v>0</v>
      </c>
      <c r="M27" s="19">
        <v>22200</v>
      </c>
      <c r="N27" s="4"/>
      <c r="O27" s="2"/>
      <c r="P27" s="13">
        <v>10550</v>
      </c>
      <c r="Q27" s="100">
        <f>+K40</f>
        <v>0</v>
      </c>
      <c r="R27" s="397"/>
      <c r="S27" s="2"/>
    </row>
    <row r="28" spans="1:19" x14ac:dyDescent="0.3">
      <c r="A28" s="38" t="s">
        <v>36</v>
      </c>
      <c r="B28" s="276"/>
      <c r="C28" s="95">
        <f>B28</f>
        <v>0</v>
      </c>
      <c r="D28" s="39"/>
      <c r="E28" s="444" t="s">
        <v>55</v>
      </c>
      <c r="F28" s="445"/>
      <c r="G28" s="445"/>
      <c r="H28" s="446"/>
      <c r="I28" s="37"/>
      <c r="J28" s="32" t="s">
        <v>99</v>
      </c>
      <c r="K28" s="279"/>
      <c r="L28" s="91">
        <f>K28</f>
        <v>0</v>
      </c>
      <c r="M28" s="19">
        <v>22200</v>
      </c>
      <c r="N28" s="4"/>
      <c r="O28" s="2"/>
      <c r="P28" s="13">
        <v>10200</v>
      </c>
      <c r="Q28" s="100">
        <f>+K41</f>
        <v>0</v>
      </c>
      <c r="R28" s="397"/>
      <c r="S28" s="2"/>
    </row>
    <row r="29" spans="1:19" x14ac:dyDescent="0.3">
      <c r="A29" s="7"/>
      <c r="B29" s="2"/>
      <c r="C29" s="96">
        <f>SUM(C21:C28)</f>
        <v>0</v>
      </c>
      <c r="D29" s="41"/>
      <c r="E29" s="465"/>
      <c r="F29" s="466"/>
      <c r="G29" s="467"/>
      <c r="H29" s="55"/>
      <c r="I29" s="26"/>
      <c r="J29" s="40" t="s">
        <v>33</v>
      </c>
      <c r="K29" s="269"/>
      <c r="L29" s="82"/>
      <c r="M29" s="4"/>
      <c r="N29" s="4"/>
      <c r="O29" s="2"/>
      <c r="P29" s="13"/>
      <c r="Q29" s="100">
        <f>+L42</f>
        <v>0</v>
      </c>
      <c r="R29" s="397"/>
      <c r="S29" s="2"/>
    </row>
    <row r="30" spans="1:19" x14ac:dyDescent="0.3">
      <c r="D30" s="2"/>
      <c r="E30" s="465"/>
      <c r="F30" s="466"/>
      <c r="G30" s="467"/>
      <c r="H30" s="55"/>
      <c r="I30" s="30"/>
      <c r="J30" s="43" t="s">
        <v>34</v>
      </c>
      <c r="K30" s="79"/>
      <c r="L30" s="33">
        <f>K29-L31</f>
        <v>0</v>
      </c>
      <c r="M30" s="19">
        <v>22200</v>
      </c>
      <c r="N30" s="4"/>
      <c r="O30" s="2"/>
      <c r="P30" s="13"/>
      <c r="Q30" s="100">
        <f>K44</f>
        <v>0</v>
      </c>
      <c r="R30" s="394"/>
      <c r="S30" s="2"/>
    </row>
    <row r="31" spans="1:19" x14ac:dyDescent="0.3">
      <c r="A31" s="488" t="s">
        <v>23</v>
      </c>
      <c r="B31" s="489"/>
      <c r="C31" s="490"/>
      <c r="D31" s="44"/>
      <c r="E31" s="462"/>
      <c r="F31" s="463"/>
      <c r="G31" s="464"/>
      <c r="H31" s="77"/>
      <c r="I31" s="30"/>
      <c r="J31" s="43" t="s">
        <v>35</v>
      </c>
      <c r="K31" s="81"/>
      <c r="L31" s="33">
        <f>K29*0.08</f>
        <v>0</v>
      </c>
      <c r="M31" s="19">
        <v>73000</v>
      </c>
      <c r="N31" s="4"/>
      <c r="O31" s="2"/>
      <c r="P31" s="4"/>
      <c r="Q31" s="23"/>
      <c r="R31" s="100">
        <f>SUM(Q4:Q30)</f>
        <v>0</v>
      </c>
      <c r="S31" s="2"/>
    </row>
    <row r="32" spans="1:19" x14ac:dyDescent="0.3">
      <c r="A32" s="46" t="s">
        <v>25</v>
      </c>
      <c r="B32" s="46" t="s">
        <v>26</v>
      </c>
      <c r="C32" s="47" t="s">
        <v>27</v>
      </c>
      <c r="D32" s="3"/>
      <c r="E32" s="462"/>
      <c r="F32" s="463"/>
      <c r="G32" s="464"/>
      <c r="H32" s="77"/>
      <c r="I32" s="30"/>
      <c r="M32" s="25"/>
      <c r="N32" s="4"/>
      <c r="O32" s="2" t="s">
        <v>31</v>
      </c>
      <c r="P32" s="2"/>
      <c r="Q32" s="406"/>
      <c r="R32" s="406"/>
      <c r="S32" s="2"/>
    </row>
    <row r="33" spans="1:21" x14ac:dyDescent="0.3">
      <c r="A33" s="48" t="s">
        <v>29</v>
      </c>
      <c r="B33" s="253"/>
      <c r="C33" s="98">
        <f>B33*1.98</f>
        <v>0</v>
      </c>
      <c r="D33" s="49"/>
      <c r="E33" s="462"/>
      <c r="F33" s="463"/>
      <c r="G33" s="464"/>
      <c r="H33" s="77"/>
      <c r="I33" s="30"/>
      <c r="J33" s="249" t="s">
        <v>53</v>
      </c>
      <c r="K33" s="250"/>
      <c r="L33" s="251"/>
      <c r="M33" s="25"/>
      <c r="N33" s="485" t="s">
        <v>61</v>
      </c>
      <c r="O33" s="485"/>
      <c r="P33" s="485"/>
      <c r="Q33" s="485"/>
      <c r="R33" s="485"/>
      <c r="S33" s="485"/>
    </row>
    <row r="34" spans="1:21" x14ac:dyDescent="0.3">
      <c r="A34" s="48" t="s">
        <v>30</v>
      </c>
      <c r="B34" s="76"/>
      <c r="C34" s="98">
        <f>B34*2.62</f>
        <v>0</v>
      </c>
      <c r="D34" s="49"/>
      <c r="E34" s="35"/>
      <c r="F34" s="35"/>
      <c r="G34" s="35"/>
      <c r="H34" s="97">
        <f>SUM(H29:H33)</f>
        <v>0</v>
      </c>
      <c r="I34" s="30"/>
      <c r="J34" s="50" t="s">
        <v>38</v>
      </c>
      <c r="K34" s="50" t="s">
        <v>4</v>
      </c>
      <c r="L34" s="34"/>
      <c r="M34" s="25"/>
      <c r="N34" s="462"/>
      <c r="O34" s="463"/>
      <c r="P34" s="463"/>
      <c r="Q34" s="463"/>
      <c r="R34" s="464"/>
      <c r="S34" s="77"/>
    </row>
    <row r="35" spans="1:21" x14ac:dyDescent="0.3">
      <c r="A35" s="48" t="s">
        <v>32</v>
      </c>
      <c r="B35" s="76"/>
      <c r="C35" s="98">
        <f>B35*1.45</f>
        <v>0</v>
      </c>
      <c r="D35" s="49"/>
      <c r="E35" s="2"/>
      <c r="F35" s="3"/>
      <c r="G35" s="53"/>
      <c r="H35" s="54"/>
      <c r="I35" s="30"/>
      <c r="J35" s="51" t="s">
        <v>40</v>
      </c>
      <c r="K35" s="78"/>
      <c r="L35" s="91">
        <f>K35</f>
        <v>0</v>
      </c>
      <c r="M35" s="25"/>
      <c r="N35" s="484"/>
      <c r="O35" s="484"/>
      <c r="P35" s="484"/>
      <c r="Q35" s="484"/>
      <c r="R35" s="484"/>
      <c r="S35" s="77"/>
    </row>
    <row r="36" spans="1:21" x14ac:dyDescent="0.3">
      <c r="A36" s="43"/>
      <c r="B36" s="55"/>
      <c r="C36" s="99"/>
      <c r="D36" s="3"/>
      <c r="E36" s="444" t="s">
        <v>59</v>
      </c>
      <c r="F36" s="445"/>
      <c r="G36" s="445"/>
      <c r="H36" s="446"/>
      <c r="I36" s="54"/>
      <c r="J36" s="43" t="s">
        <v>42</v>
      </c>
      <c r="K36" s="254">
        <f>-H34</f>
        <v>0</v>
      </c>
      <c r="L36" s="91">
        <f t="shared" ref="L36:L44" si="3">K36</f>
        <v>0</v>
      </c>
      <c r="M36" s="25"/>
      <c r="N36" s="484"/>
      <c r="O36" s="484"/>
      <c r="P36" s="484"/>
      <c r="Q36" s="484"/>
      <c r="R36" s="484"/>
      <c r="S36" s="77"/>
    </row>
    <row r="37" spans="1:21" x14ac:dyDescent="0.3">
      <c r="A37" s="2"/>
      <c r="B37" s="2"/>
      <c r="C37" s="2"/>
      <c r="E37" s="459"/>
      <c r="F37" s="460"/>
      <c r="G37" s="461"/>
      <c r="H37" s="74"/>
      <c r="I37" s="26"/>
      <c r="J37" s="43" t="s">
        <v>44</v>
      </c>
      <c r="K37" s="101">
        <f>-H42</f>
        <v>0</v>
      </c>
      <c r="L37" s="91">
        <f t="shared" si="3"/>
        <v>0</v>
      </c>
      <c r="M37" s="25"/>
      <c r="N37" s="484"/>
      <c r="O37" s="484"/>
      <c r="P37" s="484"/>
      <c r="Q37" s="484"/>
      <c r="R37" s="484"/>
      <c r="S37" s="77"/>
    </row>
    <row r="38" spans="1:21" x14ac:dyDescent="0.3">
      <c r="A38" s="486" t="s">
        <v>39</v>
      </c>
      <c r="B38" s="486"/>
      <c r="C38" s="2"/>
      <c r="D38" s="2"/>
      <c r="E38" s="465"/>
      <c r="F38" s="466"/>
      <c r="G38" s="467"/>
      <c r="H38" s="55"/>
      <c r="I38" s="30"/>
      <c r="J38" s="43" t="s">
        <v>46</v>
      </c>
      <c r="K38" s="52"/>
      <c r="L38" s="91">
        <f t="shared" si="3"/>
        <v>0</v>
      </c>
      <c r="M38" s="56"/>
      <c r="N38" s="484"/>
      <c r="O38" s="484"/>
      <c r="P38" s="484"/>
      <c r="Q38" s="484"/>
      <c r="R38" s="484"/>
      <c r="S38" s="77"/>
    </row>
    <row r="39" spans="1:21" ht="14.5" customHeight="1" x14ac:dyDescent="0.3">
      <c r="A39" s="47" t="s">
        <v>41</v>
      </c>
      <c r="B39" s="97">
        <f>C29+C34+C35+C36</f>
        <v>0</v>
      </c>
      <c r="C39" s="2"/>
      <c r="D39" s="2"/>
      <c r="E39" s="459"/>
      <c r="F39" s="460"/>
      <c r="G39" s="461"/>
      <c r="H39" s="74"/>
      <c r="I39" s="30"/>
      <c r="J39" s="43" t="s">
        <v>47</v>
      </c>
      <c r="K39" s="281"/>
      <c r="L39" s="91">
        <f t="shared" si="3"/>
        <v>0</v>
      </c>
      <c r="M39" s="25"/>
      <c r="N39" s="2"/>
      <c r="O39" s="2"/>
      <c r="P39" s="4"/>
      <c r="R39" s="406"/>
      <c r="S39" s="100">
        <f>SUM(S34:S38)</f>
        <v>0</v>
      </c>
      <c r="T39" s="7"/>
      <c r="U39" s="7"/>
    </row>
    <row r="40" spans="1:21" x14ac:dyDescent="0.3">
      <c r="A40" s="47" t="s">
        <v>43</v>
      </c>
      <c r="B40" s="104">
        <f>S39</f>
        <v>0</v>
      </c>
      <c r="C40" s="2"/>
      <c r="D40" s="2"/>
      <c r="E40" s="459"/>
      <c r="F40" s="460"/>
      <c r="G40" s="461"/>
      <c r="H40" s="74"/>
      <c r="I40" s="30"/>
      <c r="J40" s="43" t="s">
        <v>48</v>
      </c>
      <c r="K40" s="91">
        <f>-H26</f>
        <v>0</v>
      </c>
      <c r="L40" s="91">
        <f t="shared" si="3"/>
        <v>0</v>
      </c>
      <c r="M40" s="25"/>
      <c r="N40" s="25"/>
      <c r="O40" s="2"/>
      <c r="P40" s="2"/>
      <c r="Q40" s="406"/>
      <c r="R40" s="406"/>
      <c r="S40" s="58"/>
      <c r="T40" s="7"/>
      <c r="U40" s="7"/>
    </row>
    <row r="41" spans="1:21" x14ac:dyDescent="0.3">
      <c r="A41" s="47" t="s">
        <v>45</v>
      </c>
      <c r="B41" s="61"/>
      <c r="C41" s="2"/>
      <c r="D41" s="2"/>
      <c r="E41" s="459"/>
      <c r="F41" s="460"/>
      <c r="G41" s="461"/>
      <c r="H41" s="74"/>
      <c r="I41" s="30"/>
      <c r="J41" s="43" t="s">
        <v>49</v>
      </c>
      <c r="K41" s="91">
        <f>-C33</f>
        <v>0</v>
      </c>
      <c r="L41" s="91">
        <f t="shared" si="3"/>
        <v>0</v>
      </c>
      <c r="M41" s="25"/>
      <c r="N41" s="485" t="s">
        <v>62</v>
      </c>
      <c r="O41" s="485"/>
      <c r="P41" s="485"/>
      <c r="Q41" s="485"/>
      <c r="R41" s="485"/>
      <c r="S41" s="485"/>
      <c r="T41" s="7"/>
      <c r="U41" s="7"/>
    </row>
    <row r="42" spans="1:21" x14ac:dyDescent="0.3">
      <c r="A42" s="47"/>
      <c r="B42" s="61"/>
      <c r="C42" s="2"/>
      <c r="D42" s="2"/>
      <c r="E42" s="2"/>
      <c r="F42" s="2"/>
      <c r="G42" s="4"/>
      <c r="H42" s="100">
        <f>SUM(H37:H41)</f>
        <v>0</v>
      </c>
      <c r="I42" s="30"/>
      <c r="J42" s="59" t="s">
        <v>50</v>
      </c>
      <c r="K42" s="52"/>
      <c r="L42" s="91">
        <f t="shared" si="3"/>
        <v>0</v>
      </c>
      <c r="M42" s="25"/>
      <c r="N42" s="484"/>
      <c r="O42" s="484"/>
      <c r="P42" s="484"/>
      <c r="Q42" s="484"/>
      <c r="R42" s="484"/>
      <c r="S42" s="77"/>
      <c r="T42" s="7"/>
      <c r="U42" s="7"/>
    </row>
    <row r="43" spans="1:21" x14ac:dyDescent="0.3">
      <c r="A43" s="47"/>
      <c r="B43" s="61"/>
      <c r="C43" s="2"/>
      <c r="D43" s="2"/>
      <c r="E43" s="2"/>
      <c r="F43" s="2"/>
      <c r="G43" s="2"/>
      <c r="I43" s="23"/>
      <c r="J43" s="60" t="s">
        <v>129</v>
      </c>
      <c r="K43" s="46"/>
      <c r="L43" s="91">
        <f t="shared" si="3"/>
        <v>0</v>
      </c>
      <c r="M43" s="25"/>
      <c r="N43" s="484"/>
      <c r="O43" s="484"/>
      <c r="P43" s="484"/>
      <c r="Q43" s="484"/>
      <c r="R43" s="484"/>
      <c r="S43" s="77"/>
      <c r="T43" s="7"/>
      <c r="U43" s="7"/>
    </row>
    <row r="44" spans="1:21" ht="13.5" thickBot="1" x14ac:dyDescent="0.35">
      <c r="A44" s="3"/>
      <c r="B44" s="63"/>
      <c r="C44" s="2"/>
      <c r="D44" s="2"/>
      <c r="E44" s="62" t="s">
        <v>111</v>
      </c>
      <c r="F44" s="280"/>
      <c r="G44" s="2"/>
      <c r="H44" s="2"/>
      <c r="I44" s="2"/>
      <c r="J44" s="177"/>
      <c r="K44" s="46"/>
      <c r="L44" s="91">
        <f t="shared" si="3"/>
        <v>0</v>
      </c>
      <c r="M44" s="25"/>
      <c r="N44" s="484"/>
      <c r="O44" s="484"/>
      <c r="P44" s="484"/>
      <c r="Q44" s="484"/>
      <c r="R44" s="484"/>
      <c r="S44" s="77"/>
      <c r="T44" s="7"/>
      <c r="U44" s="7"/>
    </row>
    <row r="45" spans="1:21" ht="13.5" thickBot="1" x14ac:dyDescent="0.35">
      <c r="A45" s="2"/>
      <c r="B45" s="21">
        <f>SUM(B39:B41)</f>
        <v>0</v>
      </c>
      <c r="C45" s="2"/>
      <c r="D45" s="2"/>
      <c r="E45" s="62" t="s">
        <v>18</v>
      </c>
      <c r="F45" s="280"/>
      <c r="G45" s="2"/>
      <c r="H45" s="2"/>
      <c r="I45" s="2"/>
      <c r="J45" s="2"/>
      <c r="K45" s="3"/>
      <c r="L45" s="91">
        <f>M16-K23-K24+K29-L35+L36+L37+L38+L39+L40+L41+L42+L43+L44+K28+K27</f>
        <v>0</v>
      </c>
      <c r="M45" s="25"/>
      <c r="N45" s="484"/>
      <c r="O45" s="484"/>
      <c r="P45" s="484"/>
      <c r="Q45" s="484"/>
      <c r="R45" s="484"/>
      <c r="S45" s="77"/>
      <c r="T45" s="7"/>
      <c r="U45" s="7"/>
    </row>
    <row r="46" spans="1:21" x14ac:dyDescent="0.3">
      <c r="A46" s="2"/>
      <c r="B46" s="2"/>
      <c r="C46" s="2"/>
      <c r="D46" s="2"/>
      <c r="E46" s="62" t="s">
        <v>19</v>
      </c>
      <c r="F46" s="50"/>
      <c r="G46" s="2"/>
      <c r="H46" s="2"/>
      <c r="I46" s="2"/>
      <c r="J46" s="3"/>
      <c r="K46" s="3"/>
      <c r="M46" s="25"/>
      <c r="N46" s="484"/>
      <c r="O46" s="484"/>
      <c r="P46" s="484"/>
      <c r="Q46" s="484"/>
      <c r="R46" s="484"/>
      <c r="S46" s="77"/>
      <c r="T46" s="7"/>
      <c r="U46" s="7"/>
    </row>
    <row r="47" spans="1:21" x14ac:dyDescent="0.3">
      <c r="A47" s="2"/>
      <c r="B47" s="2"/>
      <c r="C47" s="2"/>
      <c r="D47" s="2"/>
      <c r="E47" s="62" t="s">
        <v>20</v>
      </c>
      <c r="F47" s="103">
        <f>SUM(F44:F46)</f>
        <v>0</v>
      </c>
      <c r="G47" s="2"/>
      <c r="H47" s="2"/>
      <c r="I47" s="2"/>
      <c r="J47" s="64" t="s">
        <v>60</v>
      </c>
      <c r="K47" s="102">
        <f>B45-L45</f>
        <v>0</v>
      </c>
      <c r="L47" s="2"/>
      <c r="M47" s="25"/>
      <c r="N47" s="2"/>
      <c r="O47" s="2"/>
      <c r="P47" s="4"/>
      <c r="R47" s="406"/>
      <c r="S47" s="100">
        <f>SUM(S42:S46)</f>
        <v>0</v>
      </c>
      <c r="T47" s="7"/>
      <c r="U47" s="7"/>
    </row>
    <row r="48" spans="1:21" ht="13.5" thickBot="1" x14ac:dyDescent="0.35">
      <c r="A48" s="2"/>
      <c r="B48" s="2"/>
      <c r="C48" s="2"/>
      <c r="D48" s="2"/>
      <c r="E48" s="65"/>
      <c r="F48" s="66">
        <f>F47</f>
        <v>0</v>
      </c>
      <c r="G48" s="2"/>
      <c r="H48" s="2"/>
      <c r="I48" s="2"/>
      <c r="J48" s="2" t="s">
        <v>16</v>
      </c>
      <c r="K48" s="2"/>
      <c r="L48" s="2"/>
      <c r="M48" s="25" t="s">
        <v>16</v>
      </c>
      <c r="N48" s="25"/>
      <c r="O48" s="2"/>
      <c r="P48" s="2"/>
      <c r="Q48" s="406"/>
      <c r="R48" s="406"/>
      <c r="S48" s="58"/>
      <c r="T48" s="7"/>
      <c r="U48" s="7"/>
    </row>
    <row r="49" spans="1:19" ht="15" customHeight="1" thickTop="1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5"/>
      <c r="N49" s="25"/>
      <c r="O49" s="2"/>
      <c r="P49" s="2"/>
      <c r="Q49" s="406"/>
      <c r="R49" s="406"/>
      <c r="S49" s="58"/>
    </row>
    <row r="50" spans="1:19" ht="15" customHeight="1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5"/>
      <c r="N50" s="25"/>
      <c r="O50" s="2"/>
      <c r="P50" s="2"/>
      <c r="Q50" s="406"/>
      <c r="R50" s="406"/>
      <c r="S50" s="58"/>
    </row>
    <row r="51" spans="1:19" ht="13.5" customHeight="1" x14ac:dyDescent="0.3">
      <c r="A51" s="7" t="s">
        <v>16</v>
      </c>
      <c r="B51" s="68"/>
      <c r="E51" s="439">
        <f>+J51</f>
        <v>0</v>
      </c>
      <c r="F51" s="439"/>
      <c r="G51" s="439"/>
      <c r="H51" s="439"/>
      <c r="J51" s="439">
        <f>+J3</f>
        <v>0</v>
      </c>
      <c r="K51" s="439"/>
      <c r="L51" s="439"/>
      <c r="M51" s="439"/>
      <c r="S51" s="69"/>
    </row>
    <row r="52" spans="1:19" ht="13.5" customHeight="1" thickBot="1" x14ac:dyDescent="0.35">
      <c r="A52" s="7"/>
      <c r="E52" s="235"/>
      <c r="F52" s="235"/>
      <c r="G52" s="235"/>
      <c r="H52" s="188"/>
      <c r="J52" s="196" t="s">
        <v>107</v>
      </c>
      <c r="K52" s="235"/>
      <c r="L52" s="235"/>
      <c r="M52" s="188"/>
      <c r="N52" s="197"/>
      <c r="S52" s="69"/>
    </row>
    <row r="53" spans="1:19" ht="13.5" customHeight="1" x14ac:dyDescent="0.3">
      <c r="A53" s="70"/>
      <c r="E53" s="385"/>
      <c r="F53" s="389"/>
      <c r="G53" s="391"/>
      <c r="H53" s="391"/>
      <c r="J53" s="231" t="s">
        <v>130</v>
      </c>
      <c r="K53" s="232" t="s">
        <v>102</v>
      </c>
      <c r="L53" s="355"/>
      <c r="M53" s="355"/>
      <c r="N53" s="233"/>
      <c r="S53" s="69"/>
    </row>
    <row r="54" spans="1:19" ht="13.5" customHeight="1" x14ac:dyDescent="0.3">
      <c r="A54" s="70"/>
      <c r="E54" s="188"/>
      <c r="F54" s="189"/>
      <c r="G54" s="189"/>
      <c r="H54" s="189"/>
      <c r="J54" s="234" t="s">
        <v>130</v>
      </c>
      <c r="K54" s="235" t="s">
        <v>119</v>
      </c>
      <c r="L54" s="356"/>
      <c r="M54" s="356"/>
      <c r="N54" s="236"/>
      <c r="S54" s="69"/>
    </row>
    <row r="55" spans="1:19" ht="13.5" customHeight="1" thickBot="1" x14ac:dyDescent="0.35">
      <c r="E55" s="188"/>
      <c r="F55" s="386"/>
      <c r="G55" s="386"/>
      <c r="H55" s="387"/>
      <c r="J55" s="237" t="s">
        <v>130</v>
      </c>
      <c r="K55" s="238" t="s">
        <v>103</v>
      </c>
      <c r="L55" s="358"/>
      <c r="M55" s="244">
        <f>SUM(L53:L55)</f>
        <v>0</v>
      </c>
      <c r="N55" s="239">
        <f>+M55*0.0185</f>
        <v>0</v>
      </c>
      <c r="S55" s="69"/>
    </row>
    <row r="56" spans="1:19" ht="13.5" customHeight="1" x14ac:dyDescent="0.3">
      <c r="A56" s="7"/>
      <c r="E56" s="188"/>
      <c r="F56" s="395"/>
      <c r="G56" s="386"/>
      <c r="H56" s="387"/>
      <c r="J56" s="231" t="s">
        <v>131</v>
      </c>
      <c r="K56" s="232" t="s">
        <v>102</v>
      </c>
      <c r="L56" s="355"/>
      <c r="M56" s="355"/>
      <c r="N56" s="233"/>
      <c r="S56" s="69"/>
    </row>
    <row r="57" spans="1:19" ht="13.5" customHeight="1" x14ac:dyDescent="0.3">
      <c r="E57" s="235"/>
      <c r="F57" s="386"/>
      <c r="G57" s="386"/>
      <c r="H57" s="387"/>
      <c r="J57" s="234" t="s">
        <v>131</v>
      </c>
      <c r="K57" s="235" t="s">
        <v>119</v>
      </c>
      <c r="L57" s="356"/>
      <c r="M57" s="356"/>
      <c r="N57" s="240"/>
      <c r="S57" s="69"/>
    </row>
    <row r="58" spans="1:19" ht="13.5" customHeight="1" thickBot="1" x14ac:dyDescent="0.35">
      <c r="E58" s="385"/>
      <c r="F58" s="389"/>
      <c r="G58" s="391"/>
      <c r="H58" s="391"/>
      <c r="I58" s="7"/>
      <c r="J58" s="237" t="s">
        <v>131</v>
      </c>
      <c r="K58" s="238" t="s">
        <v>103</v>
      </c>
      <c r="L58" s="357"/>
      <c r="M58" s="244">
        <f>SUM(L56:L58)</f>
        <v>0</v>
      </c>
      <c r="N58" s="239">
        <f>+M58*0.0185</f>
        <v>0</v>
      </c>
    </row>
    <row r="59" spans="1:19" ht="13.5" customHeight="1" x14ac:dyDescent="0.3">
      <c r="E59" s="188"/>
      <c r="F59" s="386"/>
      <c r="G59" s="386"/>
      <c r="H59" s="387"/>
      <c r="I59" s="7"/>
      <c r="J59" s="231" t="s">
        <v>132</v>
      </c>
      <c r="K59" s="232" t="s">
        <v>102</v>
      </c>
      <c r="L59" s="355"/>
      <c r="M59" s="355"/>
      <c r="N59" s="241"/>
    </row>
    <row r="60" spans="1:19" ht="13.5" customHeight="1" x14ac:dyDescent="0.3">
      <c r="E60" s="188"/>
      <c r="F60" s="386"/>
      <c r="G60" s="386"/>
      <c r="H60" s="386"/>
      <c r="I60" s="7"/>
      <c r="J60" s="234" t="s">
        <v>132</v>
      </c>
      <c r="K60" s="235" t="s">
        <v>119</v>
      </c>
      <c r="L60" s="356"/>
      <c r="M60" s="356"/>
      <c r="N60" s="240"/>
    </row>
    <row r="61" spans="1:19" ht="13.5" customHeight="1" thickBot="1" x14ac:dyDescent="0.35">
      <c r="E61" s="188"/>
      <c r="F61" s="386"/>
      <c r="G61" s="386"/>
      <c r="H61" s="387"/>
      <c r="I61" s="7"/>
      <c r="J61" s="237" t="s">
        <v>132</v>
      </c>
      <c r="K61" s="238" t="s">
        <v>103</v>
      </c>
      <c r="L61" s="357"/>
      <c r="M61" s="244">
        <f>SUM(L59:L61)</f>
        <v>0</v>
      </c>
      <c r="N61" s="239">
        <f>+M61*0.0185</f>
        <v>0</v>
      </c>
    </row>
    <row r="62" spans="1:19" ht="13.5" customHeight="1" x14ac:dyDescent="0.3">
      <c r="E62" s="188"/>
      <c r="F62" s="386"/>
      <c r="G62" s="386"/>
      <c r="H62" s="387"/>
      <c r="I62" s="7"/>
      <c r="J62" s="231" t="s">
        <v>133</v>
      </c>
      <c r="K62" s="232" t="s">
        <v>102</v>
      </c>
      <c r="L62" s="355"/>
      <c r="M62" s="355"/>
      <c r="N62" s="241"/>
    </row>
    <row r="63" spans="1:19" ht="13.5" customHeight="1" x14ac:dyDescent="0.3">
      <c r="E63" s="188"/>
      <c r="F63" s="386"/>
      <c r="G63" s="386"/>
      <c r="H63" s="387"/>
      <c r="I63" s="7"/>
      <c r="J63" s="234" t="s">
        <v>133</v>
      </c>
      <c r="K63" s="235" t="s">
        <v>119</v>
      </c>
      <c r="L63" s="356"/>
      <c r="M63" s="356"/>
      <c r="N63" s="240"/>
    </row>
    <row r="64" spans="1:19" ht="13.5" customHeight="1" thickBot="1" x14ac:dyDescent="0.35">
      <c r="E64" s="188"/>
      <c r="F64" s="386"/>
      <c r="G64" s="386"/>
      <c r="H64" s="387"/>
      <c r="I64" s="7"/>
      <c r="J64" s="237" t="s">
        <v>133</v>
      </c>
      <c r="K64" s="238" t="s">
        <v>103</v>
      </c>
      <c r="L64" s="357"/>
      <c r="M64" s="244">
        <f>SUM(L62:L64)</f>
        <v>0</v>
      </c>
      <c r="N64" s="239">
        <f>+M64*0.0185</f>
        <v>0</v>
      </c>
    </row>
    <row r="65" spans="2:19" ht="13.5" customHeight="1" x14ac:dyDescent="0.3">
      <c r="E65" s="188"/>
      <c r="F65" s="386"/>
      <c r="G65" s="386"/>
      <c r="H65" s="386"/>
      <c r="I65" s="7"/>
      <c r="J65" s="231" t="s">
        <v>140</v>
      </c>
      <c r="K65" s="232" t="s">
        <v>102</v>
      </c>
      <c r="L65" s="355"/>
      <c r="M65" s="359"/>
      <c r="N65" s="241"/>
    </row>
    <row r="66" spans="2:19" ht="13.5" customHeight="1" x14ac:dyDescent="0.3">
      <c r="E66" s="188"/>
      <c r="F66" s="386"/>
      <c r="G66" s="386"/>
      <c r="H66" s="386"/>
      <c r="I66" s="7"/>
      <c r="J66" s="234" t="s">
        <v>140</v>
      </c>
      <c r="K66" s="235" t="s">
        <v>119</v>
      </c>
      <c r="L66" s="356"/>
      <c r="M66" s="360"/>
      <c r="N66" s="240"/>
    </row>
    <row r="67" spans="2:19" ht="13.5" customHeight="1" thickBot="1" x14ac:dyDescent="0.35">
      <c r="E67" s="188"/>
      <c r="F67" s="386"/>
      <c r="G67" s="386"/>
      <c r="H67" s="387"/>
      <c r="I67" s="7"/>
      <c r="J67" s="237" t="s">
        <v>140</v>
      </c>
      <c r="K67" s="238" t="s">
        <v>103</v>
      </c>
      <c r="L67" s="357"/>
      <c r="M67" s="244">
        <f>SUM(L65:L67)</f>
        <v>0</v>
      </c>
      <c r="N67" s="239">
        <f>+M67*0.0185</f>
        <v>0</v>
      </c>
    </row>
    <row r="68" spans="2:19" ht="13.5" customHeight="1" x14ac:dyDescent="0.3">
      <c r="E68" s="188"/>
      <c r="F68" s="386"/>
      <c r="G68" s="386"/>
      <c r="H68" s="386"/>
      <c r="I68" s="7"/>
      <c r="J68" s="231" t="s">
        <v>138</v>
      </c>
      <c r="K68" s="232" t="s">
        <v>102</v>
      </c>
      <c r="L68" s="355"/>
      <c r="M68" s="359"/>
      <c r="N68" s="241"/>
    </row>
    <row r="69" spans="2:19" ht="13.5" customHeight="1" x14ac:dyDescent="0.3">
      <c r="E69" s="188"/>
      <c r="F69" s="386"/>
      <c r="G69" s="386"/>
      <c r="H69" s="386"/>
      <c r="I69" s="7"/>
      <c r="J69" s="234" t="s">
        <v>138</v>
      </c>
      <c r="K69" s="235" t="s">
        <v>119</v>
      </c>
      <c r="L69" s="356"/>
      <c r="M69" s="360"/>
      <c r="N69" s="240"/>
    </row>
    <row r="70" spans="2:19" ht="13.5" customHeight="1" thickBot="1" x14ac:dyDescent="0.35">
      <c r="E70" s="188"/>
      <c r="F70" s="386"/>
      <c r="G70" s="386"/>
      <c r="H70" s="386"/>
      <c r="I70" s="7"/>
      <c r="J70" s="237" t="s">
        <v>138</v>
      </c>
      <c r="K70" s="238" t="s">
        <v>103</v>
      </c>
      <c r="L70" s="357"/>
      <c r="M70" s="244">
        <f>SUM(L68:L70)</f>
        <v>0</v>
      </c>
      <c r="N70" s="239">
        <f>+M70*0.0185</f>
        <v>0</v>
      </c>
      <c r="Q70" s="363" t="s">
        <v>144</v>
      </c>
      <c r="R70" s="363" t="s">
        <v>29</v>
      </c>
    </row>
    <row r="71" spans="2:19" ht="13.5" customHeight="1" x14ac:dyDescent="0.3">
      <c r="E71" s="188"/>
      <c r="F71" s="386"/>
      <c r="G71" s="387"/>
      <c r="H71" s="386"/>
      <c r="I71" s="7"/>
      <c r="J71" s="231" t="s">
        <v>151</v>
      </c>
      <c r="K71" s="232" t="s">
        <v>102</v>
      </c>
      <c r="L71" s="355"/>
      <c r="M71" s="355"/>
      <c r="N71" s="241"/>
      <c r="S71" s="57" t="s">
        <v>37</v>
      </c>
    </row>
    <row r="72" spans="2:19" ht="13.5" customHeight="1" x14ac:dyDescent="0.3">
      <c r="E72" s="188"/>
      <c r="F72" s="386"/>
      <c r="G72" s="387"/>
      <c r="H72" s="387"/>
      <c r="I72" s="7"/>
      <c r="J72" s="234" t="s">
        <v>151</v>
      </c>
      <c r="K72" s="235" t="s">
        <v>119</v>
      </c>
      <c r="L72" s="356"/>
      <c r="M72" s="356"/>
      <c r="N72" s="240"/>
    </row>
    <row r="73" spans="2:19" ht="13.5" customHeight="1" thickBot="1" x14ac:dyDescent="0.35">
      <c r="E73" s="188"/>
      <c r="F73" s="386"/>
      <c r="G73" s="386"/>
      <c r="H73" s="386"/>
      <c r="J73" s="237" t="s">
        <v>151</v>
      </c>
      <c r="K73" s="238" t="s">
        <v>103</v>
      </c>
      <c r="L73" s="357"/>
      <c r="M73" s="244">
        <f>SUM(L71:L73)</f>
        <v>0</v>
      </c>
      <c r="N73" s="239">
        <f>+M73*0.0185</f>
        <v>0</v>
      </c>
    </row>
    <row r="74" spans="2:19" ht="13.5" customHeight="1" x14ac:dyDescent="0.3">
      <c r="B74" s="71"/>
      <c r="E74" s="188"/>
      <c r="F74" s="386"/>
      <c r="G74" s="386"/>
      <c r="H74" s="387"/>
      <c r="J74" s="231" t="s">
        <v>155</v>
      </c>
      <c r="K74" s="232" t="s">
        <v>102</v>
      </c>
      <c r="L74" s="355"/>
      <c r="M74" s="355"/>
      <c r="N74" s="241"/>
    </row>
    <row r="75" spans="2:19" ht="13.5" customHeight="1" x14ac:dyDescent="0.3">
      <c r="B75" s="71"/>
      <c r="E75" s="188"/>
      <c r="F75" s="386"/>
      <c r="G75" s="386"/>
      <c r="H75" s="387"/>
      <c r="J75" s="234" t="s">
        <v>155</v>
      </c>
      <c r="K75" s="235" t="s">
        <v>119</v>
      </c>
      <c r="L75" s="356"/>
      <c r="M75" s="356"/>
      <c r="N75" s="240"/>
    </row>
    <row r="76" spans="2:19" ht="13.5" customHeight="1" thickBot="1" x14ac:dyDescent="0.35">
      <c r="E76" s="188"/>
      <c r="F76" s="387"/>
      <c r="G76" s="387"/>
      <c r="H76" s="387"/>
      <c r="J76" s="237" t="s">
        <v>155</v>
      </c>
      <c r="K76" s="238" t="s">
        <v>103</v>
      </c>
      <c r="L76" s="357"/>
      <c r="M76" s="244">
        <f>SUM(L74:L76)</f>
        <v>0</v>
      </c>
      <c r="N76" s="239">
        <f>+M76*0.0185</f>
        <v>0</v>
      </c>
    </row>
    <row r="77" spans="2:19" ht="13.5" customHeight="1" x14ac:dyDescent="0.3">
      <c r="E77" s="188"/>
      <c r="F77" s="386"/>
      <c r="G77" s="386"/>
      <c r="H77" s="386"/>
      <c r="J77" s="231" t="s">
        <v>160</v>
      </c>
      <c r="K77" s="232" t="s">
        <v>102</v>
      </c>
      <c r="L77" s="355"/>
      <c r="M77" s="359"/>
      <c r="N77" s="241"/>
    </row>
    <row r="78" spans="2:19" ht="13.5" customHeight="1" x14ac:dyDescent="0.3">
      <c r="E78" s="188"/>
      <c r="F78" s="386"/>
      <c r="G78" s="386"/>
      <c r="H78" s="388"/>
      <c r="J78" s="234" t="s">
        <v>160</v>
      </c>
      <c r="K78" s="235" t="s">
        <v>119</v>
      </c>
      <c r="L78" s="356"/>
      <c r="M78" s="360"/>
      <c r="N78" s="240"/>
    </row>
    <row r="79" spans="2:19" ht="13.5" customHeight="1" thickBot="1" x14ac:dyDescent="0.35">
      <c r="E79" s="188"/>
      <c r="F79" s="386"/>
      <c r="G79" s="386"/>
      <c r="H79" s="387"/>
      <c r="J79" s="237" t="s">
        <v>160</v>
      </c>
      <c r="K79" s="238" t="s">
        <v>103</v>
      </c>
      <c r="L79" s="357"/>
      <c r="M79" s="244">
        <f>SUM(L77:L79)</f>
        <v>0</v>
      </c>
      <c r="N79" s="239">
        <f>+M79*0.0185</f>
        <v>0</v>
      </c>
    </row>
    <row r="80" spans="2:19" ht="13.5" customHeight="1" x14ac:dyDescent="0.3">
      <c r="E80" s="188"/>
      <c r="F80" s="386"/>
      <c r="G80" s="386"/>
      <c r="H80" s="388"/>
      <c r="J80" s="231" t="s">
        <v>159</v>
      </c>
      <c r="K80" s="232" t="s">
        <v>102</v>
      </c>
      <c r="L80" s="355"/>
      <c r="M80" s="359"/>
      <c r="N80" s="241"/>
    </row>
    <row r="81" spans="5:21" ht="13.5" customHeight="1" x14ac:dyDescent="0.3">
      <c r="E81" s="188"/>
      <c r="F81" s="386"/>
      <c r="G81" s="386"/>
      <c r="H81" s="388"/>
      <c r="J81" s="234" t="s">
        <v>159</v>
      </c>
      <c r="K81" s="235" t="s">
        <v>119</v>
      </c>
      <c r="L81" s="356"/>
      <c r="M81" s="360"/>
      <c r="N81" s="240"/>
    </row>
    <row r="82" spans="5:21" ht="13.5" customHeight="1" thickBot="1" x14ac:dyDescent="0.35">
      <c r="E82" s="188"/>
      <c r="F82" s="387"/>
      <c r="G82" s="387"/>
      <c r="H82" s="387"/>
      <c r="J82" s="237" t="s">
        <v>159</v>
      </c>
      <c r="K82" s="238" t="s">
        <v>103</v>
      </c>
      <c r="L82" s="357"/>
      <c r="M82" s="244">
        <f>SUM(L80:L82)</f>
        <v>0</v>
      </c>
      <c r="N82" s="239">
        <f>+M82*0.0185</f>
        <v>0</v>
      </c>
    </row>
    <row r="83" spans="5:21" ht="13.5" customHeight="1" x14ac:dyDescent="0.3">
      <c r="E83" s="188"/>
      <c r="F83" s="386"/>
      <c r="G83" s="387"/>
      <c r="H83" s="395"/>
      <c r="J83" s="231" t="s">
        <v>153</v>
      </c>
      <c r="K83" s="232" t="s">
        <v>102</v>
      </c>
      <c r="L83" s="355"/>
      <c r="M83" s="355"/>
      <c r="N83" s="241"/>
    </row>
    <row r="84" spans="5:21" ht="13.5" customHeight="1" x14ac:dyDescent="0.3">
      <c r="E84" s="188"/>
      <c r="F84" s="386"/>
      <c r="G84" s="386"/>
      <c r="H84" s="387"/>
      <c r="J84" s="234" t="s">
        <v>153</v>
      </c>
      <c r="K84" s="235" t="s">
        <v>119</v>
      </c>
      <c r="L84" s="356"/>
      <c r="M84" s="356"/>
      <c r="N84" s="240"/>
    </row>
    <row r="85" spans="5:21" ht="13.5" customHeight="1" thickBot="1" x14ac:dyDescent="0.35">
      <c r="E85" s="188"/>
      <c r="F85" s="386"/>
      <c r="G85" s="386"/>
      <c r="H85" s="387"/>
      <c r="J85" s="237" t="s">
        <v>153</v>
      </c>
      <c r="K85" s="238" t="s">
        <v>103</v>
      </c>
      <c r="L85" s="357"/>
      <c r="M85" s="244">
        <f>SUM(L83:L85)</f>
        <v>0</v>
      </c>
      <c r="N85" s="239">
        <f>+M85*0.0185</f>
        <v>0</v>
      </c>
    </row>
    <row r="86" spans="5:21" ht="13.5" customHeight="1" x14ac:dyDescent="0.3">
      <c r="E86" s="188"/>
      <c r="F86" s="387"/>
      <c r="G86" s="386"/>
      <c r="H86" s="387"/>
      <c r="J86" s="231" t="s">
        <v>158</v>
      </c>
      <c r="K86" s="242" t="s">
        <v>102</v>
      </c>
      <c r="L86" s="355"/>
      <c r="M86" s="355"/>
      <c r="N86" s="241"/>
    </row>
    <row r="87" spans="5:21" ht="13.5" customHeight="1" x14ac:dyDescent="0.3">
      <c r="E87" s="188"/>
      <c r="F87" s="386"/>
      <c r="G87" s="386"/>
      <c r="H87" s="387"/>
      <c r="J87" s="234" t="s">
        <v>158</v>
      </c>
      <c r="K87" s="235" t="s">
        <v>119</v>
      </c>
      <c r="L87" s="356"/>
      <c r="M87" s="356"/>
      <c r="N87" s="240"/>
    </row>
    <row r="88" spans="5:21" ht="13.5" customHeight="1" thickBot="1" x14ac:dyDescent="0.35">
      <c r="E88" s="188"/>
      <c r="F88" s="386"/>
      <c r="G88" s="386"/>
      <c r="H88" s="387"/>
      <c r="J88" s="237" t="s">
        <v>158</v>
      </c>
      <c r="K88" s="243" t="s">
        <v>103</v>
      </c>
      <c r="L88" s="357"/>
      <c r="M88" s="244">
        <f>SUM(L86:L88)</f>
        <v>0</v>
      </c>
      <c r="N88" s="239">
        <f>+M88*0.0185</f>
        <v>0</v>
      </c>
    </row>
    <row r="89" spans="5:21" ht="13.5" customHeight="1" x14ac:dyDescent="0.3">
      <c r="E89" s="188"/>
      <c r="F89" s="386"/>
      <c r="G89" s="386"/>
      <c r="H89" s="387"/>
      <c r="J89" s="231" t="s">
        <v>156</v>
      </c>
      <c r="K89" s="232" t="s">
        <v>102</v>
      </c>
      <c r="L89" s="355"/>
      <c r="M89" s="355"/>
      <c r="N89" s="241"/>
    </row>
    <row r="90" spans="5:21" ht="13.5" customHeight="1" x14ac:dyDescent="0.3">
      <c r="E90" s="188"/>
      <c r="F90" s="386"/>
      <c r="G90" s="386"/>
      <c r="H90" s="387"/>
      <c r="J90" s="234" t="s">
        <v>156</v>
      </c>
      <c r="K90" s="235" t="s">
        <v>119</v>
      </c>
      <c r="L90" s="356"/>
      <c r="M90" s="356"/>
      <c r="N90" s="240"/>
    </row>
    <row r="91" spans="5:21" ht="13.5" customHeight="1" thickBot="1" x14ac:dyDescent="0.35">
      <c r="E91" s="188"/>
      <c r="F91" s="386"/>
      <c r="G91" s="386"/>
      <c r="H91" s="387"/>
      <c r="J91" s="237" t="s">
        <v>156</v>
      </c>
      <c r="K91" s="238" t="s">
        <v>103</v>
      </c>
      <c r="L91" s="357"/>
      <c r="M91" s="244">
        <f>SUM(L89:L91)</f>
        <v>0</v>
      </c>
      <c r="N91" s="239">
        <f>+M91*0.0185</f>
        <v>0</v>
      </c>
    </row>
    <row r="92" spans="5:21" ht="13.5" customHeight="1" x14ac:dyDescent="0.3">
      <c r="E92" s="188"/>
      <c r="F92" s="386"/>
      <c r="G92" s="386"/>
      <c r="H92" s="387"/>
      <c r="J92" s="231" t="s">
        <v>157</v>
      </c>
      <c r="K92" s="232" t="s">
        <v>102</v>
      </c>
      <c r="L92" s="355"/>
      <c r="M92" s="355"/>
      <c r="N92" s="241"/>
    </row>
    <row r="93" spans="5:21" ht="13.5" customHeight="1" x14ac:dyDescent="0.3">
      <c r="E93" s="188"/>
      <c r="F93" s="386"/>
      <c r="G93" s="386"/>
      <c r="H93" s="387"/>
      <c r="J93" s="234" t="s">
        <v>157</v>
      </c>
      <c r="K93" s="235" t="s">
        <v>119</v>
      </c>
      <c r="L93" s="356"/>
      <c r="M93" s="356"/>
      <c r="N93" s="240"/>
    </row>
    <row r="94" spans="5:21" ht="13.5" customHeight="1" thickBot="1" x14ac:dyDescent="0.35">
      <c r="E94" s="188"/>
      <c r="F94" s="386"/>
      <c r="G94" s="386"/>
      <c r="H94" s="387"/>
      <c r="J94" s="237" t="s">
        <v>157</v>
      </c>
      <c r="K94" s="238" t="s">
        <v>103</v>
      </c>
      <c r="L94" s="357"/>
      <c r="M94" s="244">
        <f>SUM(L92:L94)</f>
        <v>0</v>
      </c>
      <c r="N94" s="239">
        <f>+M94*0.0185</f>
        <v>0</v>
      </c>
    </row>
    <row r="95" spans="5:21" ht="13.5" customHeight="1" x14ac:dyDescent="0.3">
      <c r="E95" s="188"/>
      <c r="F95" s="386"/>
      <c r="G95" s="386"/>
      <c r="H95" s="387"/>
      <c r="J95" s="231" t="s">
        <v>168</v>
      </c>
      <c r="K95" s="232" t="s">
        <v>102</v>
      </c>
      <c r="L95" s="355"/>
      <c r="M95" s="355"/>
      <c r="N95" s="241"/>
      <c r="U95" s="298"/>
    </row>
    <row r="96" spans="5:21" ht="13.5" customHeight="1" x14ac:dyDescent="0.3">
      <c r="E96" s="188"/>
      <c r="F96" s="386"/>
      <c r="G96" s="386"/>
      <c r="H96" s="387"/>
      <c r="J96" s="234" t="s">
        <v>168</v>
      </c>
      <c r="K96" s="235" t="s">
        <v>119</v>
      </c>
      <c r="L96" s="356"/>
      <c r="M96" s="356"/>
      <c r="N96" s="240"/>
    </row>
    <row r="97" spans="5:18" ht="13.5" customHeight="1" thickBot="1" x14ac:dyDescent="0.35">
      <c r="E97" s="235"/>
      <c r="F97" s="189"/>
      <c r="G97" s="189"/>
      <c r="H97" s="190"/>
      <c r="J97" s="237" t="s">
        <v>168</v>
      </c>
      <c r="K97" s="238" t="s">
        <v>103</v>
      </c>
      <c r="L97" s="357"/>
      <c r="M97" s="244">
        <f>SUM(L95:L97)</f>
        <v>0</v>
      </c>
      <c r="N97" s="239">
        <f>+M97*0.0185</f>
        <v>0</v>
      </c>
    </row>
    <row r="98" spans="5:18" ht="13.5" customHeight="1" x14ac:dyDescent="0.3">
      <c r="E98" s="235"/>
      <c r="F98" s="235"/>
      <c r="G98" s="189"/>
      <c r="H98" s="190"/>
      <c r="J98" s="231" t="s">
        <v>169</v>
      </c>
      <c r="K98" s="232" t="s">
        <v>102</v>
      </c>
      <c r="L98" s="355"/>
      <c r="M98" s="355"/>
      <c r="N98" s="241"/>
      <c r="R98" s="363">
        <f>SUM(R71:R97)</f>
        <v>0</v>
      </c>
    </row>
    <row r="99" spans="5:18" ht="13.5" customHeight="1" x14ac:dyDescent="0.3">
      <c r="E99" s="371"/>
      <c r="F99" s="372"/>
      <c r="G99" s="381" t="s">
        <v>144</v>
      </c>
      <c r="H99" s="381" t="s">
        <v>29</v>
      </c>
      <c r="J99" s="234" t="s">
        <v>169</v>
      </c>
      <c r="K99" s="235" t="s">
        <v>119</v>
      </c>
      <c r="L99" s="356"/>
      <c r="M99" s="356"/>
      <c r="N99" s="240"/>
      <c r="Q99" s="363">
        <f>SUM(Q71:Q98)</f>
        <v>0</v>
      </c>
      <c r="R99" s="363">
        <f>SUM(R98*1.98)</f>
        <v>0</v>
      </c>
    </row>
    <row r="100" spans="5:18" ht="13.5" customHeight="1" thickBot="1" x14ac:dyDescent="0.35">
      <c r="E100" s="371" t="s">
        <v>147</v>
      </c>
      <c r="F100" s="372"/>
      <c r="G100" s="373">
        <f>SUM(L53:L100)-H100</f>
        <v>0</v>
      </c>
      <c r="H100" s="373"/>
      <c r="J100" s="237" t="s">
        <v>169</v>
      </c>
      <c r="K100" s="238" t="s">
        <v>103</v>
      </c>
      <c r="L100" s="357"/>
      <c r="M100" s="244">
        <f>SUM(L98:L100)</f>
        <v>0</v>
      </c>
      <c r="N100" s="239">
        <f>+M100*0.0185</f>
        <v>0</v>
      </c>
    </row>
    <row r="101" spans="5:18" ht="13.5" customHeight="1" x14ac:dyDescent="0.3">
      <c r="E101" s="374" t="s">
        <v>145</v>
      </c>
      <c r="F101" s="375"/>
      <c r="G101" s="376">
        <f>SUM(L101:L116)-H101</f>
        <v>0</v>
      </c>
      <c r="H101" s="376"/>
      <c r="J101" s="380" t="s">
        <v>130</v>
      </c>
      <c r="K101" s="232" t="s">
        <v>104</v>
      </c>
      <c r="L101" s="355"/>
      <c r="M101" s="361">
        <f>SUM(L101)</f>
        <v>0</v>
      </c>
      <c r="N101" s="241"/>
      <c r="P101" s="282"/>
      <c r="R101" s="408">
        <f>SUM(Q99:R99)</f>
        <v>0</v>
      </c>
    </row>
    <row r="102" spans="5:18" ht="13.5" customHeight="1" x14ac:dyDescent="0.3">
      <c r="E102" s="374"/>
      <c r="F102" s="375"/>
      <c r="G102" s="376"/>
      <c r="H102" s="376"/>
      <c r="J102" s="234" t="s">
        <v>137</v>
      </c>
      <c r="K102" s="235" t="s">
        <v>104</v>
      </c>
      <c r="L102" s="356"/>
      <c r="M102" s="362">
        <f t="shared" ref="M102:M116" si="4">SUM(L102)</f>
        <v>0</v>
      </c>
      <c r="N102" s="240"/>
      <c r="P102" s="282"/>
    </row>
    <row r="103" spans="5:18" ht="13.5" customHeight="1" x14ac:dyDescent="0.3">
      <c r="E103" s="382"/>
      <c r="F103" s="383"/>
      <c r="G103" s="384">
        <f>SUM(G100:G102)</f>
        <v>0</v>
      </c>
      <c r="H103" s="384">
        <f>SUM(H100:H102)</f>
        <v>0</v>
      </c>
      <c r="J103" s="234" t="s">
        <v>132</v>
      </c>
      <c r="K103" s="235" t="s">
        <v>104</v>
      </c>
      <c r="L103" s="356"/>
      <c r="M103" s="362">
        <f t="shared" si="4"/>
        <v>0</v>
      </c>
      <c r="N103" s="240"/>
      <c r="P103" s="282"/>
    </row>
    <row r="104" spans="5:18" ht="13.5" customHeight="1" x14ac:dyDescent="0.3">
      <c r="E104" s="382"/>
      <c r="F104" s="383"/>
      <c r="G104" s="384"/>
      <c r="H104" s="384"/>
      <c r="J104" s="234" t="s">
        <v>136</v>
      </c>
      <c r="K104" s="235" t="s">
        <v>104</v>
      </c>
      <c r="L104" s="356"/>
      <c r="M104" s="362">
        <f t="shared" si="4"/>
        <v>0</v>
      </c>
      <c r="N104" s="240"/>
      <c r="P104" s="282"/>
    </row>
    <row r="105" spans="5:18" ht="13.5" customHeight="1" x14ac:dyDescent="0.3">
      <c r="E105" s="382" t="s">
        <v>146</v>
      </c>
      <c r="F105" s="378"/>
      <c r="G105" s="379"/>
      <c r="H105" s="384">
        <f>SUM(G103:H103)</f>
        <v>0</v>
      </c>
      <c r="J105" s="234" t="s">
        <v>140</v>
      </c>
      <c r="K105" s="235" t="s">
        <v>104</v>
      </c>
      <c r="L105" s="356"/>
      <c r="M105" s="362">
        <f t="shared" si="4"/>
        <v>0</v>
      </c>
      <c r="N105" s="240"/>
      <c r="P105" s="282"/>
    </row>
    <row r="106" spans="5:18" ht="13.5" customHeight="1" x14ac:dyDescent="0.3">
      <c r="E106" s="377" t="s">
        <v>148</v>
      </c>
      <c r="F106" s="378"/>
      <c r="G106" s="379">
        <f>SUM(N53:N100)</f>
        <v>0</v>
      </c>
      <c r="H106" s="190"/>
      <c r="J106" s="234" t="s">
        <v>139</v>
      </c>
      <c r="K106" s="235" t="s">
        <v>104</v>
      </c>
      <c r="L106" s="356"/>
      <c r="M106" s="362">
        <f t="shared" si="4"/>
        <v>0</v>
      </c>
      <c r="N106" s="240"/>
    </row>
    <row r="107" spans="5:18" ht="13.5" customHeight="1" x14ac:dyDescent="0.3">
      <c r="E107" s="377" t="s">
        <v>149</v>
      </c>
      <c r="F107" s="378"/>
      <c r="G107" s="379"/>
      <c r="H107" s="190"/>
      <c r="J107" s="234" t="s">
        <v>151</v>
      </c>
      <c r="K107" s="235" t="s">
        <v>104</v>
      </c>
      <c r="L107" s="356"/>
      <c r="M107" s="362">
        <f t="shared" si="4"/>
        <v>0</v>
      </c>
      <c r="N107" s="240"/>
      <c r="P107" s="390"/>
      <c r="R107" s="407"/>
    </row>
    <row r="108" spans="5:18" ht="13.5" customHeight="1" x14ac:dyDescent="0.3">
      <c r="E108" s="235"/>
      <c r="F108" s="235"/>
      <c r="G108" s="189"/>
      <c r="H108" s="190"/>
      <c r="J108" s="234" t="s">
        <v>152</v>
      </c>
      <c r="K108" s="354" t="s">
        <v>104</v>
      </c>
      <c r="L108" s="356"/>
      <c r="M108" s="362">
        <f t="shared" si="4"/>
        <v>0</v>
      </c>
      <c r="N108" s="240"/>
    </row>
    <row r="109" spans="5:18" ht="13.5" customHeight="1" x14ac:dyDescent="0.3">
      <c r="E109" s="235"/>
      <c r="F109" s="235"/>
      <c r="G109" s="189"/>
      <c r="H109" s="190"/>
      <c r="J109" s="234" t="s">
        <v>160</v>
      </c>
      <c r="K109" s="235" t="s">
        <v>104</v>
      </c>
      <c r="L109" s="356"/>
      <c r="M109" s="362">
        <f t="shared" si="4"/>
        <v>0</v>
      </c>
      <c r="N109" s="240"/>
    </row>
    <row r="110" spans="5:18" ht="13.5" customHeight="1" x14ac:dyDescent="0.3">
      <c r="E110" s="235"/>
      <c r="F110" s="235"/>
      <c r="G110" s="189"/>
      <c r="H110" s="190"/>
      <c r="J110" s="234" t="s">
        <v>150</v>
      </c>
      <c r="K110" s="354" t="s">
        <v>104</v>
      </c>
      <c r="L110" s="356"/>
      <c r="M110" s="362">
        <f t="shared" si="4"/>
        <v>0</v>
      </c>
      <c r="N110" s="240"/>
    </row>
    <row r="111" spans="5:18" ht="13.5" customHeight="1" x14ac:dyDescent="0.3">
      <c r="E111" s="235"/>
      <c r="F111" s="235"/>
      <c r="G111" s="189"/>
      <c r="H111" s="190"/>
      <c r="J111" s="234" t="s">
        <v>153</v>
      </c>
      <c r="K111" s="235" t="s">
        <v>104</v>
      </c>
      <c r="L111" s="356"/>
      <c r="M111" s="362">
        <f t="shared" si="4"/>
        <v>0</v>
      </c>
      <c r="N111" s="240"/>
    </row>
    <row r="112" spans="5:18" ht="13.5" customHeight="1" x14ac:dyDescent="0.3">
      <c r="E112" s="235"/>
      <c r="F112" s="235"/>
      <c r="G112" s="189"/>
      <c r="H112" s="190"/>
      <c r="J112" s="234" t="s">
        <v>154</v>
      </c>
      <c r="K112" s="354" t="s">
        <v>104</v>
      </c>
      <c r="L112" s="356"/>
      <c r="M112" s="362">
        <f t="shared" si="4"/>
        <v>0</v>
      </c>
      <c r="N112" s="240"/>
    </row>
    <row r="113" spans="5:16" ht="13.5" customHeight="1" x14ac:dyDescent="0.3">
      <c r="E113" s="235"/>
      <c r="F113" s="235"/>
      <c r="G113" s="189"/>
      <c r="H113" s="190"/>
      <c r="J113" s="234" t="s">
        <v>156</v>
      </c>
      <c r="K113" s="354" t="s">
        <v>104</v>
      </c>
      <c r="L113" s="356"/>
      <c r="M113" s="362">
        <f t="shared" si="4"/>
        <v>0</v>
      </c>
      <c r="N113" s="240"/>
    </row>
    <row r="114" spans="5:16" ht="13.5" customHeight="1" x14ac:dyDescent="0.3">
      <c r="E114" s="235"/>
      <c r="F114" s="235"/>
      <c r="G114" s="189"/>
      <c r="H114" s="190"/>
      <c r="J114" s="234" t="s">
        <v>157</v>
      </c>
      <c r="K114" s="354" t="s">
        <v>104</v>
      </c>
      <c r="L114" s="356"/>
      <c r="M114" s="362">
        <f t="shared" si="4"/>
        <v>0</v>
      </c>
      <c r="N114" s="240"/>
    </row>
    <row r="115" spans="5:16" ht="13.5" customHeight="1" x14ac:dyDescent="0.3">
      <c r="E115" s="235"/>
      <c r="F115" s="235"/>
      <c r="G115" s="189"/>
      <c r="H115" s="190"/>
      <c r="J115" s="234" t="s">
        <v>168</v>
      </c>
      <c r="K115" s="354" t="s">
        <v>104</v>
      </c>
      <c r="L115" s="356"/>
      <c r="M115" s="362">
        <f t="shared" si="4"/>
        <v>0</v>
      </c>
      <c r="N115" s="240"/>
    </row>
    <row r="116" spans="5:16" ht="13.5" customHeight="1" thickBot="1" x14ac:dyDescent="0.35">
      <c r="E116" s="235"/>
      <c r="F116" s="235"/>
      <c r="G116" s="235"/>
      <c r="H116" s="190"/>
      <c r="J116" s="237" t="s">
        <v>169</v>
      </c>
      <c r="K116" s="243" t="s">
        <v>104</v>
      </c>
      <c r="L116" s="357"/>
      <c r="M116" s="244">
        <f t="shared" si="4"/>
        <v>0</v>
      </c>
      <c r="N116" s="239"/>
    </row>
    <row r="117" spans="5:16" ht="13.5" customHeight="1" x14ac:dyDescent="0.3">
      <c r="E117" s="235"/>
      <c r="F117" s="235"/>
      <c r="G117" s="235"/>
      <c r="H117" s="190"/>
      <c r="J117" s="235"/>
      <c r="K117" s="235"/>
      <c r="L117" s="235"/>
      <c r="M117" s="188"/>
    </row>
    <row r="118" spans="5:16" ht="13.5" customHeight="1" thickBot="1" x14ac:dyDescent="0.35">
      <c r="E118" s="235"/>
      <c r="F118" s="235"/>
      <c r="G118" s="235"/>
      <c r="H118" s="190"/>
      <c r="J118" s="235"/>
      <c r="K118" s="235"/>
      <c r="L118" s="235"/>
      <c r="M118" s="191">
        <f>SUM(M53:M117)</f>
        <v>0</v>
      </c>
    </row>
    <row r="119" spans="5:16" ht="13.5" customHeight="1" thickTop="1" x14ac:dyDescent="0.3">
      <c r="E119" s="235"/>
      <c r="F119" s="235"/>
      <c r="G119" s="235"/>
      <c r="H119" s="190"/>
      <c r="J119" s="235"/>
      <c r="K119" s="235"/>
      <c r="L119" s="235"/>
      <c r="M119" s="188"/>
    </row>
    <row r="120" spans="5:16" ht="13.5" customHeight="1" x14ac:dyDescent="0.3">
      <c r="E120" s="235"/>
      <c r="F120" s="235"/>
      <c r="G120" s="235"/>
      <c r="H120" s="190"/>
      <c r="J120" s="235" t="s">
        <v>102</v>
      </c>
      <c r="K120" s="235"/>
      <c r="L120" s="235"/>
      <c r="M120" s="192">
        <f>+K21</f>
        <v>0</v>
      </c>
      <c r="P120" s="298"/>
    </row>
    <row r="121" spans="5:16" ht="13.5" customHeight="1" x14ac:dyDescent="0.3">
      <c r="E121" s="235"/>
      <c r="F121" s="235"/>
      <c r="G121" s="235"/>
      <c r="H121" s="190"/>
      <c r="J121" s="235" t="s">
        <v>119</v>
      </c>
      <c r="K121" s="235"/>
      <c r="L121" s="235"/>
      <c r="M121" s="192">
        <f>+K35</f>
        <v>0</v>
      </c>
      <c r="P121" s="298"/>
    </row>
    <row r="122" spans="5:16" ht="13.5" customHeight="1" x14ac:dyDescent="0.3">
      <c r="E122" s="235"/>
      <c r="F122" s="235"/>
      <c r="G122" s="235"/>
      <c r="H122" s="190"/>
      <c r="J122" s="235" t="s">
        <v>105</v>
      </c>
      <c r="K122" s="235"/>
      <c r="L122" s="235"/>
      <c r="M122" s="192">
        <f>+K22</f>
        <v>0</v>
      </c>
      <c r="P122" s="298"/>
    </row>
    <row r="123" spans="5:16" ht="13.5" customHeight="1" x14ac:dyDescent="0.3">
      <c r="E123" s="235"/>
      <c r="F123" s="235"/>
      <c r="G123" s="235"/>
      <c r="H123" s="190"/>
      <c r="J123" s="235" t="s">
        <v>104</v>
      </c>
      <c r="K123" s="235"/>
      <c r="L123" s="235"/>
      <c r="M123" s="192">
        <f>+K24</f>
        <v>0</v>
      </c>
      <c r="P123" s="298"/>
    </row>
    <row r="124" spans="5:16" ht="13.5" customHeight="1" x14ac:dyDescent="0.3">
      <c r="E124" s="235"/>
      <c r="F124" s="235"/>
      <c r="G124" s="235"/>
      <c r="H124" s="190"/>
      <c r="J124" s="235"/>
      <c r="K124" s="235"/>
      <c r="L124" s="235"/>
      <c r="M124" s="193"/>
    </row>
    <row r="125" spans="5:16" ht="13.5" customHeight="1" thickBot="1" x14ac:dyDescent="0.35">
      <c r="E125" s="235"/>
      <c r="F125" s="235"/>
      <c r="G125" s="235"/>
      <c r="H125" s="190"/>
      <c r="J125" s="235"/>
      <c r="K125" s="235"/>
      <c r="L125" s="235"/>
      <c r="M125" s="194">
        <f>SUM(M120:M124)</f>
        <v>0</v>
      </c>
    </row>
    <row r="126" spans="5:16" ht="13.5" customHeight="1" thickTop="1" x14ac:dyDescent="0.3">
      <c r="E126" s="235"/>
      <c r="F126" s="235"/>
      <c r="G126" s="235"/>
      <c r="H126" s="190"/>
      <c r="J126" s="235"/>
      <c r="K126" s="235"/>
      <c r="L126" s="235"/>
      <c r="M126" s="188"/>
    </row>
    <row r="127" spans="5:16" ht="13.5" customHeight="1" x14ac:dyDescent="0.3">
      <c r="E127" s="235"/>
      <c r="F127" s="235"/>
      <c r="G127" s="235"/>
      <c r="H127" s="195"/>
      <c r="J127" s="235" t="s">
        <v>106</v>
      </c>
      <c r="K127" s="235"/>
      <c r="L127" s="235"/>
      <c r="M127" s="195">
        <f>+M118-M125</f>
        <v>0</v>
      </c>
    </row>
    <row r="128" spans="5:16" ht="13.5" customHeight="1" x14ac:dyDescent="0.3">
      <c r="M128" s="1"/>
      <c r="N128" s="1"/>
    </row>
    <row r="129" spans="13:14" x14ac:dyDescent="0.3">
      <c r="M129" s="1"/>
      <c r="N129" s="1"/>
    </row>
  </sheetData>
  <mergeCells count="67">
    <mergeCell ref="D12:E12"/>
    <mergeCell ref="D11:E11"/>
    <mergeCell ref="D10:E10"/>
    <mergeCell ref="I10:J10"/>
    <mergeCell ref="I11:J11"/>
    <mergeCell ref="I12:J12"/>
    <mergeCell ref="E36:H36"/>
    <mergeCell ref="E21:G21"/>
    <mergeCell ref="E23:G23"/>
    <mergeCell ref="E24:G24"/>
    <mergeCell ref="C17:E17"/>
    <mergeCell ref="F17:G17"/>
    <mergeCell ref="E29:G29"/>
    <mergeCell ref="E30:G30"/>
    <mergeCell ref="E31:G31"/>
    <mergeCell ref="A31:C31"/>
    <mergeCell ref="E25:G25"/>
    <mergeCell ref="E22:G22"/>
    <mergeCell ref="A20:C20"/>
    <mergeCell ref="N46:R46"/>
    <mergeCell ref="N41:S41"/>
    <mergeCell ref="N42:R42"/>
    <mergeCell ref="E32:G32"/>
    <mergeCell ref="A38:B38"/>
    <mergeCell ref="N43:R43"/>
    <mergeCell ref="N44:R44"/>
    <mergeCell ref="N45:R45"/>
    <mergeCell ref="N33:S33"/>
    <mergeCell ref="N34:R34"/>
    <mergeCell ref="N35:R35"/>
    <mergeCell ref="N36:R36"/>
    <mergeCell ref="N37:R37"/>
    <mergeCell ref="N38:R38"/>
    <mergeCell ref="E39:G39"/>
    <mergeCell ref="E40:G40"/>
    <mergeCell ref="E41:G41"/>
    <mergeCell ref="E33:G33"/>
    <mergeCell ref="E38:G38"/>
    <mergeCell ref="E37:G37"/>
    <mergeCell ref="A1:S1"/>
    <mergeCell ref="A2:O2"/>
    <mergeCell ref="P2:R2"/>
    <mergeCell ref="H3:H4"/>
    <mergeCell ref="J3:M4"/>
    <mergeCell ref="I7:J7"/>
    <mergeCell ref="L7:M7"/>
    <mergeCell ref="C7:E7"/>
    <mergeCell ref="F7:G7"/>
    <mergeCell ref="D8:E8"/>
    <mergeCell ref="F9:G9"/>
    <mergeCell ref="C9:E9"/>
    <mergeCell ref="J51:M51"/>
    <mergeCell ref="E51:H51"/>
    <mergeCell ref="L8:L9"/>
    <mergeCell ref="M8:M9"/>
    <mergeCell ref="E20:H20"/>
    <mergeCell ref="E28:H28"/>
    <mergeCell ref="I17:J17"/>
    <mergeCell ref="J20:L20"/>
    <mergeCell ref="D13:E13"/>
    <mergeCell ref="D14:E14"/>
    <mergeCell ref="D15:E15"/>
    <mergeCell ref="I13:J13"/>
    <mergeCell ref="I14:J14"/>
    <mergeCell ref="I15:J15"/>
    <mergeCell ref="I8:J8"/>
    <mergeCell ref="I9:J9"/>
  </mergeCells>
  <phoneticPr fontId="40" type="noConversion"/>
  <pageMargins left="0.23622047244094491" right="0.23622047244094491" top="0.74803149606299213" bottom="0.74803149606299213" header="0.31496062992125984" footer="0.31496062992125984"/>
  <pageSetup scale="43" orientation="portrait" verticalDpi="598" r:id="rId1"/>
  <headerFooter>
    <oddFooter>&amp;R&amp;"Times New Roman,Italic"&amp;8&amp;Z&amp;F</oddFooter>
  </headerFooter>
  <rowBreaks count="1" manualBreakCount="1">
    <brk id="50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U127"/>
  <sheetViews>
    <sheetView zoomScaleNormal="100" workbookViewId="0">
      <selection activeCell="M14" sqref="M14"/>
    </sheetView>
  </sheetViews>
  <sheetFormatPr defaultColWidth="9.1796875" defaultRowHeight="13" x14ac:dyDescent="0.3"/>
  <cols>
    <col min="1" max="1" width="8.7265625" style="1" customWidth="1"/>
    <col min="2" max="2" width="11.7265625" style="1" bestFit="1" customWidth="1"/>
    <col min="3" max="3" width="11" style="1" customWidth="1"/>
    <col min="4" max="4" width="1.26953125" style="1" customWidth="1"/>
    <col min="5" max="5" width="10.7265625" style="1" bestFit="1" customWidth="1"/>
    <col min="6" max="6" width="9" style="1" customWidth="1"/>
    <col min="7" max="7" width="10" style="1" bestFit="1" customWidth="1"/>
    <col min="8" max="8" width="12.453125" style="1" bestFit="1" customWidth="1"/>
    <col min="9" max="9" width="0.81640625" style="1" customWidth="1"/>
    <col min="10" max="10" width="19.54296875" style="1" customWidth="1"/>
    <col min="11" max="11" width="10.453125" style="1" bestFit="1" customWidth="1"/>
    <col min="12" max="12" width="10.1796875" style="1" customWidth="1"/>
    <col min="13" max="13" width="10.81640625" style="67" customWidth="1"/>
    <col min="14" max="14" width="8" style="67" customWidth="1"/>
    <col min="15" max="15" width="1.26953125" style="1" customWidth="1"/>
    <col min="16" max="16" width="9" style="1" bestFit="1" customWidth="1"/>
    <col min="17" max="17" width="10.81640625" style="57" bestFit="1" customWidth="1"/>
    <col min="18" max="18" width="9.81640625" style="57" customWidth="1"/>
    <col min="19" max="19" width="10.26953125" style="57" bestFit="1" customWidth="1"/>
    <col min="20" max="20" width="9.1796875" style="1"/>
    <col min="21" max="21" width="11.54296875" style="1" customWidth="1"/>
    <col min="22" max="16384" width="9.1796875" style="1"/>
  </cols>
  <sheetData>
    <row r="1" spans="1:19" ht="15.65" customHeight="1" x14ac:dyDescent="0.3">
      <c r="A1" s="468"/>
      <c r="B1" s="468"/>
      <c r="C1" s="468"/>
      <c r="D1" s="468"/>
      <c r="E1" s="468"/>
      <c r="F1" s="468"/>
      <c r="G1" s="468"/>
      <c r="H1" s="468"/>
      <c r="I1" s="468"/>
      <c r="J1" s="468"/>
      <c r="K1" s="468"/>
      <c r="L1" s="468"/>
      <c r="M1" s="468"/>
      <c r="N1" s="468"/>
      <c r="O1" s="468"/>
      <c r="P1" s="468"/>
      <c r="Q1" s="468"/>
      <c r="R1" s="468"/>
      <c r="S1" s="468"/>
    </row>
    <row r="2" spans="1:19" x14ac:dyDescent="0.3">
      <c r="A2" s="469" t="s">
        <v>0</v>
      </c>
      <c r="B2" s="469"/>
      <c r="C2" s="469"/>
      <c r="D2" s="469"/>
      <c r="E2" s="469"/>
      <c r="F2" s="469"/>
      <c r="G2" s="469"/>
      <c r="H2" s="469"/>
      <c r="I2" s="469"/>
      <c r="J2" s="469"/>
      <c r="K2" s="469"/>
      <c r="L2" s="469"/>
      <c r="M2" s="469"/>
      <c r="N2" s="469"/>
      <c r="O2" s="470"/>
      <c r="P2" s="471" t="s">
        <v>1</v>
      </c>
      <c r="Q2" s="472"/>
      <c r="R2" s="473"/>
      <c r="S2" s="2"/>
    </row>
    <row r="3" spans="1:19" ht="12.75" customHeight="1" x14ac:dyDescent="0.3">
      <c r="A3" s="3"/>
      <c r="B3" s="3"/>
      <c r="C3" s="3"/>
      <c r="D3" s="3"/>
      <c r="E3" s="3"/>
      <c r="F3" s="3"/>
      <c r="G3" s="3"/>
      <c r="H3" s="474" t="s">
        <v>2</v>
      </c>
      <c r="I3" s="106"/>
      <c r="J3" s="475"/>
      <c r="K3" s="475"/>
      <c r="L3" s="475"/>
      <c r="M3" s="475"/>
      <c r="N3" s="4"/>
      <c r="O3" s="2"/>
      <c r="P3" s="105" t="s">
        <v>3</v>
      </c>
      <c r="Q3" s="105" t="s">
        <v>4</v>
      </c>
      <c r="R3" s="105" t="s">
        <v>5</v>
      </c>
      <c r="S3" s="105" t="s">
        <v>5</v>
      </c>
    </row>
    <row r="4" spans="1:19" ht="12.75" customHeight="1" x14ac:dyDescent="0.3">
      <c r="A4" s="3"/>
      <c r="B4" s="3"/>
      <c r="C4" s="3"/>
      <c r="D4" s="3"/>
      <c r="E4" s="3"/>
      <c r="F4" s="3"/>
      <c r="G4" s="3"/>
      <c r="H4" s="474"/>
      <c r="I4" s="106"/>
      <c r="J4" s="476"/>
      <c r="K4" s="476"/>
      <c r="L4" s="476"/>
      <c r="M4" s="476"/>
      <c r="N4" s="4"/>
      <c r="O4" s="2"/>
      <c r="P4" s="5">
        <f>B9</f>
        <v>40000</v>
      </c>
      <c r="Q4" s="93">
        <f>B13</f>
        <v>0</v>
      </c>
      <c r="R4" s="6"/>
      <c r="S4" s="75">
        <f>L11+M15+K29+K39+K28</f>
        <v>0</v>
      </c>
    </row>
    <row r="5" spans="1:19" x14ac:dyDescent="0.3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4"/>
      <c r="N5" s="4"/>
      <c r="O5" s="2"/>
      <c r="P5" s="5">
        <f>C9</f>
        <v>40100</v>
      </c>
      <c r="Q5" s="93">
        <f>C13+D13+F13</f>
        <v>0</v>
      </c>
      <c r="R5" s="6"/>
      <c r="S5" s="2"/>
    </row>
    <row r="6" spans="1:19" ht="13.5" thickBo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4"/>
      <c r="N6" s="4"/>
      <c r="O6" s="2"/>
      <c r="P6" s="5">
        <f>F9</f>
        <v>40200</v>
      </c>
      <c r="Q6" s="93">
        <f>G13</f>
        <v>0</v>
      </c>
      <c r="R6" s="6"/>
      <c r="S6" s="2"/>
    </row>
    <row r="7" spans="1:19" ht="15" customHeight="1" thickBot="1" x14ac:dyDescent="0.35">
      <c r="A7" s="7"/>
      <c r="B7" s="184" t="s">
        <v>6</v>
      </c>
      <c r="C7" s="477" t="s">
        <v>7</v>
      </c>
      <c r="D7" s="480"/>
      <c r="E7" s="478"/>
      <c r="F7" s="477" t="s">
        <v>8</v>
      </c>
      <c r="G7" s="478"/>
      <c r="H7" s="185" t="s">
        <v>9</v>
      </c>
      <c r="I7" s="477" t="s">
        <v>94</v>
      </c>
      <c r="J7" s="478"/>
      <c r="K7" s="185" t="s">
        <v>45</v>
      </c>
      <c r="L7" s="477" t="s">
        <v>10</v>
      </c>
      <c r="M7" s="479"/>
      <c r="N7" s="4"/>
      <c r="O7" s="2"/>
      <c r="P7" s="5">
        <f>H9</f>
        <v>40300</v>
      </c>
      <c r="Q7" s="93">
        <f>H13</f>
        <v>0</v>
      </c>
      <c r="R7" s="6"/>
      <c r="S7" s="2"/>
    </row>
    <row r="8" spans="1:19" ht="16.149999999999999" customHeight="1" x14ac:dyDescent="0.3">
      <c r="A8" s="11"/>
      <c r="B8" s="8"/>
      <c r="C8" s="248" t="s">
        <v>11</v>
      </c>
      <c r="D8" s="481" t="s">
        <v>12</v>
      </c>
      <c r="E8" s="482"/>
      <c r="F8" s="248" t="s">
        <v>13</v>
      </c>
      <c r="G8" s="248" t="s">
        <v>8</v>
      </c>
      <c r="H8" s="246" t="s">
        <v>14</v>
      </c>
      <c r="I8" s="455"/>
      <c r="J8" s="456"/>
      <c r="K8" s="178" t="s">
        <v>95</v>
      </c>
      <c r="L8" s="440" t="s">
        <v>96</v>
      </c>
      <c r="M8" s="442" t="s">
        <v>97</v>
      </c>
      <c r="N8" s="4"/>
      <c r="O8" s="2"/>
      <c r="P8" s="5">
        <f>I9</f>
        <v>40900</v>
      </c>
      <c r="Q8" s="93">
        <f>I13</f>
        <v>0</v>
      </c>
      <c r="R8" s="6"/>
      <c r="S8" s="2"/>
    </row>
    <row r="9" spans="1:19" ht="13.9" customHeight="1" thickBot="1" x14ac:dyDescent="0.35">
      <c r="A9" s="73" t="s">
        <v>15</v>
      </c>
      <c r="B9" s="9">
        <v>40000</v>
      </c>
      <c r="C9" s="457">
        <v>40100</v>
      </c>
      <c r="D9" s="483"/>
      <c r="E9" s="458"/>
      <c r="F9" s="457">
        <v>40200</v>
      </c>
      <c r="G9" s="458"/>
      <c r="H9" s="247">
        <v>40300</v>
      </c>
      <c r="I9" s="457">
        <v>40900</v>
      </c>
      <c r="J9" s="458"/>
      <c r="K9" s="10">
        <v>41000</v>
      </c>
      <c r="L9" s="441"/>
      <c r="M9" s="443"/>
      <c r="N9" s="4"/>
      <c r="O9" s="2"/>
      <c r="P9" s="5">
        <f>K9</f>
        <v>41000</v>
      </c>
      <c r="Q9" s="93">
        <f>K13</f>
        <v>0</v>
      </c>
      <c r="R9" s="6"/>
      <c r="S9" s="2"/>
    </row>
    <row r="10" spans="1:19" ht="14.5" customHeight="1" x14ac:dyDescent="0.3">
      <c r="A10" s="11" t="s">
        <v>110</v>
      </c>
      <c r="B10" s="365"/>
      <c r="C10" s="366"/>
      <c r="D10" s="495"/>
      <c r="E10" s="496"/>
      <c r="F10" s="366"/>
      <c r="G10" s="366"/>
      <c r="H10" s="271"/>
      <c r="I10" s="497"/>
      <c r="J10" s="498"/>
      <c r="K10" s="268"/>
      <c r="L10" s="12">
        <f>SUM(B10:K10)</f>
        <v>0</v>
      </c>
      <c r="M10" s="12">
        <f>SUM(B10:K10)</f>
        <v>0</v>
      </c>
      <c r="N10" s="4"/>
      <c r="O10" s="2"/>
      <c r="P10" s="86"/>
      <c r="Q10" s="87"/>
      <c r="R10" s="42"/>
      <c r="S10" s="2"/>
    </row>
    <row r="11" spans="1:19" ht="14.5" customHeight="1" x14ac:dyDescent="0.3">
      <c r="A11" s="72" t="s">
        <v>63</v>
      </c>
      <c r="B11" s="367"/>
      <c r="C11" s="368"/>
      <c r="D11" s="493"/>
      <c r="E11" s="494"/>
      <c r="F11" s="368"/>
      <c r="G11" s="368"/>
      <c r="H11" s="273"/>
      <c r="I11" s="499"/>
      <c r="J11" s="500"/>
      <c r="K11" s="266"/>
      <c r="L11" s="12">
        <f>SUM(B11:K11)</f>
        <v>0</v>
      </c>
      <c r="M11" s="12">
        <f>SUM(B11:K11)</f>
        <v>0</v>
      </c>
      <c r="N11" s="4"/>
      <c r="O11" s="2"/>
      <c r="P11" s="13">
        <f>N15</f>
        <v>24000</v>
      </c>
      <c r="Q11" s="93">
        <f>M15</f>
        <v>0</v>
      </c>
      <c r="R11" s="75">
        <f>M16</f>
        <v>0</v>
      </c>
      <c r="S11" s="2"/>
    </row>
    <row r="12" spans="1:19" ht="13.5" thickBot="1" x14ac:dyDescent="0.35">
      <c r="A12" s="72" t="s">
        <v>64</v>
      </c>
      <c r="B12" s="274"/>
      <c r="C12" s="269"/>
      <c r="D12" s="491"/>
      <c r="E12" s="492"/>
      <c r="F12" s="269"/>
      <c r="G12" s="269"/>
      <c r="H12" s="269"/>
      <c r="I12" s="491"/>
      <c r="J12" s="492"/>
      <c r="K12" s="267"/>
      <c r="L12" s="12">
        <f>SUM(B12:K12)</f>
        <v>0</v>
      </c>
      <c r="M12" s="12">
        <f>SUM(B12:K12)</f>
        <v>0</v>
      </c>
      <c r="N12" s="4"/>
      <c r="O12" s="2"/>
      <c r="P12" s="89"/>
      <c r="Q12" s="87"/>
      <c r="R12" s="42"/>
      <c r="S12" s="2"/>
    </row>
    <row r="13" spans="1:19" ht="14.5" customHeight="1" x14ac:dyDescent="0.3">
      <c r="A13" s="72" t="s">
        <v>10</v>
      </c>
      <c r="B13" s="175">
        <f>SUM(B10:B12)</f>
        <v>0</v>
      </c>
      <c r="C13" s="176">
        <f>SUM(C10:C12)</f>
        <v>0</v>
      </c>
      <c r="D13" s="449">
        <f t="shared" ref="D13:E13" si="0">SUM(D10:D12)</f>
        <v>0</v>
      </c>
      <c r="E13" s="450">
        <f t="shared" si="0"/>
        <v>0</v>
      </c>
      <c r="F13" s="176">
        <f>SUM(F10:F12)</f>
        <v>0</v>
      </c>
      <c r="G13" s="176">
        <f>SUM(G10:G12)</f>
        <v>0</v>
      </c>
      <c r="H13" s="176">
        <f>SUM(H10:H12)</f>
        <v>0</v>
      </c>
      <c r="I13" s="449">
        <f t="shared" ref="I13" si="1">SUM(I10:I12)</f>
        <v>0</v>
      </c>
      <c r="J13" s="450">
        <f>SUM(J10:J12)</f>
        <v>0</v>
      </c>
      <c r="K13" s="176">
        <f>SUM(K10:K12)</f>
        <v>0</v>
      </c>
      <c r="L13" s="187"/>
      <c r="M13" s="186">
        <f>SUM(B13:K13)</f>
        <v>0</v>
      </c>
      <c r="N13" s="4"/>
      <c r="O13" s="2"/>
      <c r="P13" s="85">
        <f>M23</f>
        <v>10400</v>
      </c>
      <c r="Q13" s="198">
        <f>-L23</f>
        <v>0</v>
      </c>
      <c r="R13" s="201">
        <f>-M55</f>
        <v>0</v>
      </c>
      <c r="S13" s="2"/>
    </row>
    <row r="14" spans="1:19" ht="13.5" thickBot="1" x14ac:dyDescent="0.35">
      <c r="A14" s="73"/>
      <c r="B14" s="14"/>
      <c r="C14" s="15"/>
      <c r="D14" s="451"/>
      <c r="E14" s="452"/>
      <c r="F14" s="15"/>
      <c r="G14" s="15"/>
      <c r="H14" s="15"/>
      <c r="I14" s="451"/>
      <c r="J14" s="452"/>
      <c r="K14" s="15"/>
      <c r="L14" s="15"/>
      <c r="M14" s="16"/>
      <c r="N14" s="4"/>
      <c r="O14" s="2"/>
      <c r="P14" s="13">
        <f>M25</f>
        <v>10430</v>
      </c>
      <c r="Q14" s="93">
        <f>-L25</f>
        <v>0</v>
      </c>
      <c r="R14" s="202">
        <f>-M58</f>
        <v>0</v>
      </c>
      <c r="S14" s="2"/>
    </row>
    <row r="15" spans="1:19" ht="14.5" customHeight="1" thickBot="1" x14ac:dyDescent="0.35">
      <c r="A15" s="7"/>
      <c r="B15" s="17">
        <f>B13*0.1</f>
        <v>0</v>
      </c>
      <c r="C15" s="17">
        <f>C13*0.1</f>
        <v>0</v>
      </c>
      <c r="D15" s="453">
        <f>D13*0.1</f>
        <v>0</v>
      </c>
      <c r="E15" s="454"/>
      <c r="F15" s="18">
        <f>F13*0.1</f>
        <v>0</v>
      </c>
      <c r="G15" s="18">
        <f>G13*0.1</f>
        <v>0</v>
      </c>
      <c r="H15" s="18">
        <f>H13*0</f>
        <v>0</v>
      </c>
      <c r="I15" s="453">
        <f>I13*0.1</f>
        <v>0</v>
      </c>
      <c r="J15" s="454"/>
      <c r="K15" s="18">
        <f>K13*0</f>
        <v>0</v>
      </c>
      <c r="L15" s="18">
        <f>SUM(B15:K15)</f>
        <v>0</v>
      </c>
      <c r="M15" s="275"/>
      <c r="N15" s="19">
        <v>24000</v>
      </c>
      <c r="O15" s="2"/>
      <c r="P15" s="13">
        <f>M26</f>
        <v>10435</v>
      </c>
      <c r="Q15" s="93">
        <f>-L26</f>
        <v>0</v>
      </c>
      <c r="R15" s="202">
        <f>-M61</f>
        <v>0</v>
      </c>
      <c r="S15" s="2"/>
    </row>
    <row r="16" spans="1:19" ht="13.5" thickBot="1" x14ac:dyDescent="0.35">
      <c r="A16" s="3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1">
        <f>M13+M15</f>
        <v>0</v>
      </c>
      <c r="N16" s="4"/>
      <c r="O16" s="2"/>
      <c r="P16" s="13">
        <f>M30</f>
        <v>22200</v>
      </c>
      <c r="Q16" s="93">
        <f>L30</f>
        <v>0</v>
      </c>
      <c r="R16" s="202">
        <f>-M64</f>
        <v>0</v>
      </c>
      <c r="S16" s="2"/>
    </row>
    <row r="17" spans="1:19" ht="14.5" customHeight="1" x14ac:dyDescent="0.3">
      <c r="A17" s="3" t="s">
        <v>16</v>
      </c>
      <c r="B17" s="22">
        <v>40000</v>
      </c>
      <c r="C17" s="447">
        <v>40200</v>
      </c>
      <c r="D17" s="487"/>
      <c r="E17" s="448"/>
      <c r="F17" s="447">
        <v>40300</v>
      </c>
      <c r="G17" s="448"/>
      <c r="H17" s="22">
        <v>40500</v>
      </c>
      <c r="I17" s="447">
        <v>40600</v>
      </c>
      <c r="J17" s="448"/>
      <c r="K17" s="5">
        <f>K9</f>
        <v>41000</v>
      </c>
      <c r="L17" s="23"/>
      <c r="M17" s="24"/>
      <c r="N17" s="4"/>
      <c r="O17" s="2"/>
      <c r="P17" s="13">
        <f>M31</f>
        <v>73000</v>
      </c>
      <c r="Q17" s="93">
        <f>L31</f>
        <v>0</v>
      </c>
      <c r="R17" s="202">
        <f>-M67</f>
        <v>0</v>
      </c>
      <c r="S17" s="2"/>
    </row>
    <row r="18" spans="1:19" x14ac:dyDescent="0.3">
      <c r="A18" s="2"/>
      <c r="B18" s="2"/>
      <c r="C18" s="2"/>
      <c r="D18" s="2"/>
      <c r="E18" s="2"/>
      <c r="F18" s="2"/>
      <c r="G18" s="2"/>
      <c r="H18" s="2"/>
      <c r="I18" s="2"/>
      <c r="K18" s="2"/>
      <c r="L18" s="2"/>
      <c r="M18" s="25"/>
      <c r="N18" s="4"/>
      <c r="O18" s="2"/>
      <c r="P18" s="13">
        <f>M27</f>
        <v>22200</v>
      </c>
      <c r="Q18" s="93">
        <f>L27</f>
        <v>0</v>
      </c>
      <c r="R18" s="202">
        <f>-M73</f>
        <v>0</v>
      </c>
      <c r="S18" s="2"/>
    </row>
    <row r="19" spans="1:19" x14ac:dyDescent="0.3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20"/>
      <c r="M19" s="4"/>
      <c r="N19" s="4"/>
      <c r="O19" s="2" t="s">
        <v>17</v>
      </c>
      <c r="P19" s="13">
        <f>M28</f>
        <v>22200</v>
      </c>
      <c r="Q19" s="93">
        <f>L28</f>
        <v>0</v>
      </c>
      <c r="R19" s="202">
        <f>-M70</f>
        <v>0</v>
      </c>
      <c r="S19" s="2"/>
    </row>
    <row r="20" spans="1:19" ht="13.5" thickBot="1" x14ac:dyDescent="0.35">
      <c r="A20" s="444" t="s">
        <v>22</v>
      </c>
      <c r="B20" s="445"/>
      <c r="C20" s="446"/>
      <c r="D20" s="26"/>
      <c r="E20" s="444" t="s">
        <v>54</v>
      </c>
      <c r="F20" s="445"/>
      <c r="G20" s="445"/>
      <c r="H20" s="446"/>
      <c r="J20" s="444" t="s">
        <v>52</v>
      </c>
      <c r="K20" s="445"/>
      <c r="L20" s="446"/>
      <c r="M20" s="2"/>
      <c r="N20" s="4"/>
      <c r="O20" s="2"/>
      <c r="R20" s="203"/>
      <c r="S20" s="2"/>
    </row>
    <row r="21" spans="1:19" x14ac:dyDescent="0.3">
      <c r="A21" s="27">
        <v>100</v>
      </c>
      <c r="B21" s="277"/>
      <c r="C21" s="94">
        <f t="shared" ref="C21:C27" si="2">A21*B21</f>
        <v>0</v>
      </c>
      <c r="D21" s="28"/>
      <c r="E21" s="465"/>
      <c r="F21" s="466"/>
      <c r="G21" s="467"/>
      <c r="H21" s="55"/>
      <c r="I21" s="26"/>
      <c r="J21" s="29" t="s">
        <v>56</v>
      </c>
      <c r="K21" s="275"/>
      <c r="L21" s="29"/>
      <c r="M21" s="25"/>
      <c r="N21" s="4"/>
      <c r="O21" s="2"/>
      <c r="P21" s="88">
        <v>70800</v>
      </c>
      <c r="Q21" s="92">
        <f>K47</f>
        <v>0</v>
      </c>
      <c r="R21" s="84"/>
      <c r="S21" s="2"/>
    </row>
    <row r="22" spans="1:19" x14ac:dyDescent="0.3">
      <c r="A22" s="27">
        <v>50</v>
      </c>
      <c r="B22" s="278"/>
      <c r="C22" s="94">
        <f t="shared" si="2"/>
        <v>0</v>
      </c>
      <c r="D22" s="28"/>
      <c r="E22" s="465"/>
      <c r="F22" s="466"/>
      <c r="G22" s="467"/>
      <c r="H22" s="55"/>
      <c r="I22" s="30"/>
      <c r="J22" s="29" t="s">
        <v>57</v>
      </c>
      <c r="K22" s="275"/>
      <c r="L22" s="29"/>
      <c r="M22" s="25"/>
      <c r="N22" s="4"/>
      <c r="O22" s="2"/>
      <c r="P22" s="85">
        <v>10420</v>
      </c>
      <c r="Q22" s="92">
        <f>-L35</f>
        <v>0</v>
      </c>
      <c r="R22" s="45"/>
      <c r="S22" s="2"/>
    </row>
    <row r="23" spans="1:19" x14ac:dyDescent="0.3">
      <c r="A23" s="31">
        <v>20</v>
      </c>
      <c r="B23" s="278"/>
      <c r="C23" s="94">
        <f t="shared" si="2"/>
        <v>0</v>
      </c>
      <c r="D23" s="28"/>
      <c r="E23" s="465"/>
      <c r="F23" s="466"/>
      <c r="G23" s="467"/>
      <c r="H23" s="55"/>
      <c r="I23" s="30"/>
      <c r="J23" s="32" t="s">
        <v>58</v>
      </c>
      <c r="K23" s="90">
        <f>SUM(K21:K22)</f>
        <v>0</v>
      </c>
      <c r="L23" s="91">
        <f>K23</f>
        <v>0</v>
      </c>
      <c r="M23" s="19">
        <v>10400</v>
      </c>
      <c r="N23" s="4"/>
      <c r="O23" s="2"/>
      <c r="P23" s="13">
        <v>22150</v>
      </c>
      <c r="Q23" s="93">
        <f t="shared" ref="Q23:Q28" si="3">+K36</f>
        <v>0</v>
      </c>
      <c r="R23" s="6"/>
      <c r="S23" s="2"/>
    </row>
    <row r="24" spans="1:19" x14ac:dyDescent="0.3">
      <c r="A24" s="27">
        <v>10</v>
      </c>
      <c r="B24" s="277"/>
      <c r="C24" s="94">
        <f t="shared" si="2"/>
        <v>0</v>
      </c>
      <c r="D24" s="28"/>
      <c r="E24" s="462"/>
      <c r="F24" s="463"/>
      <c r="G24" s="464"/>
      <c r="H24" s="77"/>
      <c r="I24" s="30"/>
      <c r="J24" s="43" t="s">
        <v>21</v>
      </c>
      <c r="K24" s="369"/>
      <c r="L24" s="33"/>
      <c r="M24" s="4"/>
      <c r="N24" s="4"/>
      <c r="O24" s="2"/>
      <c r="P24" s="13">
        <v>22100</v>
      </c>
      <c r="Q24" s="93">
        <f t="shared" si="3"/>
        <v>0</v>
      </c>
      <c r="R24" s="6"/>
      <c r="S24" s="2"/>
    </row>
    <row r="25" spans="1:19" x14ac:dyDescent="0.3">
      <c r="A25" s="31">
        <v>5</v>
      </c>
      <c r="B25" s="277"/>
      <c r="C25" s="94">
        <f t="shared" si="2"/>
        <v>0</v>
      </c>
      <c r="D25" s="28"/>
      <c r="E25" s="462"/>
      <c r="F25" s="463"/>
      <c r="G25" s="464"/>
      <c r="H25" s="77"/>
      <c r="I25" s="30"/>
      <c r="J25" s="43" t="s">
        <v>24</v>
      </c>
      <c r="K25" s="370"/>
      <c r="L25" s="91">
        <f>K24-L26</f>
        <v>0</v>
      </c>
      <c r="M25" s="19">
        <v>10430</v>
      </c>
      <c r="N25" s="4"/>
      <c r="O25" s="2"/>
      <c r="P25" s="13"/>
      <c r="Q25" s="93">
        <f t="shared" si="3"/>
        <v>0</v>
      </c>
      <c r="R25" s="6"/>
      <c r="S25" s="2"/>
    </row>
    <row r="26" spans="1:19" x14ac:dyDescent="0.3">
      <c r="A26" s="31">
        <v>2</v>
      </c>
      <c r="B26" s="277"/>
      <c r="C26" s="94">
        <f t="shared" si="2"/>
        <v>0</v>
      </c>
      <c r="D26" s="28"/>
      <c r="E26" s="35"/>
      <c r="F26" s="35"/>
      <c r="G26" s="35"/>
      <c r="H26" s="97">
        <f>SUM(H21:H25)</f>
        <v>0</v>
      </c>
      <c r="I26" s="30"/>
      <c r="J26" s="43" t="s">
        <v>28</v>
      </c>
      <c r="K26" s="80"/>
      <c r="L26" s="91">
        <f>K24*0.026</f>
        <v>0</v>
      </c>
      <c r="M26" s="19">
        <v>10435</v>
      </c>
      <c r="N26" s="4"/>
      <c r="O26" s="2"/>
      <c r="P26" s="13">
        <v>23300</v>
      </c>
      <c r="Q26" s="93">
        <f t="shared" si="3"/>
        <v>0</v>
      </c>
      <c r="R26" s="6"/>
      <c r="S26" s="2"/>
    </row>
    <row r="27" spans="1:19" x14ac:dyDescent="0.3">
      <c r="A27" s="36">
        <v>1</v>
      </c>
      <c r="B27" s="277"/>
      <c r="C27" s="94">
        <f t="shared" si="2"/>
        <v>0</v>
      </c>
      <c r="D27" s="28"/>
      <c r="E27" s="35"/>
      <c r="F27" s="35"/>
      <c r="G27" s="35"/>
      <c r="H27" s="37"/>
      <c r="I27" s="30"/>
      <c r="J27" s="29" t="s">
        <v>98</v>
      </c>
      <c r="K27" s="253"/>
      <c r="L27" s="91">
        <f>K27</f>
        <v>0</v>
      </c>
      <c r="M27" s="19">
        <v>22200</v>
      </c>
      <c r="N27" s="4"/>
      <c r="O27" s="2"/>
      <c r="P27" s="13">
        <v>10550</v>
      </c>
      <c r="Q27" s="93">
        <f t="shared" si="3"/>
        <v>0</v>
      </c>
      <c r="R27" s="6"/>
      <c r="S27" s="2"/>
    </row>
    <row r="28" spans="1:19" x14ac:dyDescent="0.3">
      <c r="A28" s="38" t="s">
        <v>36</v>
      </c>
      <c r="B28" s="276"/>
      <c r="C28" s="95">
        <f>B28</f>
        <v>0</v>
      </c>
      <c r="D28" s="39"/>
      <c r="E28" s="444" t="s">
        <v>55</v>
      </c>
      <c r="F28" s="445"/>
      <c r="G28" s="445"/>
      <c r="H28" s="446"/>
      <c r="I28" s="37"/>
      <c r="J28" s="32" t="s">
        <v>99</v>
      </c>
      <c r="K28" s="279"/>
      <c r="L28" s="91">
        <f>K28</f>
        <v>0</v>
      </c>
      <c r="M28" s="19">
        <v>22200</v>
      </c>
      <c r="N28" s="4"/>
      <c r="O28" s="2"/>
      <c r="P28" s="13">
        <v>10200</v>
      </c>
      <c r="Q28" s="93">
        <f t="shared" si="3"/>
        <v>0</v>
      </c>
      <c r="R28" s="6"/>
      <c r="S28" s="2"/>
    </row>
    <row r="29" spans="1:19" x14ac:dyDescent="0.3">
      <c r="A29" s="7"/>
      <c r="B29" s="2"/>
      <c r="C29" s="96">
        <f>SUM(C21:C28)</f>
        <v>0</v>
      </c>
      <c r="D29" s="41"/>
      <c r="E29" s="465"/>
      <c r="F29" s="466"/>
      <c r="G29" s="467"/>
      <c r="H29" s="55"/>
      <c r="I29" s="26"/>
      <c r="J29" s="40" t="s">
        <v>33</v>
      </c>
      <c r="K29" s="269"/>
      <c r="L29" s="82"/>
      <c r="M29" s="4"/>
      <c r="N29" s="4"/>
      <c r="O29" s="2"/>
      <c r="P29" s="13"/>
      <c r="Q29" s="93">
        <f>+L42</f>
        <v>0</v>
      </c>
      <c r="R29" s="6"/>
      <c r="S29" s="2"/>
    </row>
    <row r="30" spans="1:19" x14ac:dyDescent="0.3">
      <c r="D30" s="2"/>
      <c r="E30" s="465"/>
      <c r="F30" s="466"/>
      <c r="G30" s="467"/>
      <c r="H30" s="55"/>
      <c r="I30" s="30"/>
      <c r="J30" s="43" t="s">
        <v>34</v>
      </c>
      <c r="K30" s="79"/>
      <c r="L30" s="33">
        <f>K29-L31</f>
        <v>0</v>
      </c>
      <c r="M30" s="19">
        <v>22200</v>
      </c>
      <c r="N30" s="4"/>
      <c r="O30" s="2"/>
      <c r="P30" s="13"/>
      <c r="Q30" s="93">
        <f>K44</f>
        <v>0</v>
      </c>
      <c r="R30" s="42"/>
      <c r="S30" s="2"/>
    </row>
    <row r="31" spans="1:19" x14ac:dyDescent="0.3">
      <c r="A31" s="488" t="s">
        <v>23</v>
      </c>
      <c r="B31" s="489"/>
      <c r="C31" s="490"/>
      <c r="D31" s="44"/>
      <c r="E31" s="462"/>
      <c r="F31" s="463"/>
      <c r="G31" s="464"/>
      <c r="H31" s="77"/>
      <c r="I31" s="30"/>
      <c r="J31" s="43" t="s">
        <v>35</v>
      </c>
      <c r="K31" s="81"/>
      <c r="L31" s="33">
        <f>K29*0.08</f>
        <v>0</v>
      </c>
      <c r="M31" s="19">
        <v>73000</v>
      </c>
      <c r="N31" s="4"/>
      <c r="O31" s="2"/>
      <c r="P31" s="4"/>
      <c r="Q31" s="83"/>
      <c r="R31" s="93">
        <f>SUM(Q4:Q30)</f>
        <v>0</v>
      </c>
      <c r="S31" s="2"/>
    </row>
    <row r="32" spans="1:19" x14ac:dyDescent="0.3">
      <c r="A32" s="46" t="s">
        <v>25</v>
      </c>
      <c r="B32" s="46" t="s">
        <v>26</v>
      </c>
      <c r="C32" s="47" t="s">
        <v>27</v>
      </c>
      <c r="D32" s="3"/>
      <c r="E32" s="462"/>
      <c r="F32" s="463"/>
      <c r="G32" s="464"/>
      <c r="H32" s="77"/>
      <c r="I32" s="30"/>
      <c r="M32" s="25"/>
      <c r="N32" s="4"/>
      <c r="O32" s="2" t="s">
        <v>31</v>
      </c>
      <c r="P32" s="2"/>
      <c r="Q32" s="4"/>
      <c r="R32" s="4"/>
      <c r="S32" s="2"/>
    </row>
    <row r="33" spans="1:21" x14ac:dyDescent="0.3">
      <c r="A33" s="48" t="s">
        <v>29</v>
      </c>
      <c r="B33" s="253"/>
      <c r="C33" s="98">
        <f>B33*1.98</f>
        <v>0</v>
      </c>
      <c r="D33" s="49"/>
      <c r="E33" s="462"/>
      <c r="F33" s="463"/>
      <c r="G33" s="464"/>
      <c r="H33" s="77"/>
      <c r="I33" s="30"/>
      <c r="J33" s="249" t="s">
        <v>53</v>
      </c>
      <c r="K33" s="250"/>
      <c r="L33" s="251"/>
      <c r="M33" s="25"/>
      <c r="N33" s="485" t="s">
        <v>61</v>
      </c>
      <c r="O33" s="485"/>
      <c r="P33" s="485"/>
      <c r="Q33" s="485"/>
      <c r="R33" s="485"/>
      <c r="S33" s="485"/>
    </row>
    <row r="34" spans="1:21" x14ac:dyDescent="0.3">
      <c r="A34" s="48" t="s">
        <v>30</v>
      </c>
      <c r="B34" s="76"/>
      <c r="C34" s="98">
        <f>B34*2.62</f>
        <v>0</v>
      </c>
      <c r="D34" s="49"/>
      <c r="E34" s="35"/>
      <c r="F34" s="35"/>
      <c r="G34" s="35"/>
      <c r="H34" s="97">
        <f>SUM(H29:H33)</f>
        <v>0</v>
      </c>
      <c r="I34" s="30"/>
      <c r="J34" s="50" t="s">
        <v>38</v>
      </c>
      <c r="K34" s="50" t="s">
        <v>4</v>
      </c>
      <c r="L34" s="34"/>
      <c r="M34" s="25"/>
      <c r="N34" s="501"/>
      <c r="O34" s="501"/>
      <c r="P34" s="501"/>
      <c r="Q34" s="501"/>
      <c r="R34" s="501"/>
      <c r="S34" s="55"/>
    </row>
    <row r="35" spans="1:21" x14ac:dyDescent="0.3">
      <c r="A35" s="48" t="s">
        <v>32</v>
      </c>
      <c r="B35" s="76"/>
      <c r="C35" s="98">
        <f>B35*1.45</f>
        <v>0</v>
      </c>
      <c r="D35" s="49"/>
      <c r="E35" s="2"/>
      <c r="F35" s="3"/>
      <c r="G35" s="53"/>
      <c r="H35" s="54"/>
      <c r="I35" s="30"/>
      <c r="J35" s="51" t="s">
        <v>40</v>
      </c>
      <c r="K35" s="78"/>
      <c r="L35" s="91">
        <f>K35</f>
        <v>0</v>
      </c>
      <c r="M35" s="25"/>
      <c r="N35" s="502"/>
      <c r="O35" s="502"/>
      <c r="P35" s="502"/>
      <c r="Q35" s="502"/>
      <c r="R35" s="502"/>
      <c r="S35" s="77"/>
    </row>
    <row r="36" spans="1:21" x14ac:dyDescent="0.3">
      <c r="A36" s="43"/>
      <c r="B36" s="55"/>
      <c r="C36" s="99"/>
      <c r="D36" s="3"/>
      <c r="E36" s="444" t="s">
        <v>59</v>
      </c>
      <c r="F36" s="445"/>
      <c r="G36" s="445"/>
      <c r="H36" s="446"/>
      <c r="I36" s="54"/>
      <c r="J36" s="43" t="s">
        <v>42</v>
      </c>
      <c r="K36" s="254">
        <f>-H34</f>
        <v>0</v>
      </c>
      <c r="L36" s="91">
        <f t="shared" ref="L36:L44" si="4">K36</f>
        <v>0</v>
      </c>
      <c r="M36" s="25"/>
      <c r="N36" s="484"/>
      <c r="O36" s="484"/>
      <c r="P36" s="484"/>
      <c r="Q36" s="484"/>
      <c r="R36" s="484"/>
      <c r="S36" s="77"/>
    </row>
    <row r="37" spans="1:21" x14ac:dyDescent="0.3">
      <c r="A37" s="2"/>
      <c r="B37" s="2"/>
      <c r="C37" s="2"/>
      <c r="E37" s="459"/>
      <c r="F37" s="460"/>
      <c r="G37" s="461"/>
      <c r="H37" s="74"/>
      <c r="I37" s="26"/>
      <c r="J37" s="43" t="s">
        <v>44</v>
      </c>
      <c r="K37" s="101">
        <f>-H42</f>
        <v>0</v>
      </c>
      <c r="L37" s="91">
        <f t="shared" si="4"/>
        <v>0</v>
      </c>
      <c r="M37" s="25"/>
      <c r="N37" s="484"/>
      <c r="O37" s="484"/>
      <c r="P37" s="484"/>
      <c r="Q37" s="484"/>
      <c r="R37" s="484"/>
      <c r="S37" s="77"/>
    </row>
    <row r="38" spans="1:21" x14ac:dyDescent="0.3">
      <c r="A38" s="486" t="s">
        <v>39</v>
      </c>
      <c r="B38" s="486"/>
      <c r="C38" s="2"/>
      <c r="D38" s="2"/>
      <c r="E38" s="459"/>
      <c r="F38" s="460"/>
      <c r="G38" s="461"/>
      <c r="H38" s="74"/>
      <c r="I38" s="30"/>
      <c r="J38" s="43" t="s">
        <v>46</v>
      </c>
      <c r="K38" s="52"/>
      <c r="L38" s="91">
        <f t="shared" si="4"/>
        <v>0</v>
      </c>
      <c r="M38" s="56"/>
      <c r="N38" s="484"/>
      <c r="O38" s="484"/>
      <c r="P38" s="484"/>
      <c r="Q38" s="484"/>
      <c r="R38" s="484"/>
      <c r="S38" s="77"/>
    </row>
    <row r="39" spans="1:21" ht="14.5" customHeight="1" x14ac:dyDescent="0.3">
      <c r="A39" s="47" t="s">
        <v>41</v>
      </c>
      <c r="B39" s="97">
        <f>C29+C34+C35+C36</f>
        <v>0</v>
      </c>
      <c r="C39" s="2"/>
      <c r="D39" s="2"/>
      <c r="E39" s="459"/>
      <c r="F39" s="460"/>
      <c r="G39" s="461"/>
      <c r="H39" s="74"/>
      <c r="I39" s="30"/>
      <c r="J39" s="43" t="s">
        <v>47</v>
      </c>
      <c r="K39" s="281"/>
      <c r="L39" s="91">
        <f t="shared" si="4"/>
        <v>0</v>
      </c>
      <c r="M39" s="25"/>
      <c r="N39" s="2"/>
      <c r="O39" s="2"/>
      <c r="P39" s="4"/>
      <c r="R39" s="4"/>
      <c r="S39" s="100">
        <f>SUM(S34:S38)</f>
        <v>0</v>
      </c>
      <c r="T39" s="7"/>
      <c r="U39" s="7"/>
    </row>
    <row r="40" spans="1:21" x14ac:dyDescent="0.3">
      <c r="A40" s="47" t="s">
        <v>43</v>
      </c>
      <c r="B40" s="104">
        <f>S39</f>
        <v>0</v>
      </c>
      <c r="C40" s="2"/>
      <c r="D40" s="2"/>
      <c r="E40" s="459"/>
      <c r="F40" s="460"/>
      <c r="G40" s="461"/>
      <c r="H40" s="74"/>
      <c r="I40" s="30"/>
      <c r="J40" s="43" t="s">
        <v>48</v>
      </c>
      <c r="K40" s="91">
        <f>-H26</f>
        <v>0</v>
      </c>
      <c r="L40" s="91">
        <f t="shared" si="4"/>
        <v>0</v>
      </c>
      <c r="M40" s="25"/>
      <c r="N40" s="25"/>
      <c r="O40" s="2"/>
      <c r="P40" s="2"/>
      <c r="Q40" s="4"/>
      <c r="R40" s="4"/>
      <c r="S40" s="58"/>
      <c r="T40" s="7"/>
      <c r="U40" s="7"/>
    </row>
    <row r="41" spans="1:21" x14ac:dyDescent="0.3">
      <c r="A41" s="47" t="s">
        <v>45</v>
      </c>
      <c r="B41" s="61"/>
      <c r="C41" s="2"/>
      <c r="D41" s="2"/>
      <c r="E41" s="459"/>
      <c r="F41" s="460"/>
      <c r="G41" s="461"/>
      <c r="H41" s="74"/>
      <c r="I41" s="30"/>
      <c r="J41" s="43" t="s">
        <v>49</v>
      </c>
      <c r="K41" s="91">
        <f>-C33</f>
        <v>0</v>
      </c>
      <c r="L41" s="91">
        <f t="shared" si="4"/>
        <v>0</v>
      </c>
      <c r="M41" s="25"/>
      <c r="N41" s="485" t="s">
        <v>62</v>
      </c>
      <c r="O41" s="485"/>
      <c r="P41" s="485"/>
      <c r="Q41" s="485"/>
      <c r="R41" s="485"/>
      <c r="S41" s="485"/>
      <c r="T41" s="7"/>
      <c r="U41" s="7"/>
    </row>
    <row r="42" spans="1:21" x14ac:dyDescent="0.3">
      <c r="A42" s="47"/>
      <c r="B42" s="61"/>
      <c r="C42" s="2"/>
      <c r="D42" s="2"/>
      <c r="E42" s="2"/>
      <c r="F42" s="2"/>
      <c r="G42" s="4"/>
      <c r="H42" s="100">
        <f>SUM(H37:H41)</f>
        <v>0</v>
      </c>
      <c r="I42" s="30"/>
      <c r="J42" s="59" t="s">
        <v>50</v>
      </c>
      <c r="K42" s="52"/>
      <c r="L42" s="91">
        <f t="shared" si="4"/>
        <v>0</v>
      </c>
      <c r="M42" s="25"/>
      <c r="N42" s="484"/>
      <c r="O42" s="484"/>
      <c r="P42" s="484"/>
      <c r="Q42" s="484"/>
      <c r="R42" s="484"/>
      <c r="S42" s="77"/>
      <c r="T42" s="7"/>
      <c r="U42" s="7"/>
    </row>
    <row r="43" spans="1:21" x14ac:dyDescent="0.3">
      <c r="A43" s="47"/>
      <c r="B43" s="61"/>
      <c r="C43" s="2"/>
      <c r="D43" s="2"/>
      <c r="E43" s="2"/>
      <c r="F43" s="2"/>
      <c r="G43" s="2"/>
      <c r="I43" s="23"/>
      <c r="J43" s="60" t="s">
        <v>129</v>
      </c>
      <c r="K43" s="46"/>
      <c r="L43" s="91">
        <f t="shared" si="4"/>
        <v>0</v>
      </c>
      <c r="M43" s="25"/>
      <c r="N43" s="484"/>
      <c r="O43" s="484"/>
      <c r="P43" s="484"/>
      <c r="Q43" s="484"/>
      <c r="R43" s="484"/>
      <c r="S43" s="77"/>
      <c r="T43" s="7"/>
      <c r="U43" s="7"/>
    </row>
    <row r="44" spans="1:21" ht="13.5" thickBot="1" x14ac:dyDescent="0.35">
      <c r="A44" s="3"/>
      <c r="B44" s="63"/>
      <c r="C44" s="2"/>
      <c r="D44" s="2"/>
      <c r="E44" s="62" t="s">
        <v>111</v>
      </c>
      <c r="F44" s="280"/>
      <c r="G44" s="2"/>
      <c r="H44" s="2"/>
      <c r="I44" s="2"/>
      <c r="J44" s="177"/>
      <c r="K44" s="46"/>
      <c r="L44" s="91">
        <f t="shared" si="4"/>
        <v>0</v>
      </c>
      <c r="M44" s="25"/>
      <c r="N44" s="484"/>
      <c r="O44" s="484"/>
      <c r="P44" s="484"/>
      <c r="Q44" s="484"/>
      <c r="R44" s="484"/>
      <c r="S44" s="77"/>
      <c r="T44" s="7"/>
      <c r="U44" s="7"/>
    </row>
    <row r="45" spans="1:21" ht="13.5" thickBot="1" x14ac:dyDescent="0.35">
      <c r="A45" s="2"/>
      <c r="B45" s="21">
        <f>SUM(B39:B41)</f>
        <v>0</v>
      </c>
      <c r="C45" s="2"/>
      <c r="D45" s="2"/>
      <c r="E45" s="62" t="s">
        <v>18</v>
      </c>
      <c r="F45" s="280"/>
      <c r="G45" s="2"/>
      <c r="H45" s="2"/>
      <c r="I45" s="2"/>
      <c r="J45" s="2"/>
      <c r="K45" s="3"/>
      <c r="L45" s="91">
        <f>M16-K23-K24+K29-L35+L36+L37+L38+L39+L40+L41+L42+L43+L44+K28+K27</f>
        <v>0</v>
      </c>
      <c r="M45" s="25"/>
      <c r="N45" s="484"/>
      <c r="O45" s="484"/>
      <c r="P45" s="484"/>
      <c r="Q45" s="484"/>
      <c r="R45" s="484"/>
      <c r="S45" s="77"/>
      <c r="T45" s="7"/>
      <c r="U45" s="7"/>
    </row>
    <row r="46" spans="1:21" x14ac:dyDescent="0.3">
      <c r="A46" s="2"/>
      <c r="B46" s="2"/>
      <c r="C46" s="2"/>
      <c r="D46" s="2"/>
      <c r="E46" s="62" t="s">
        <v>19</v>
      </c>
      <c r="F46" s="50"/>
      <c r="G46" s="2"/>
      <c r="H46" s="2"/>
      <c r="I46" s="2"/>
      <c r="J46" s="3"/>
      <c r="K46" s="3"/>
      <c r="M46" s="25"/>
      <c r="N46" s="484"/>
      <c r="O46" s="484"/>
      <c r="P46" s="484"/>
      <c r="Q46" s="484"/>
      <c r="R46" s="484"/>
      <c r="S46" s="77"/>
      <c r="T46" s="7"/>
      <c r="U46" s="7"/>
    </row>
    <row r="47" spans="1:21" x14ac:dyDescent="0.3">
      <c r="A47" s="2"/>
      <c r="B47" s="2"/>
      <c r="C47" s="2"/>
      <c r="D47" s="2"/>
      <c r="E47" s="62" t="s">
        <v>20</v>
      </c>
      <c r="F47" s="103">
        <f>SUM(F44:F46)</f>
        <v>0</v>
      </c>
      <c r="G47" s="2"/>
      <c r="H47" s="2"/>
      <c r="I47" s="2"/>
      <c r="J47" s="64" t="s">
        <v>60</v>
      </c>
      <c r="K47" s="102">
        <f>B45-L45</f>
        <v>0</v>
      </c>
      <c r="L47" s="2"/>
      <c r="M47" s="25"/>
      <c r="N47" s="2"/>
      <c r="O47" s="2"/>
      <c r="P47" s="4"/>
      <c r="R47" s="4"/>
      <c r="S47" s="100">
        <f>SUM(S42:S46)</f>
        <v>0</v>
      </c>
      <c r="T47" s="7"/>
      <c r="U47" s="7"/>
    </row>
    <row r="48" spans="1:21" ht="13.5" thickBot="1" x14ac:dyDescent="0.35">
      <c r="A48" s="2"/>
      <c r="B48" s="2"/>
      <c r="C48" s="2"/>
      <c r="D48" s="2"/>
      <c r="E48" s="65"/>
      <c r="F48" s="66">
        <f>F47</f>
        <v>0</v>
      </c>
      <c r="G48" s="2"/>
      <c r="H48" s="2"/>
      <c r="I48" s="2"/>
      <c r="J48" s="299"/>
      <c r="K48" s="2"/>
      <c r="L48" s="2"/>
      <c r="M48" s="25" t="s">
        <v>16</v>
      </c>
      <c r="N48" s="25"/>
      <c r="O48" s="2"/>
      <c r="P48" s="2"/>
      <c r="Q48" s="4"/>
      <c r="R48" s="4"/>
      <c r="S48" s="58"/>
      <c r="T48" s="7"/>
      <c r="U48" s="7"/>
    </row>
    <row r="49" spans="1:19" ht="14.25" customHeight="1" thickTop="1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5"/>
      <c r="N49" s="25"/>
      <c r="O49" s="2"/>
      <c r="P49" s="2"/>
      <c r="Q49" s="4"/>
      <c r="R49" s="4"/>
      <c r="S49" s="58"/>
    </row>
    <row r="50" spans="1:19" ht="14.25" customHeight="1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5"/>
      <c r="N50" s="25"/>
      <c r="O50" s="2"/>
      <c r="P50" s="2"/>
      <c r="Q50" s="4"/>
      <c r="R50" s="4"/>
      <c r="S50" s="58"/>
    </row>
    <row r="51" spans="1:19" x14ac:dyDescent="0.3">
      <c r="A51" s="7" t="s">
        <v>16</v>
      </c>
      <c r="B51" s="68"/>
      <c r="E51" s="439">
        <f>+J51</f>
        <v>0</v>
      </c>
      <c r="F51" s="439"/>
      <c r="G51" s="439"/>
      <c r="H51" s="439"/>
      <c r="J51" s="439">
        <f>+J3</f>
        <v>0</v>
      </c>
      <c r="K51" s="439"/>
      <c r="L51" s="439"/>
      <c r="M51" s="439"/>
      <c r="S51" s="69"/>
    </row>
    <row r="52" spans="1:19" ht="13.5" thickBot="1" x14ac:dyDescent="0.35">
      <c r="A52" s="7"/>
      <c r="E52" s="235"/>
      <c r="F52" s="235"/>
      <c r="G52" s="235"/>
      <c r="H52" s="188"/>
      <c r="J52" s="196" t="s">
        <v>107</v>
      </c>
      <c r="K52" s="235"/>
      <c r="L52" s="235"/>
      <c r="M52" s="188"/>
      <c r="N52" s="197"/>
      <c r="Q52" s="363"/>
      <c r="R52" s="363"/>
      <c r="S52" s="69"/>
    </row>
    <row r="53" spans="1:19" x14ac:dyDescent="0.3">
      <c r="A53" s="70"/>
      <c r="E53" s="385"/>
      <c r="F53" s="389"/>
      <c r="G53" s="391"/>
      <c r="H53" s="391"/>
      <c r="J53" s="231" t="s">
        <v>130</v>
      </c>
      <c r="K53" s="232" t="s">
        <v>102</v>
      </c>
      <c r="L53" s="355"/>
      <c r="M53" s="355"/>
      <c r="N53" s="233"/>
      <c r="Q53" s="363"/>
      <c r="R53" s="363"/>
      <c r="S53" s="69"/>
    </row>
    <row r="54" spans="1:19" x14ac:dyDescent="0.3">
      <c r="A54" s="70"/>
      <c r="E54" s="188"/>
      <c r="F54" s="189"/>
      <c r="G54" s="189"/>
      <c r="H54" s="189"/>
      <c r="J54" s="234" t="s">
        <v>130</v>
      </c>
      <c r="K54" s="235" t="s">
        <v>119</v>
      </c>
      <c r="L54" s="356"/>
      <c r="M54" s="356"/>
      <c r="N54" s="236"/>
      <c r="Q54" s="363"/>
      <c r="R54" s="363"/>
      <c r="S54" s="69"/>
    </row>
    <row r="55" spans="1:19" ht="13.5" thickBot="1" x14ac:dyDescent="0.35">
      <c r="E55" s="188"/>
      <c r="F55" s="386"/>
      <c r="G55" s="386"/>
      <c r="H55" s="387"/>
      <c r="J55" s="237" t="s">
        <v>130</v>
      </c>
      <c r="K55" s="238" t="s">
        <v>103</v>
      </c>
      <c r="L55" s="357"/>
      <c r="M55" s="244">
        <f>SUM(L53:L55)</f>
        <v>0</v>
      </c>
      <c r="N55" s="239">
        <f>+M55*0.0185</f>
        <v>0</v>
      </c>
      <c r="Q55" s="363"/>
      <c r="R55" s="363"/>
    </row>
    <row r="56" spans="1:19" x14ac:dyDescent="0.3">
      <c r="A56" s="7"/>
      <c r="E56" s="188"/>
      <c r="F56" s="386"/>
      <c r="G56" s="386"/>
      <c r="H56" s="387"/>
      <c r="J56" s="231" t="s">
        <v>131</v>
      </c>
      <c r="K56" s="232" t="s">
        <v>102</v>
      </c>
      <c r="L56" s="355"/>
      <c r="M56" s="355"/>
      <c r="N56" s="233"/>
      <c r="Q56" s="363"/>
      <c r="R56" s="363"/>
    </row>
    <row r="57" spans="1:19" x14ac:dyDescent="0.3">
      <c r="E57" s="188"/>
      <c r="F57" s="386"/>
      <c r="G57" s="386"/>
      <c r="H57" s="387"/>
      <c r="J57" s="234" t="s">
        <v>131</v>
      </c>
      <c r="K57" s="235" t="s">
        <v>119</v>
      </c>
      <c r="L57" s="356"/>
      <c r="M57" s="356"/>
      <c r="N57" s="240"/>
      <c r="Q57" s="363"/>
      <c r="R57" s="363"/>
      <c r="S57" s="69"/>
    </row>
    <row r="58" spans="1:19" ht="13.5" thickBot="1" x14ac:dyDescent="0.35">
      <c r="E58" s="385"/>
      <c r="F58" s="389"/>
      <c r="G58" s="391"/>
      <c r="H58" s="391"/>
      <c r="I58" s="7"/>
      <c r="J58" s="237" t="s">
        <v>131</v>
      </c>
      <c r="K58" s="238" t="s">
        <v>103</v>
      </c>
      <c r="L58" s="357"/>
      <c r="M58" s="244">
        <f>SUM(L56:L58)</f>
        <v>0</v>
      </c>
      <c r="N58" s="239">
        <f>+M58*0.0185</f>
        <v>0</v>
      </c>
      <c r="Q58" s="363"/>
      <c r="R58" s="363"/>
      <c r="S58" s="69"/>
    </row>
    <row r="59" spans="1:19" x14ac:dyDescent="0.3">
      <c r="E59" s="188"/>
      <c r="F59" s="387"/>
      <c r="G59" s="387"/>
      <c r="H59" s="387"/>
      <c r="I59" s="7"/>
      <c r="J59" s="231" t="s">
        <v>132</v>
      </c>
      <c r="K59" s="232" t="s">
        <v>102</v>
      </c>
      <c r="L59" s="355"/>
      <c r="M59" s="355"/>
      <c r="N59" s="241"/>
      <c r="Q59" s="363"/>
      <c r="R59" s="363"/>
    </row>
    <row r="60" spans="1:19" x14ac:dyDescent="0.3">
      <c r="E60" s="188"/>
      <c r="F60" s="386"/>
      <c r="G60" s="386"/>
      <c r="H60" s="386"/>
      <c r="I60" s="7"/>
      <c r="J60" s="234" t="s">
        <v>132</v>
      </c>
      <c r="K60" s="235" t="s">
        <v>119</v>
      </c>
      <c r="L60" s="356"/>
      <c r="M60" s="356"/>
      <c r="N60" s="240"/>
      <c r="Q60" s="363"/>
      <c r="R60" s="363"/>
      <c r="S60" s="57" t="s">
        <v>37</v>
      </c>
    </row>
    <row r="61" spans="1:19" ht="13.5" thickBot="1" x14ac:dyDescent="0.35">
      <c r="E61" s="188"/>
      <c r="F61" s="386"/>
      <c r="G61" s="386"/>
      <c r="H61" s="387"/>
      <c r="I61" s="7"/>
      <c r="J61" s="237" t="s">
        <v>132</v>
      </c>
      <c r="K61" s="238" t="s">
        <v>103</v>
      </c>
      <c r="L61" s="357"/>
      <c r="M61" s="244">
        <f>SUM(L59:L61)</f>
        <v>0</v>
      </c>
      <c r="N61" s="239">
        <f>+M61*0.0185</f>
        <v>0</v>
      </c>
      <c r="Q61" s="363"/>
      <c r="R61" s="363"/>
    </row>
    <row r="62" spans="1:19" x14ac:dyDescent="0.3">
      <c r="B62" s="71"/>
      <c r="E62" s="188"/>
      <c r="F62" s="386"/>
      <c r="G62" s="386"/>
      <c r="H62" s="387"/>
      <c r="I62" s="7"/>
      <c r="J62" s="231" t="s">
        <v>133</v>
      </c>
      <c r="K62" s="232" t="s">
        <v>102</v>
      </c>
      <c r="L62" s="355"/>
      <c r="M62" s="355"/>
      <c r="N62" s="241"/>
      <c r="Q62" s="363"/>
      <c r="R62" s="363"/>
    </row>
    <row r="63" spans="1:19" x14ac:dyDescent="0.3">
      <c r="B63" s="71"/>
      <c r="E63" s="188"/>
      <c r="F63" s="386"/>
      <c r="G63" s="386"/>
      <c r="H63" s="387"/>
      <c r="I63" s="7"/>
      <c r="J63" s="234" t="s">
        <v>133</v>
      </c>
      <c r="K63" s="235" t="s">
        <v>119</v>
      </c>
      <c r="L63" s="356"/>
      <c r="M63" s="356"/>
      <c r="N63" s="240"/>
      <c r="Q63" s="363"/>
      <c r="R63" s="363"/>
    </row>
    <row r="64" spans="1:19" ht="13.5" thickBot="1" x14ac:dyDescent="0.35">
      <c r="E64" s="188"/>
      <c r="F64" s="386"/>
      <c r="G64" s="386"/>
      <c r="H64" s="387"/>
      <c r="I64" s="7"/>
      <c r="J64" s="237" t="s">
        <v>133</v>
      </c>
      <c r="K64" s="238" t="s">
        <v>103</v>
      </c>
      <c r="L64" s="357"/>
      <c r="M64" s="244">
        <f>SUM(L62:L64)</f>
        <v>0</v>
      </c>
      <c r="N64" s="239">
        <f>+M64*0.0185</f>
        <v>0</v>
      </c>
      <c r="Q64" s="363"/>
      <c r="R64" s="363"/>
    </row>
    <row r="65" spans="5:18" x14ac:dyDescent="0.3">
      <c r="E65" s="188"/>
      <c r="F65" s="386"/>
      <c r="G65" s="386"/>
      <c r="H65" s="386"/>
      <c r="I65" s="7"/>
      <c r="J65" s="231" t="s">
        <v>140</v>
      </c>
      <c r="K65" s="232" t="s">
        <v>102</v>
      </c>
      <c r="L65" s="355"/>
      <c r="M65" s="359"/>
      <c r="N65" s="241"/>
      <c r="Q65" s="363"/>
      <c r="R65" s="363"/>
    </row>
    <row r="66" spans="5:18" x14ac:dyDescent="0.3">
      <c r="E66" s="188"/>
      <c r="F66" s="386"/>
      <c r="G66" s="386"/>
      <c r="H66" s="386"/>
      <c r="I66" s="7"/>
      <c r="J66" s="234" t="s">
        <v>140</v>
      </c>
      <c r="K66" s="235" t="s">
        <v>119</v>
      </c>
      <c r="L66" s="356"/>
      <c r="M66" s="360"/>
      <c r="N66" s="240"/>
      <c r="Q66" s="363"/>
      <c r="R66" s="363"/>
    </row>
    <row r="67" spans="5:18" ht="13.5" thickBot="1" x14ac:dyDescent="0.35">
      <c r="E67" s="188"/>
      <c r="F67" s="386"/>
      <c r="G67" s="386"/>
      <c r="H67" s="387"/>
      <c r="I67" s="7"/>
      <c r="J67" s="237" t="s">
        <v>140</v>
      </c>
      <c r="K67" s="238" t="s">
        <v>103</v>
      </c>
      <c r="L67" s="357"/>
      <c r="M67" s="244">
        <f>SUM(L65:L67)</f>
        <v>0</v>
      </c>
      <c r="N67" s="239">
        <f>+M67*0.0185</f>
        <v>0</v>
      </c>
      <c r="Q67" s="363"/>
      <c r="R67" s="363"/>
    </row>
    <row r="68" spans="5:18" x14ac:dyDescent="0.3">
      <c r="E68" s="188"/>
      <c r="F68" s="386"/>
      <c r="G68" s="386"/>
      <c r="H68" s="386"/>
      <c r="I68" s="7"/>
      <c r="J68" s="231" t="s">
        <v>138</v>
      </c>
      <c r="K68" s="232" t="s">
        <v>102</v>
      </c>
      <c r="L68" s="355"/>
      <c r="M68" s="359"/>
      <c r="N68" s="241"/>
      <c r="Q68" s="363"/>
      <c r="R68" s="363"/>
    </row>
    <row r="69" spans="5:18" x14ac:dyDescent="0.3">
      <c r="E69" s="188"/>
      <c r="F69" s="386"/>
      <c r="G69" s="386"/>
      <c r="H69" s="386"/>
      <c r="I69" s="7"/>
      <c r="J69" s="234" t="s">
        <v>138</v>
      </c>
      <c r="K69" s="235" t="s">
        <v>119</v>
      </c>
      <c r="L69" s="356"/>
      <c r="M69" s="360"/>
      <c r="N69" s="240"/>
      <c r="Q69" s="363"/>
      <c r="R69" s="363"/>
    </row>
    <row r="70" spans="5:18" ht="13.5" thickBot="1" x14ac:dyDescent="0.35">
      <c r="E70" s="188"/>
      <c r="F70" s="386"/>
      <c r="G70" s="386"/>
      <c r="H70" s="386"/>
      <c r="I70" s="7"/>
      <c r="J70" s="237" t="s">
        <v>138</v>
      </c>
      <c r="K70" s="238" t="s">
        <v>103</v>
      </c>
      <c r="L70" s="357"/>
      <c r="M70" s="244">
        <f>SUM(L68:L70)</f>
        <v>0</v>
      </c>
      <c r="N70" s="239">
        <f>+M70*0.0185</f>
        <v>0</v>
      </c>
      <c r="Q70" s="363" t="s">
        <v>144</v>
      </c>
      <c r="R70" s="363" t="s">
        <v>29</v>
      </c>
    </row>
    <row r="71" spans="5:18" x14ac:dyDescent="0.3">
      <c r="E71" s="188"/>
      <c r="F71" s="386"/>
      <c r="G71" s="387"/>
      <c r="H71" s="386"/>
      <c r="I71" s="7"/>
      <c r="J71" s="231" t="s">
        <v>151</v>
      </c>
      <c r="K71" s="232" t="s">
        <v>102</v>
      </c>
      <c r="L71" s="355"/>
      <c r="M71" s="355"/>
      <c r="N71" s="241"/>
      <c r="Q71" s="363"/>
      <c r="R71" s="363"/>
    </row>
    <row r="72" spans="5:18" x14ac:dyDescent="0.3">
      <c r="E72" s="188"/>
      <c r="F72" s="386"/>
      <c r="G72" s="387"/>
      <c r="H72" s="387"/>
      <c r="I72" s="7"/>
      <c r="J72" s="234" t="s">
        <v>151</v>
      </c>
      <c r="K72" s="235" t="s">
        <v>119</v>
      </c>
      <c r="L72" s="356"/>
      <c r="M72" s="356"/>
      <c r="N72" s="240"/>
      <c r="Q72" s="363"/>
      <c r="R72" s="363"/>
    </row>
    <row r="73" spans="5:18" ht="13.5" thickBot="1" x14ac:dyDescent="0.35">
      <c r="E73" s="188"/>
      <c r="F73" s="386"/>
      <c r="G73" s="386"/>
      <c r="H73" s="386"/>
      <c r="J73" s="237" t="s">
        <v>151</v>
      </c>
      <c r="K73" s="238" t="s">
        <v>103</v>
      </c>
      <c r="L73" s="357"/>
      <c r="M73" s="244">
        <f>SUM(L71:L73)</f>
        <v>0</v>
      </c>
      <c r="N73" s="239">
        <f>+M73*0.0185</f>
        <v>0</v>
      </c>
      <c r="Q73" s="363"/>
      <c r="R73" s="363"/>
    </row>
    <row r="74" spans="5:18" x14ac:dyDescent="0.3">
      <c r="E74" s="188"/>
      <c r="F74" s="386"/>
      <c r="G74" s="386"/>
      <c r="H74" s="387"/>
      <c r="J74" s="231" t="s">
        <v>155</v>
      </c>
      <c r="K74" s="232" t="s">
        <v>102</v>
      </c>
      <c r="L74" s="355"/>
      <c r="M74" s="355"/>
      <c r="N74" s="241"/>
      <c r="Q74" s="363"/>
      <c r="R74" s="363"/>
    </row>
    <row r="75" spans="5:18" x14ac:dyDescent="0.3">
      <c r="E75" s="188"/>
      <c r="F75" s="386"/>
      <c r="G75" s="386"/>
      <c r="H75" s="387"/>
      <c r="J75" s="234" t="s">
        <v>155</v>
      </c>
      <c r="K75" s="235" t="s">
        <v>119</v>
      </c>
      <c r="L75" s="356"/>
      <c r="M75" s="356"/>
      <c r="N75" s="240"/>
      <c r="Q75" s="363"/>
      <c r="R75" s="363"/>
    </row>
    <row r="76" spans="5:18" ht="13.5" thickBot="1" x14ac:dyDescent="0.35">
      <c r="E76" s="188"/>
      <c r="F76" s="387"/>
      <c r="G76" s="387"/>
      <c r="H76" s="387"/>
      <c r="J76" s="237" t="s">
        <v>155</v>
      </c>
      <c r="K76" s="238" t="s">
        <v>103</v>
      </c>
      <c r="L76" s="357"/>
      <c r="M76" s="244">
        <f>SUM(L74:L76)</f>
        <v>0</v>
      </c>
      <c r="N76" s="239">
        <f>+M76*0.0185</f>
        <v>0</v>
      </c>
      <c r="Q76" s="363"/>
      <c r="R76" s="363"/>
    </row>
    <row r="77" spans="5:18" x14ac:dyDescent="0.3">
      <c r="E77" s="188"/>
      <c r="F77" s="386"/>
      <c r="G77" s="386"/>
      <c r="H77" s="386"/>
      <c r="J77" s="231" t="s">
        <v>160</v>
      </c>
      <c r="K77" s="232" t="s">
        <v>102</v>
      </c>
      <c r="L77" s="355"/>
      <c r="M77" s="359"/>
      <c r="N77" s="241"/>
      <c r="Q77" s="363"/>
      <c r="R77" s="363"/>
    </row>
    <row r="78" spans="5:18" x14ac:dyDescent="0.3">
      <c r="E78" s="188"/>
      <c r="F78" s="386"/>
      <c r="G78" s="386"/>
      <c r="H78" s="388"/>
      <c r="J78" s="234" t="s">
        <v>160</v>
      </c>
      <c r="K78" s="235" t="s">
        <v>119</v>
      </c>
      <c r="L78" s="356"/>
      <c r="M78" s="360"/>
      <c r="N78" s="240"/>
      <c r="Q78" s="363"/>
      <c r="R78" s="363"/>
    </row>
    <row r="79" spans="5:18" ht="13.5" thickBot="1" x14ac:dyDescent="0.35">
      <c r="E79" s="188"/>
      <c r="F79" s="386"/>
      <c r="G79" s="386"/>
      <c r="H79" s="387"/>
      <c r="J79" s="237" t="s">
        <v>160</v>
      </c>
      <c r="K79" s="238" t="s">
        <v>103</v>
      </c>
      <c r="L79" s="357"/>
      <c r="M79" s="244">
        <f>SUM(L77:L79)</f>
        <v>0</v>
      </c>
      <c r="N79" s="239">
        <f>+M79*0.0185</f>
        <v>0</v>
      </c>
      <c r="Q79" s="363"/>
      <c r="R79" s="363"/>
    </row>
    <row r="80" spans="5:18" x14ac:dyDescent="0.3">
      <c r="E80" s="188"/>
      <c r="F80" s="386"/>
      <c r="G80" s="386"/>
      <c r="H80" s="388"/>
      <c r="J80" s="231" t="s">
        <v>159</v>
      </c>
      <c r="K80" s="232" t="s">
        <v>102</v>
      </c>
      <c r="L80" s="355"/>
      <c r="M80" s="359"/>
      <c r="N80" s="241"/>
      <c r="Q80" s="363"/>
      <c r="R80" s="363"/>
    </row>
    <row r="81" spans="5:18" x14ac:dyDescent="0.3">
      <c r="E81" s="188"/>
      <c r="F81" s="386"/>
      <c r="G81" s="386"/>
      <c r="H81" s="388"/>
      <c r="J81" s="234" t="s">
        <v>159</v>
      </c>
      <c r="K81" s="235" t="s">
        <v>119</v>
      </c>
      <c r="L81" s="356"/>
      <c r="M81" s="360"/>
      <c r="N81" s="240"/>
      <c r="Q81" s="363"/>
      <c r="R81" s="363"/>
    </row>
    <row r="82" spans="5:18" ht="13.5" thickBot="1" x14ac:dyDescent="0.35">
      <c r="E82" s="188"/>
      <c r="F82" s="387"/>
      <c r="G82" s="387"/>
      <c r="H82" s="387"/>
      <c r="J82" s="237" t="s">
        <v>159</v>
      </c>
      <c r="K82" s="238" t="s">
        <v>103</v>
      </c>
      <c r="L82" s="357"/>
      <c r="M82" s="244">
        <f>SUM(L80:L82)</f>
        <v>0</v>
      </c>
      <c r="N82" s="239">
        <f>+M82*0.0185</f>
        <v>0</v>
      </c>
      <c r="Q82" s="363"/>
      <c r="R82" s="363"/>
    </row>
    <row r="83" spans="5:18" x14ac:dyDescent="0.3">
      <c r="E83" s="188"/>
      <c r="F83" s="386"/>
      <c r="G83" s="387"/>
      <c r="H83" s="395"/>
      <c r="J83" s="231" t="s">
        <v>153</v>
      </c>
      <c r="K83" s="232" t="s">
        <v>102</v>
      </c>
      <c r="L83" s="355"/>
      <c r="M83" s="355"/>
      <c r="N83" s="241"/>
      <c r="Q83" s="363"/>
      <c r="R83" s="363"/>
    </row>
    <row r="84" spans="5:18" x14ac:dyDescent="0.3">
      <c r="E84" s="188"/>
      <c r="F84" s="386"/>
      <c r="G84" s="386"/>
      <c r="H84" s="387"/>
      <c r="J84" s="234" t="s">
        <v>153</v>
      </c>
      <c r="K84" s="235" t="s">
        <v>119</v>
      </c>
      <c r="L84" s="356"/>
      <c r="M84" s="356"/>
      <c r="N84" s="240"/>
      <c r="Q84" s="363"/>
      <c r="R84" s="363"/>
    </row>
    <row r="85" spans="5:18" ht="13.5" thickBot="1" x14ac:dyDescent="0.35">
      <c r="E85" s="188"/>
      <c r="F85" s="386"/>
      <c r="G85" s="386"/>
      <c r="H85" s="387"/>
      <c r="J85" s="237" t="s">
        <v>153</v>
      </c>
      <c r="K85" s="238" t="s">
        <v>103</v>
      </c>
      <c r="L85" s="357"/>
      <c r="M85" s="244">
        <f>SUM(L83:L85)</f>
        <v>0</v>
      </c>
      <c r="N85" s="239">
        <f>+M85*0.0185</f>
        <v>0</v>
      </c>
      <c r="Q85" s="363"/>
      <c r="R85" s="363"/>
    </row>
    <row r="86" spans="5:18" x14ac:dyDescent="0.3">
      <c r="E86" s="188"/>
      <c r="F86" s="387"/>
      <c r="G86" s="386"/>
      <c r="H86" s="387"/>
      <c r="J86" s="231" t="s">
        <v>158</v>
      </c>
      <c r="K86" s="242" t="s">
        <v>102</v>
      </c>
      <c r="L86" s="355"/>
      <c r="M86" s="355"/>
      <c r="N86" s="241"/>
      <c r="Q86" s="363"/>
      <c r="R86" s="363"/>
    </row>
    <row r="87" spans="5:18" x14ac:dyDescent="0.3">
      <c r="E87" s="188"/>
      <c r="F87" s="386"/>
      <c r="G87" s="386"/>
      <c r="H87" s="387"/>
      <c r="J87" s="234" t="s">
        <v>158</v>
      </c>
      <c r="K87" s="235" t="s">
        <v>119</v>
      </c>
      <c r="L87" s="356"/>
      <c r="M87" s="356"/>
      <c r="N87" s="240"/>
      <c r="Q87" s="363"/>
      <c r="R87" s="363"/>
    </row>
    <row r="88" spans="5:18" ht="13.5" thickBot="1" x14ac:dyDescent="0.35">
      <c r="E88" s="188"/>
      <c r="F88" s="386"/>
      <c r="G88" s="386"/>
      <c r="H88" s="387"/>
      <c r="J88" s="237" t="s">
        <v>158</v>
      </c>
      <c r="K88" s="243" t="s">
        <v>103</v>
      </c>
      <c r="L88" s="357"/>
      <c r="M88" s="244">
        <f>SUM(L86:L88)</f>
        <v>0</v>
      </c>
      <c r="N88" s="239">
        <f>+M88*0.0185</f>
        <v>0</v>
      </c>
      <c r="Q88" s="363"/>
      <c r="R88" s="363"/>
    </row>
    <row r="89" spans="5:18" x14ac:dyDescent="0.3">
      <c r="E89" s="188"/>
      <c r="F89" s="386"/>
      <c r="G89" s="386"/>
      <c r="H89" s="387"/>
      <c r="J89" s="231" t="s">
        <v>156</v>
      </c>
      <c r="K89" s="232" t="s">
        <v>102</v>
      </c>
      <c r="L89" s="355"/>
      <c r="M89" s="355"/>
      <c r="N89" s="241"/>
      <c r="Q89" s="363"/>
      <c r="R89" s="363"/>
    </row>
    <row r="90" spans="5:18" x14ac:dyDescent="0.3">
      <c r="E90" s="188"/>
      <c r="F90" s="386"/>
      <c r="G90" s="386"/>
      <c r="H90" s="387"/>
      <c r="J90" s="234" t="s">
        <v>156</v>
      </c>
      <c r="K90" s="235" t="s">
        <v>119</v>
      </c>
      <c r="L90" s="356"/>
      <c r="M90" s="356"/>
      <c r="N90" s="240"/>
      <c r="Q90" s="363"/>
      <c r="R90" s="363"/>
    </row>
    <row r="91" spans="5:18" ht="13.5" thickBot="1" x14ac:dyDescent="0.35">
      <c r="E91" s="188"/>
      <c r="F91" s="386"/>
      <c r="G91" s="386"/>
      <c r="H91" s="387"/>
      <c r="J91" s="237" t="s">
        <v>156</v>
      </c>
      <c r="K91" s="238" t="s">
        <v>103</v>
      </c>
      <c r="L91" s="357"/>
      <c r="M91" s="244">
        <f>SUM(L89:L91)</f>
        <v>0</v>
      </c>
      <c r="N91" s="239">
        <f>+M91*0.0185</f>
        <v>0</v>
      </c>
      <c r="Q91" s="363"/>
      <c r="R91" s="363"/>
    </row>
    <row r="92" spans="5:18" x14ac:dyDescent="0.3">
      <c r="E92" s="188"/>
      <c r="F92" s="386"/>
      <c r="G92" s="386"/>
      <c r="H92" s="387"/>
      <c r="J92" s="231" t="s">
        <v>157</v>
      </c>
      <c r="K92" s="232" t="s">
        <v>102</v>
      </c>
      <c r="L92" s="355"/>
      <c r="M92" s="355"/>
      <c r="N92" s="241"/>
      <c r="Q92" s="363"/>
      <c r="R92" s="363"/>
    </row>
    <row r="93" spans="5:18" x14ac:dyDescent="0.3">
      <c r="E93" s="188"/>
      <c r="F93" s="386"/>
      <c r="G93" s="386"/>
      <c r="H93" s="387"/>
      <c r="J93" s="234" t="s">
        <v>157</v>
      </c>
      <c r="K93" s="235" t="s">
        <v>119</v>
      </c>
      <c r="L93" s="356"/>
      <c r="M93" s="356"/>
      <c r="N93" s="240"/>
      <c r="Q93" s="363"/>
      <c r="R93" s="363"/>
    </row>
    <row r="94" spans="5:18" ht="13.5" thickBot="1" x14ac:dyDescent="0.35">
      <c r="E94" s="188"/>
      <c r="F94" s="386"/>
      <c r="G94" s="386"/>
      <c r="H94" s="387"/>
      <c r="J94" s="237" t="s">
        <v>157</v>
      </c>
      <c r="K94" s="238" t="s">
        <v>103</v>
      </c>
      <c r="L94" s="357"/>
      <c r="M94" s="244">
        <f>SUM(L92:L94)</f>
        <v>0</v>
      </c>
      <c r="N94" s="239">
        <f>+M94*0.0185</f>
        <v>0</v>
      </c>
      <c r="Q94" s="363"/>
      <c r="R94" s="363"/>
    </row>
    <row r="95" spans="5:18" x14ac:dyDescent="0.3">
      <c r="E95" s="188"/>
      <c r="F95" s="386"/>
      <c r="G95" s="386"/>
      <c r="H95" s="387"/>
      <c r="J95" s="231" t="s">
        <v>168</v>
      </c>
      <c r="K95" s="232" t="s">
        <v>102</v>
      </c>
      <c r="L95" s="355"/>
      <c r="M95" s="355"/>
      <c r="N95" s="241"/>
      <c r="Q95" s="363"/>
      <c r="R95" s="363"/>
    </row>
    <row r="96" spans="5:18" x14ac:dyDescent="0.3">
      <c r="E96" s="188"/>
      <c r="F96" s="386"/>
      <c r="G96" s="386"/>
      <c r="H96" s="387"/>
      <c r="J96" s="234" t="s">
        <v>168</v>
      </c>
      <c r="K96" s="235" t="s">
        <v>119</v>
      </c>
      <c r="L96" s="356"/>
      <c r="M96" s="356"/>
      <c r="N96" s="240"/>
      <c r="Q96" s="363"/>
      <c r="R96" s="363"/>
    </row>
    <row r="97" spans="5:18" ht="13.5" thickBot="1" x14ac:dyDescent="0.35">
      <c r="E97" s="235"/>
      <c r="F97" s="189"/>
      <c r="G97" s="189"/>
      <c r="H97" s="190"/>
      <c r="J97" s="237" t="s">
        <v>168</v>
      </c>
      <c r="K97" s="238" t="s">
        <v>103</v>
      </c>
      <c r="L97" s="357"/>
      <c r="M97" s="244">
        <f>SUM(L95:L97)</f>
        <v>0</v>
      </c>
      <c r="N97" s="239">
        <f>+M97*0.0185</f>
        <v>0</v>
      </c>
      <c r="Q97" s="363"/>
      <c r="R97" s="363"/>
    </row>
    <row r="98" spans="5:18" x14ac:dyDescent="0.3">
      <c r="E98" s="235"/>
      <c r="F98" s="235"/>
      <c r="G98" s="189"/>
      <c r="H98" s="190"/>
      <c r="J98" s="231" t="s">
        <v>169</v>
      </c>
      <c r="K98" s="232" t="s">
        <v>102</v>
      </c>
      <c r="L98" s="355"/>
      <c r="M98" s="355"/>
      <c r="N98" s="241"/>
      <c r="Q98" s="363"/>
      <c r="R98" s="363">
        <f>SUM(R71:R97)</f>
        <v>0</v>
      </c>
    </row>
    <row r="99" spans="5:18" x14ac:dyDescent="0.3">
      <c r="E99" s="371"/>
      <c r="F99" s="372"/>
      <c r="G99" s="381" t="s">
        <v>144</v>
      </c>
      <c r="H99" s="381" t="s">
        <v>29</v>
      </c>
      <c r="J99" s="234" t="s">
        <v>169</v>
      </c>
      <c r="K99" s="235" t="s">
        <v>119</v>
      </c>
      <c r="L99" s="356"/>
      <c r="M99" s="356"/>
      <c r="N99" s="240"/>
      <c r="Q99" s="363">
        <f>SUM(Q71:Q98)</f>
        <v>0</v>
      </c>
      <c r="R99" s="363">
        <f>SUM(R98*1.98)</f>
        <v>0</v>
      </c>
    </row>
    <row r="100" spans="5:18" ht="13.5" thickBot="1" x14ac:dyDescent="0.35">
      <c r="E100" s="371" t="s">
        <v>147</v>
      </c>
      <c r="F100" s="372"/>
      <c r="G100" s="373">
        <f>SUM(L53:L100)-H100</f>
        <v>0</v>
      </c>
      <c r="H100" s="373"/>
      <c r="J100" s="237" t="s">
        <v>169</v>
      </c>
      <c r="K100" s="238" t="s">
        <v>103</v>
      </c>
      <c r="L100" s="357"/>
      <c r="M100" s="244">
        <f>SUM(L98:L100)</f>
        <v>0</v>
      </c>
      <c r="N100" s="239">
        <f>+M100*0.0185</f>
        <v>0</v>
      </c>
      <c r="Q100" s="363"/>
      <c r="R100" s="363"/>
    </row>
    <row r="101" spans="5:18" x14ac:dyDescent="0.3">
      <c r="E101" s="374" t="s">
        <v>145</v>
      </c>
      <c r="F101" s="375"/>
      <c r="G101" s="376">
        <f>SUM(L101:L116)-H101</f>
        <v>0</v>
      </c>
      <c r="H101" s="376"/>
      <c r="J101" s="380" t="s">
        <v>130</v>
      </c>
      <c r="K101" s="232" t="s">
        <v>104</v>
      </c>
      <c r="L101" s="355"/>
      <c r="M101" s="361">
        <f>SUM(L101)</f>
        <v>0</v>
      </c>
      <c r="N101" s="241"/>
      <c r="P101" s="282"/>
      <c r="Q101" s="363"/>
      <c r="R101" s="408">
        <f>SUM(Q99:R99)</f>
        <v>0</v>
      </c>
    </row>
    <row r="102" spans="5:18" x14ac:dyDescent="0.3">
      <c r="E102" s="374"/>
      <c r="F102" s="375"/>
      <c r="G102" s="376"/>
      <c r="H102" s="376"/>
      <c r="J102" s="234" t="s">
        <v>137</v>
      </c>
      <c r="K102" s="235" t="s">
        <v>104</v>
      </c>
      <c r="L102" s="356"/>
      <c r="M102" s="362">
        <f t="shared" ref="M102:M116" si="5">SUM(L102)</f>
        <v>0</v>
      </c>
      <c r="N102" s="240"/>
      <c r="P102" s="282"/>
      <c r="Q102" s="363"/>
      <c r="R102" s="363"/>
    </row>
    <row r="103" spans="5:18" x14ac:dyDescent="0.3">
      <c r="E103" s="382"/>
      <c r="F103" s="383"/>
      <c r="G103" s="384">
        <f>SUM(G100:G102)</f>
        <v>0</v>
      </c>
      <c r="H103" s="384">
        <f>SUM(H100:H102)</f>
        <v>0</v>
      </c>
      <c r="J103" s="234" t="s">
        <v>132</v>
      </c>
      <c r="K103" s="235" t="s">
        <v>104</v>
      </c>
      <c r="L103" s="356"/>
      <c r="M103" s="362">
        <f t="shared" si="5"/>
        <v>0</v>
      </c>
      <c r="N103" s="240"/>
      <c r="P103" s="282"/>
      <c r="Q103" s="363"/>
      <c r="R103" s="363"/>
    </row>
    <row r="104" spans="5:18" x14ac:dyDescent="0.3">
      <c r="E104" s="382"/>
      <c r="F104" s="383"/>
      <c r="G104" s="384"/>
      <c r="H104" s="384"/>
      <c r="J104" s="234" t="s">
        <v>136</v>
      </c>
      <c r="K104" s="235" t="s">
        <v>104</v>
      </c>
      <c r="L104" s="356"/>
      <c r="M104" s="362">
        <f t="shared" si="5"/>
        <v>0</v>
      </c>
      <c r="N104" s="240"/>
      <c r="P104" s="282"/>
      <c r="Q104" s="363"/>
      <c r="R104" s="363">
        <f>SUM(R101:R103)</f>
        <v>0</v>
      </c>
    </row>
    <row r="105" spans="5:18" x14ac:dyDescent="0.3">
      <c r="E105" s="382" t="s">
        <v>146</v>
      </c>
      <c r="F105" s="378"/>
      <c r="G105" s="379"/>
      <c r="H105" s="384">
        <f>SUM(G103:H103)</f>
        <v>0</v>
      </c>
      <c r="J105" s="234" t="s">
        <v>140</v>
      </c>
      <c r="K105" s="235" t="s">
        <v>104</v>
      </c>
      <c r="L105" s="356"/>
      <c r="M105" s="362">
        <f t="shared" si="5"/>
        <v>0</v>
      </c>
      <c r="N105" s="240"/>
      <c r="P105" s="282"/>
      <c r="Q105" s="363"/>
      <c r="R105" s="363"/>
    </row>
    <row r="106" spans="5:18" x14ac:dyDescent="0.3">
      <c r="E106" s="377" t="s">
        <v>148</v>
      </c>
      <c r="F106" s="378"/>
      <c r="G106" s="379">
        <f>SUM(N53:N100)</f>
        <v>0</v>
      </c>
      <c r="H106" s="190"/>
      <c r="J106" s="234" t="s">
        <v>139</v>
      </c>
      <c r="K106" s="235" t="s">
        <v>104</v>
      </c>
      <c r="L106" s="356"/>
      <c r="M106" s="362">
        <f t="shared" si="5"/>
        <v>0</v>
      </c>
      <c r="N106" s="240"/>
      <c r="Q106" s="363"/>
      <c r="R106" s="363"/>
    </row>
    <row r="107" spans="5:18" x14ac:dyDescent="0.3">
      <c r="E107" s="377" t="s">
        <v>149</v>
      </c>
      <c r="F107" s="378"/>
      <c r="G107" s="379"/>
      <c r="H107" s="190"/>
      <c r="J107" s="234" t="s">
        <v>151</v>
      </c>
      <c r="K107" s="235" t="s">
        <v>104</v>
      </c>
      <c r="L107" s="356"/>
      <c r="M107" s="362">
        <f t="shared" si="5"/>
        <v>0</v>
      </c>
      <c r="N107" s="240"/>
      <c r="P107" s="390"/>
      <c r="Q107" s="363"/>
      <c r="R107" s="407"/>
    </row>
    <row r="108" spans="5:18" x14ac:dyDescent="0.3">
      <c r="E108" s="235"/>
      <c r="F108" s="235"/>
      <c r="G108" s="189"/>
      <c r="H108" s="190"/>
      <c r="J108" s="234" t="s">
        <v>152</v>
      </c>
      <c r="K108" s="354" t="s">
        <v>104</v>
      </c>
      <c r="L108" s="356"/>
      <c r="M108" s="362">
        <f t="shared" si="5"/>
        <v>0</v>
      </c>
      <c r="N108" s="240"/>
      <c r="Q108" s="363"/>
      <c r="R108" s="363"/>
    </row>
    <row r="109" spans="5:18" x14ac:dyDescent="0.3">
      <c r="E109" s="235"/>
      <c r="F109" s="235"/>
      <c r="G109" s="189"/>
      <c r="H109" s="190"/>
      <c r="J109" s="234" t="s">
        <v>160</v>
      </c>
      <c r="K109" s="235" t="s">
        <v>104</v>
      </c>
      <c r="L109" s="356"/>
      <c r="M109" s="362">
        <f t="shared" si="5"/>
        <v>0</v>
      </c>
      <c r="N109" s="240"/>
      <c r="Q109" s="363"/>
      <c r="R109" s="363"/>
    </row>
    <row r="110" spans="5:18" x14ac:dyDescent="0.3">
      <c r="E110" s="235"/>
      <c r="F110" s="235"/>
      <c r="G110" s="189"/>
      <c r="H110" s="190"/>
      <c r="J110" s="234" t="s">
        <v>150</v>
      </c>
      <c r="K110" s="354" t="s">
        <v>104</v>
      </c>
      <c r="L110" s="356"/>
      <c r="M110" s="362">
        <f t="shared" si="5"/>
        <v>0</v>
      </c>
      <c r="N110" s="240"/>
      <c r="Q110" s="363"/>
      <c r="R110" s="363"/>
    </row>
    <row r="111" spans="5:18" x14ac:dyDescent="0.3">
      <c r="E111" s="235"/>
      <c r="F111" s="235"/>
      <c r="G111" s="189"/>
      <c r="H111" s="190"/>
      <c r="J111" s="234" t="s">
        <v>153</v>
      </c>
      <c r="K111" s="235" t="s">
        <v>104</v>
      </c>
      <c r="L111" s="356"/>
      <c r="M111" s="362">
        <f t="shared" si="5"/>
        <v>0</v>
      </c>
      <c r="N111" s="240"/>
      <c r="Q111" s="363"/>
      <c r="R111" s="363"/>
    </row>
    <row r="112" spans="5:18" x14ac:dyDescent="0.3">
      <c r="E112" s="235"/>
      <c r="F112" s="235"/>
      <c r="G112" s="189"/>
      <c r="H112" s="190"/>
      <c r="J112" s="234" t="s">
        <v>154</v>
      </c>
      <c r="K112" s="354" t="s">
        <v>104</v>
      </c>
      <c r="L112" s="356"/>
      <c r="M112" s="362">
        <f t="shared" si="5"/>
        <v>0</v>
      </c>
      <c r="N112" s="240"/>
      <c r="Q112" s="363"/>
      <c r="R112" s="363"/>
    </row>
    <row r="113" spans="5:18" x14ac:dyDescent="0.3">
      <c r="E113" s="235"/>
      <c r="F113" s="235"/>
      <c r="G113" s="189"/>
      <c r="H113" s="190"/>
      <c r="J113" s="234" t="s">
        <v>156</v>
      </c>
      <c r="K113" s="354" t="s">
        <v>104</v>
      </c>
      <c r="L113" s="356"/>
      <c r="M113" s="362">
        <f t="shared" si="5"/>
        <v>0</v>
      </c>
      <c r="N113" s="240"/>
      <c r="Q113" s="363"/>
      <c r="R113" s="363"/>
    </row>
    <row r="114" spans="5:18" x14ac:dyDescent="0.3">
      <c r="E114" s="235"/>
      <c r="F114" s="235"/>
      <c r="G114" s="189"/>
      <c r="H114" s="190"/>
      <c r="J114" s="234" t="s">
        <v>157</v>
      </c>
      <c r="K114" s="354" t="s">
        <v>104</v>
      </c>
      <c r="L114" s="356"/>
      <c r="M114" s="362">
        <f t="shared" si="5"/>
        <v>0</v>
      </c>
      <c r="N114" s="240"/>
      <c r="Q114" s="363"/>
      <c r="R114" s="363"/>
    </row>
    <row r="115" spans="5:18" x14ac:dyDescent="0.3">
      <c r="E115" s="235"/>
      <c r="F115" s="235"/>
      <c r="G115" s="189"/>
      <c r="H115" s="190"/>
      <c r="J115" s="234" t="s">
        <v>168</v>
      </c>
      <c r="K115" s="354" t="s">
        <v>104</v>
      </c>
      <c r="L115" s="356"/>
      <c r="M115" s="362">
        <f t="shared" si="5"/>
        <v>0</v>
      </c>
      <c r="N115" s="240"/>
      <c r="Q115" s="363"/>
      <c r="R115" s="363"/>
    </row>
    <row r="116" spans="5:18" ht="13.5" thickBot="1" x14ac:dyDescent="0.35">
      <c r="E116" s="235"/>
      <c r="F116" s="235"/>
      <c r="G116" s="235"/>
      <c r="H116" s="190"/>
      <c r="J116" s="237" t="s">
        <v>169</v>
      </c>
      <c r="K116" s="243" t="s">
        <v>104</v>
      </c>
      <c r="L116" s="357"/>
      <c r="M116" s="244">
        <f t="shared" si="5"/>
        <v>0</v>
      </c>
      <c r="N116" s="239"/>
      <c r="Q116" s="363"/>
      <c r="R116" s="363"/>
    </row>
    <row r="117" spans="5:18" x14ac:dyDescent="0.3">
      <c r="E117" s="235"/>
      <c r="F117" s="235"/>
      <c r="G117" s="235"/>
      <c r="H117" s="190"/>
      <c r="J117" s="235"/>
      <c r="K117" s="235"/>
      <c r="L117" s="235"/>
      <c r="M117" s="188"/>
      <c r="Q117" s="363"/>
      <c r="R117" s="363"/>
    </row>
    <row r="118" spans="5:18" ht="13.5" thickBot="1" x14ac:dyDescent="0.35">
      <c r="E118" s="235"/>
      <c r="F118" s="235"/>
      <c r="G118" s="235"/>
      <c r="H118" s="190"/>
      <c r="J118" s="235"/>
      <c r="K118" s="235"/>
      <c r="L118" s="235"/>
      <c r="M118" s="191">
        <f>SUM(M53:M117)</f>
        <v>0</v>
      </c>
      <c r="Q118" s="363"/>
      <c r="R118" s="363"/>
    </row>
    <row r="119" spans="5:18" ht="13.5" thickTop="1" x14ac:dyDescent="0.3">
      <c r="E119" s="235"/>
      <c r="F119" s="235"/>
      <c r="G119" s="235"/>
      <c r="H119" s="190"/>
      <c r="J119" s="235"/>
      <c r="K119" s="235"/>
      <c r="L119" s="235"/>
      <c r="M119" s="188"/>
      <c r="Q119" s="363"/>
      <c r="R119" s="363"/>
    </row>
    <row r="120" spans="5:18" x14ac:dyDescent="0.3">
      <c r="E120" s="235"/>
      <c r="F120" s="235"/>
      <c r="G120" s="235"/>
      <c r="H120" s="190"/>
      <c r="J120" s="235" t="s">
        <v>102</v>
      </c>
      <c r="K120" s="235"/>
      <c r="L120" s="235"/>
      <c r="M120" s="192">
        <f>+K21</f>
        <v>0</v>
      </c>
      <c r="P120" s="298"/>
      <c r="Q120" s="363"/>
      <c r="R120" s="363"/>
    </row>
    <row r="121" spans="5:18" x14ac:dyDescent="0.3">
      <c r="E121" s="235"/>
      <c r="F121" s="235"/>
      <c r="G121" s="235"/>
      <c r="H121" s="190"/>
      <c r="J121" s="235" t="s">
        <v>119</v>
      </c>
      <c r="K121" s="235"/>
      <c r="L121" s="235"/>
      <c r="M121" s="192">
        <f>+K35</f>
        <v>0</v>
      </c>
      <c r="P121" s="298"/>
      <c r="Q121" s="363"/>
      <c r="R121" s="363"/>
    </row>
    <row r="122" spans="5:18" x14ac:dyDescent="0.3">
      <c r="E122" s="235"/>
      <c r="F122" s="235"/>
      <c r="G122" s="235"/>
      <c r="H122" s="190"/>
      <c r="J122" s="235" t="s">
        <v>105</v>
      </c>
      <c r="K122" s="235"/>
      <c r="L122" s="235"/>
      <c r="M122" s="192">
        <f>+K22</f>
        <v>0</v>
      </c>
      <c r="P122" s="298"/>
      <c r="Q122" s="363"/>
      <c r="R122" s="363"/>
    </row>
    <row r="123" spans="5:18" x14ac:dyDescent="0.3">
      <c r="E123" s="235"/>
      <c r="F123" s="235"/>
      <c r="G123" s="235"/>
      <c r="H123" s="190"/>
      <c r="J123" s="235" t="s">
        <v>104</v>
      </c>
      <c r="K123" s="235"/>
      <c r="L123" s="235"/>
      <c r="M123" s="192">
        <f>+K24</f>
        <v>0</v>
      </c>
      <c r="P123" s="298"/>
      <c r="Q123" s="363"/>
      <c r="R123" s="363"/>
    </row>
    <row r="124" spans="5:18" x14ac:dyDescent="0.3">
      <c r="E124" s="235"/>
      <c r="F124" s="235"/>
      <c r="G124" s="235"/>
      <c r="H124" s="190"/>
      <c r="J124" s="235"/>
      <c r="K124" s="235"/>
      <c r="L124" s="235"/>
      <c r="M124" s="193"/>
      <c r="Q124" s="363"/>
      <c r="R124" s="363"/>
    </row>
    <row r="125" spans="5:18" ht="13.5" thickBot="1" x14ac:dyDescent="0.35">
      <c r="E125" s="235"/>
      <c r="F125" s="235"/>
      <c r="G125" s="235"/>
      <c r="H125" s="190"/>
      <c r="J125" s="235"/>
      <c r="K125" s="235"/>
      <c r="L125" s="235"/>
      <c r="M125" s="194">
        <f>SUM(M120:M124)</f>
        <v>0</v>
      </c>
      <c r="Q125" s="363"/>
      <c r="R125" s="363"/>
    </row>
    <row r="126" spans="5:18" ht="13.5" thickTop="1" x14ac:dyDescent="0.3">
      <c r="E126" s="235"/>
      <c r="F126" s="235"/>
      <c r="G126" s="235"/>
      <c r="H126" s="190"/>
      <c r="J126" s="235"/>
      <c r="K126" s="235"/>
      <c r="L126" s="235"/>
      <c r="M126" s="188"/>
      <c r="Q126" s="363"/>
      <c r="R126" s="363"/>
    </row>
    <row r="127" spans="5:18" x14ac:dyDescent="0.3">
      <c r="E127" s="235"/>
      <c r="F127" s="235"/>
      <c r="G127" s="235"/>
      <c r="H127" s="195"/>
      <c r="J127" s="235" t="s">
        <v>106</v>
      </c>
      <c r="K127" s="235"/>
      <c r="L127" s="235"/>
      <c r="M127" s="195">
        <f>+M118-M125</f>
        <v>0</v>
      </c>
      <c r="Q127" s="363"/>
      <c r="R127" s="363"/>
    </row>
  </sheetData>
  <mergeCells count="67">
    <mergeCell ref="E51:H51"/>
    <mergeCell ref="J51:M51"/>
    <mergeCell ref="C7:E7"/>
    <mergeCell ref="F7:G7"/>
    <mergeCell ref="I7:J7"/>
    <mergeCell ref="L7:M7"/>
    <mergeCell ref="D8:E8"/>
    <mergeCell ref="I8:J8"/>
    <mergeCell ref="L8:L9"/>
    <mergeCell ref="M8:M9"/>
    <mergeCell ref="C9:E9"/>
    <mergeCell ref="F9:G9"/>
    <mergeCell ref="I9:J9"/>
    <mergeCell ref="D10:E10"/>
    <mergeCell ref="I10:J10"/>
    <mergeCell ref="D11:E11"/>
    <mergeCell ref="A1:S1"/>
    <mergeCell ref="A2:O2"/>
    <mergeCell ref="P2:R2"/>
    <mergeCell ref="H3:H4"/>
    <mergeCell ref="J3:M4"/>
    <mergeCell ref="I11:J11"/>
    <mergeCell ref="D12:E12"/>
    <mergeCell ref="I12:J12"/>
    <mergeCell ref="D13:E13"/>
    <mergeCell ref="I13:J13"/>
    <mergeCell ref="D14:E14"/>
    <mergeCell ref="I14:J14"/>
    <mergeCell ref="D15:E15"/>
    <mergeCell ref="I15:J15"/>
    <mergeCell ref="C17:E17"/>
    <mergeCell ref="F17:G17"/>
    <mergeCell ref="I17:J17"/>
    <mergeCell ref="A20:C20"/>
    <mergeCell ref="E20:H20"/>
    <mergeCell ref="J20:L20"/>
    <mergeCell ref="E21:G21"/>
    <mergeCell ref="E22:G22"/>
    <mergeCell ref="E23:G23"/>
    <mergeCell ref="E24:G24"/>
    <mergeCell ref="E25:G25"/>
    <mergeCell ref="E28:H28"/>
    <mergeCell ref="E29:G29"/>
    <mergeCell ref="E30:G30"/>
    <mergeCell ref="A31:C31"/>
    <mergeCell ref="E31:G31"/>
    <mergeCell ref="E32:G32"/>
    <mergeCell ref="E39:G39"/>
    <mergeCell ref="E33:G33"/>
    <mergeCell ref="E37:G37"/>
    <mergeCell ref="N33:S33"/>
    <mergeCell ref="N34:R34"/>
    <mergeCell ref="N35:R35"/>
    <mergeCell ref="E36:H36"/>
    <mergeCell ref="N36:R36"/>
    <mergeCell ref="N37:R37"/>
    <mergeCell ref="A38:B38"/>
    <mergeCell ref="E38:G38"/>
    <mergeCell ref="N38:R38"/>
    <mergeCell ref="N45:R45"/>
    <mergeCell ref="N46:R46"/>
    <mergeCell ref="E40:G40"/>
    <mergeCell ref="E41:G41"/>
    <mergeCell ref="N41:S41"/>
    <mergeCell ref="N42:R42"/>
    <mergeCell ref="N43:R43"/>
    <mergeCell ref="N44:R44"/>
  </mergeCells>
  <phoneticPr fontId="40" type="noConversion"/>
  <pageMargins left="0.23622047244094491" right="0.23622047244094491" top="0.74803149606299213" bottom="0.74803149606299213" header="0.31496062992125984" footer="0.31496062992125984"/>
  <pageSetup scale="44" orientation="portrait" verticalDpi="598" r:id="rId1"/>
  <headerFooter>
    <oddFooter>&amp;R&amp;"Times New Roman,Italic"&amp;8&amp;Z&amp;F</oddFooter>
  </headerFooter>
  <rowBreaks count="1" manualBreakCount="1">
    <brk id="50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U127"/>
  <sheetViews>
    <sheetView tabSelected="1" topLeftCell="A3" zoomScaleNormal="100" workbookViewId="0">
      <selection activeCell="U17" sqref="U17"/>
    </sheetView>
  </sheetViews>
  <sheetFormatPr defaultColWidth="9.1796875" defaultRowHeight="13" x14ac:dyDescent="0.3"/>
  <cols>
    <col min="1" max="1" width="8.7265625" style="1" customWidth="1"/>
    <col min="2" max="2" width="11.7265625" style="1" bestFit="1" customWidth="1"/>
    <col min="3" max="3" width="11" style="1" customWidth="1"/>
    <col min="4" max="4" width="1.26953125" style="1" customWidth="1"/>
    <col min="5" max="5" width="11.7265625" style="1" customWidth="1"/>
    <col min="6" max="6" width="9" style="1" customWidth="1"/>
    <col min="7" max="7" width="10" style="1" bestFit="1" customWidth="1"/>
    <col min="8" max="8" width="12.453125" style="1" bestFit="1" customWidth="1"/>
    <col min="9" max="9" width="0.81640625" style="1" customWidth="1"/>
    <col min="10" max="10" width="19.54296875" style="1" customWidth="1"/>
    <col min="11" max="11" width="10.453125" style="1" bestFit="1" customWidth="1"/>
    <col min="12" max="12" width="10.1796875" style="1" customWidth="1"/>
    <col min="13" max="13" width="10.81640625" style="67" customWidth="1"/>
    <col min="14" max="14" width="8" style="67" customWidth="1"/>
    <col min="15" max="15" width="1.26953125" style="1" customWidth="1"/>
    <col min="16" max="16" width="9" style="1" bestFit="1" customWidth="1"/>
    <col min="17" max="17" width="10.81640625" style="57" bestFit="1" customWidth="1"/>
    <col min="18" max="18" width="9.81640625" style="57" customWidth="1"/>
    <col min="19" max="19" width="10.26953125" style="57" bestFit="1" customWidth="1"/>
    <col min="20" max="20" width="9.1796875" style="1"/>
    <col min="21" max="21" width="11.54296875" style="1" customWidth="1"/>
    <col min="22" max="16384" width="9.1796875" style="1"/>
  </cols>
  <sheetData>
    <row r="1" spans="1:19" ht="15.65" customHeight="1" x14ac:dyDescent="0.3">
      <c r="A1" s="468"/>
      <c r="B1" s="468"/>
      <c r="C1" s="468"/>
      <c r="D1" s="468"/>
      <c r="E1" s="468"/>
      <c r="F1" s="468"/>
      <c r="G1" s="468"/>
      <c r="H1" s="468"/>
      <c r="I1" s="468"/>
      <c r="J1" s="468"/>
      <c r="K1" s="468"/>
      <c r="L1" s="468"/>
      <c r="M1" s="468"/>
      <c r="N1" s="468"/>
      <c r="O1" s="468"/>
      <c r="P1" s="468"/>
      <c r="Q1" s="468"/>
      <c r="R1" s="468"/>
      <c r="S1" s="468"/>
    </row>
    <row r="2" spans="1:19" x14ac:dyDescent="0.3">
      <c r="A2" s="469" t="s">
        <v>0</v>
      </c>
      <c r="B2" s="469"/>
      <c r="C2" s="469"/>
      <c r="D2" s="469"/>
      <c r="E2" s="469"/>
      <c r="F2" s="469"/>
      <c r="G2" s="469"/>
      <c r="H2" s="469"/>
      <c r="I2" s="469"/>
      <c r="J2" s="469"/>
      <c r="K2" s="469"/>
      <c r="L2" s="469"/>
      <c r="M2" s="469"/>
      <c r="N2" s="469"/>
      <c r="O2" s="470"/>
      <c r="P2" s="471" t="s">
        <v>1</v>
      </c>
      <c r="Q2" s="472"/>
      <c r="R2" s="473"/>
      <c r="S2" s="2"/>
    </row>
    <row r="3" spans="1:19" ht="12.75" customHeight="1" x14ac:dyDescent="0.3">
      <c r="A3" s="3"/>
      <c r="B3" s="3"/>
      <c r="C3" s="3"/>
      <c r="D3" s="3"/>
      <c r="E3" s="3"/>
      <c r="F3" s="3"/>
      <c r="G3" s="3"/>
      <c r="H3" s="474" t="s">
        <v>2</v>
      </c>
      <c r="I3" s="106"/>
      <c r="J3" s="475"/>
      <c r="K3" s="475"/>
      <c r="L3" s="475"/>
      <c r="M3" s="475"/>
      <c r="N3" s="4"/>
      <c r="O3" s="2"/>
      <c r="P3" s="105" t="s">
        <v>3</v>
      </c>
      <c r="Q3" s="105" t="s">
        <v>4</v>
      </c>
      <c r="R3" s="105" t="s">
        <v>5</v>
      </c>
      <c r="S3" s="105" t="s">
        <v>5</v>
      </c>
    </row>
    <row r="4" spans="1:19" ht="12.75" customHeight="1" x14ac:dyDescent="0.3">
      <c r="A4" s="3"/>
      <c r="B4" s="3"/>
      <c r="C4" s="3"/>
      <c r="D4" s="3"/>
      <c r="E4" s="3"/>
      <c r="F4" s="3"/>
      <c r="G4" s="3"/>
      <c r="H4" s="474"/>
      <c r="I4" s="106"/>
      <c r="J4" s="476"/>
      <c r="K4" s="476"/>
      <c r="L4" s="476"/>
      <c r="M4" s="476"/>
      <c r="N4" s="4"/>
      <c r="O4" s="2"/>
      <c r="P4" s="5">
        <f>B9</f>
        <v>40000</v>
      </c>
      <c r="Q4" s="93">
        <f>B13</f>
        <v>0</v>
      </c>
      <c r="R4" s="6"/>
      <c r="S4" s="75">
        <f>L11+M15+K29+K39+K28</f>
        <v>0</v>
      </c>
    </row>
    <row r="5" spans="1:19" x14ac:dyDescent="0.3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4"/>
      <c r="N5" s="4"/>
      <c r="O5" s="2"/>
      <c r="P5" s="5">
        <f>C9</f>
        <v>40100</v>
      </c>
      <c r="Q5" s="93">
        <f>C13+D13+F13</f>
        <v>0</v>
      </c>
      <c r="R5" s="6"/>
      <c r="S5" s="2"/>
    </row>
    <row r="6" spans="1:19" ht="13.5" thickBo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4"/>
      <c r="N6" s="4"/>
      <c r="O6" s="2"/>
      <c r="P6" s="5">
        <f>F9</f>
        <v>40200</v>
      </c>
      <c r="Q6" s="93">
        <f>G13</f>
        <v>0</v>
      </c>
      <c r="R6" s="6"/>
      <c r="S6" s="2"/>
    </row>
    <row r="7" spans="1:19" ht="15" customHeight="1" thickBot="1" x14ac:dyDescent="0.35">
      <c r="A7" s="7"/>
      <c r="B7" s="184" t="s">
        <v>6</v>
      </c>
      <c r="C7" s="477" t="s">
        <v>7</v>
      </c>
      <c r="D7" s="480"/>
      <c r="E7" s="478"/>
      <c r="F7" s="477" t="s">
        <v>8</v>
      </c>
      <c r="G7" s="478"/>
      <c r="H7" s="185" t="s">
        <v>9</v>
      </c>
      <c r="I7" s="477" t="s">
        <v>94</v>
      </c>
      <c r="J7" s="478"/>
      <c r="K7" s="185" t="s">
        <v>45</v>
      </c>
      <c r="L7" s="477" t="s">
        <v>10</v>
      </c>
      <c r="M7" s="479"/>
      <c r="N7" s="4"/>
      <c r="O7" s="2"/>
      <c r="P7" s="5">
        <f>H9</f>
        <v>40300</v>
      </c>
      <c r="Q7" s="93">
        <f>H13</f>
        <v>0</v>
      </c>
      <c r="R7" s="6"/>
      <c r="S7" s="2"/>
    </row>
    <row r="8" spans="1:19" ht="16.149999999999999" customHeight="1" x14ac:dyDescent="0.3">
      <c r="A8" s="11"/>
      <c r="B8" s="8"/>
      <c r="C8" s="248" t="s">
        <v>11</v>
      </c>
      <c r="D8" s="481" t="s">
        <v>12</v>
      </c>
      <c r="E8" s="482"/>
      <c r="F8" s="248" t="s">
        <v>13</v>
      </c>
      <c r="G8" s="248" t="s">
        <v>8</v>
      </c>
      <c r="H8" s="246" t="s">
        <v>14</v>
      </c>
      <c r="I8" s="455"/>
      <c r="J8" s="456"/>
      <c r="K8" s="178" t="s">
        <v>95</v>
      </c>
      <c r="L8" s="440" t="s">
        <v>96</v>
      </c>
      <c r="M8" s="442" t="s">
        <v>97</v>
      </c>
      <c r="N8" s="4"/>
      <c r="O8" s="2"/>
      <c r="P8" s="5">
        <f>I9</f>
        <v>40900</v>
      </c>
      <c r="Q8" s="93">
        <f>I13</f>
        <v>0</v>
      </c>
      <c r="R8" s="6"/>
      <c r="S8" s="2"/>
    </row>
    <row r="9" spans="1:19" ht="13.9" customHeight="1" thickBot="1" x14ac:dyDescent="0.35">
      <c r="A9" s="73" t="s">
        <v>15</v>
      </c>
      <c r="B9" s="9">
        <v>40000</v>
      </c>
      <c r="C9" s="457">
        <v>40100</v>
      </c>
      <c r="D9" s="483"/>
      <c r="E9" s="458"/>
      <c r="F9" s="457">
        <v>40200</v>
      </c>
      <c r="G9" s="458"/>
      <c r="H9" s="247">
        <v>40300</v>
      </c>
      <c r="I9" s="457">
        <v>40900</v>
      </c>
      <c r="J9" s="458"/>
      <c r="K9" s="10">
        <v>41000</v>
      </c>
      <c r="L9" s="441"/>
      <c r="M9" s="443"/>
      <c r="N9" s="4"/>
      <c r="O9" s="2"/>
      <c r="P9" s="5">
        <f>K9</f>
        <v>41000</v>
      </c>
      <c r="Q9" s="93">
        <f>K13</f>
        <v>0</v>
      </c>
      <c r="R9" s="6"/>
      <c r="S9" s="2"/>
    </row>
    <row r="10" spans="1:19" ht="14.5" customHeight="1" x14ac:dyDescent="0.3">
      <c r="A10" s="11" t="s">
        <v>110</v>
      </c>
      <c r="B10" s="365"/>
      <c r="C10" s="366"/>
      <c r="D10" s="495"/>
      <c r="E10" s="496"/>
      <c r="F10" s="366"/>
      <c r="G10" s="366"/>
      <c r="H10" s="271"/>
      <c r="I10" s="497"/>
      <c r="J10" s="498"/>
      <c r="K10" s="268"/>
      <c r="L10" s="12">
        <f>SUM(B10:K10)</f>
        <v>0</v>
      </c>
      <c r="M10" s="12">
        <f>SUM(B10:K10)</f>
        <v>0</v>
      </c>
      <c r="N10" s="4"/>
      <c r="O10" s="2"/>
      <c r="P10" s="86"/>
      <c r="Q10" s="87"/>
      <c r="R10" s="42"/>
      <c r="S10" s="2"/>
    </row>
    <row r="11" spans="1:19" ht="14.5" customHeight="1" x14ac:dyDescent="0.3">
      <c r="A11" s="72" t="s">
        <v>63</v>
      </c>
      <c r="B11" s="367"/>
      <c r="C11" s="368"/>
      <c r="D11" s="493"/>
      <c r="E11" s="494"/>
      <c r="F11" s="368"/>
      <c r="G11" s="368"/>
      <c r="H11" s="273"/>
      <c r="I11" s="499"/>
      <c r="J11" s="500"/>
      <c r="K11" s="266"/>
      <c r="L11" s="12">
        <f>SUM(B11:K11)</f>
        <v>0</v>
      </c>
      <c r="M11" s="12">
        <f>SUM(B11:K11)</f>
        <v>0</v>
      </c>
      <c r="N11" s="4"/>
      <c r="O11" s="2"/>
      <c r="P11" s="13">
        <f>N15</f>
        <v>24000</v>
      </c>
      <c r="Q11" s="93">
        <f>M15</f>
        <v>0</v>
      </c>
      <c r="R11" s="75">
        <f>M16</f>
        <v>0</v>
      </c>
      <c r="S11" s="2"/>
    </row>
    <row r="12" spans="1:19" ht="13.5" thickBot="1" x14ac:dyDescent="0.35">
      <c r="A12" s="72" t="s">
        <v>64</v>
      </c>
      <c r="B12" s="274"/>
      <c r="C12" s="269"/>
      <c r="D12" s="491"/>
      <c r="E12" s="492"/>
      <c r="F12" s="269"/>
      <c r="G12" s="269"/>
      <c r="H12" s="269"/>
      <c r="I12" s="491"/>
      <c r="J12" s="492"/>
      <c r="K12" s="267"/>
      <c r="L12" s="12">
        <f>SUM(B12:K12)</f>
        <v>0</v>
      </c>
      <c r="M12" s="12">
        <f>SUM(B12:K12)</f>
        <v>0</v>
      </c>
      <c r="N12" s="4"/>
      <c r="O12" s="2"/>
      <c r="P12" s="89"/>
      <c r="Q12" s="87"/>
      <c r="R12" s="42"/>
      <c r="S12" s="2"/>
    </row>
    <row r="13" spans="1:19" ht="14.5" customHeight="1" x14ac:dyDescent="0.3">
      <c r="A13" s="72" t="s">
        <v>10</v>
      </c>
      <c r="B13" s="175">
        <f>SUM(B10:B12)</f>
        <v>0</v>
      </c>
      <c r="C13" s="176">
        <f>SUM(C10:C12)</f>
        <v>0</v>
      </c>
      <c r="D13" s="449">
        <f t="shared" ref="D13:E13" si="0">SUM(D10:D12)</f>
        <v>0</v>
      </c>
      <c r="E13" s="450">
        <f t="shared" si="0"/>
        <v>0</v>
      </c>
      <c r="F13" s="176">
        <f>SUM(F10:F12)</f>
        <v>0</v>
      </c>
      <c r="G13" s="176">
        <f>SUM(G10:G12)</f>
        <v>0</v>
      </c>
      <c r="H13" s="176">
        <f>SUM(H10:H12)</f>
        <v>0</v>
      </c>
      <c r="I13" s="449">
        <f t="shared" ref="I13" si="1">SUM(I10:I12)</f>
        <v>0</v>
      </c>
      <c r="J13" s="450">
        <f>SUM(J10:J12)</f>
        <v>0</v>
      </c>
      <c r="K13" s="176">
        <f>SUM(K10:K12)</f>
        <v>0</v>
      </c>
      <c r="L13" s="187"/>
      <c r="M13" s="186">
        <f>SUM(B13:K13)</f>
        <v>0</v>
      </c>
      <c r="N13" s="4"/>
      <c r="O13" s="2"/>
      <c r="P13" s="85">
        <f>M23</f>
        <v>10400</v>
      </c>
      <c r="Q13" s="198">
        <f>-L23</f>
        <v>0</v>
      </c>
      <c r="R13" s="201">
        <f>-M55</f>
        <v>0</v>
      </c>
      <c r="S13" s="2"/>
    </row>
    <row r="14" spans="1:19" ht="13.5" thickBot="1" x14ac:dyDescent="0.35">
      <c r="A14" s="73"/>
      <c r="B14" s="14"/>
      <c r="C14" s="15"/>
      <c r="D14" s="451"/>
      <c r="E14" s="452"/>
      <c r="F14" s="15"/>
      <c r="G14" s="15"/>
      <c r="H14" s="15"/>
      <c r="I14" s="451"/>
      <c r="J14" s="452"/>
      <c r="K14" s="15"/>
      <c r="L14" s="15"/>
      <c r="M14" s="16"/>
      <c r="N14" s="4"/>
      <c r="O14" s="2"/>
      <c r="P14" s="13">
        <f>M25</f>
        <v>10430</v>
      </c>
      <c r="Q14" s="93">
        <f>-L25</f>
        <v>0</v>
      </c>
      <c r="R14" s="202">
        <f>-M58</f>
        <v>0</v>
      </c>
      <c r="S14" s="2"/>
    </row>
    <row r="15" spans="1:19" ht="14.5" customHeight="1" thickBot="1" x14ac:dyDescent="0.35">
      <c r="A15" s="7"/>
      <c r="B15" s="17">
        <f>B13*0.1</f>
        <v>0</v>
      </c>
      <c r="C15" s="17">
        <f>C13*0.1</f>
        <v>0</v>
      </c>
      <c r="D15" s="453">
        <f>D13*0.1</f>
        <v>0</v>
      </c>
      <c r="E15" s="454"/>
      <c r="F15" s="18">
        <f>F13*0.1</f>
        <v>0</v>
      </c>
      <c r="G15" s="18">
        <f>G13*0.1</f>
        <v>0</v>
      </c>
      <c r="H15" s="18">
        <f>H13*0</f>
        <v>0</v>
      </c>
      <c r="I15" s="453">
        <f>I13*0.1</f>
        <v>0</v>
      </c>
      <c r="J15" s="454"/>
      <c r="K15" s="18">
        <f>K13*0</f>
        <v>0</v>
      </c>
      <c r="L15" s="18">
        <f>SUM(B15:K15)</f>
        <v>0</v>
      </c>
      <c r="M15" s="275"/>
      <c r="N15" s="19">
        <v>24000</v>
      </c>
      <c r="O15" s="2"/>
      <c r="P15" s="13">
        <f>M26</f>
        <v>10435</v>
      </c>
      <c r="Q15" s="93">
        <f>-L26</f>
        <v>0</v>
      </c>
      <c r="R15" s="202">
        <f>-M62</f>
        <v>0</v>
      </c>
      <c r="S15" s="2"/>
    </row>
    <row r="16" spans="1:19" ht="13.5" thickBot="1" x14ac:dyDescent="0.35">
      <c r="A16" s="3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1">
        <f>M13+M15</f>
        <v>0</v>
      </c>
      <c r="N16" s="4"/>
      <c r="O16" s="2"/>
      <c r="P16" s="13">
        <f>M30</f>
        <v>22200</v>
      </c>
      <c r="Q16" s="93">
        <f>L30</f>
        <v>0</v>
      </c>
      <c r="R16" s="202">
        <f>-M65</f>
        <v>0</v>
      </c>
      <c r="S16" s="2"/>
    </row>
    <row r="17" spans="1:19" ht="14.5" customHeight="1" x14ac:dyDescent="0.3">
      <c r="A17" s="3" t="s">
        <v>16</v>
      </c>
      <c r="B17" s="22">
        <v>40000</v>
      </c>
      <c r="C17" s="447">
        <v>40200</v>
      </c>
      <c r="D17" s="487"/>
      <c r="E17" s="448"/>
      <c r="F17" s="447">
        <v>40300</v>
      </c>
      <c r="G17" s="448"/>
      <c r="H17" s="22">
        <v>40500</v>
      </c>
      <c r="I17" s="447">
        <v>40600</v>
      </c>
      <c r="J17" s="448"/>
      <c r="K17" s="5">
        <f>K9</f>
        <v>41000</v>
      </c>
      <c r="L17" s="23"/>
      <c r="M17" s="24"/>
      <c r="N17" s="4"/>
      <c r="O17" s="2"/>
      <c r="P17" s="13">
        <f>M31</f>
        <v>73000</v>
      </c>
      <c r="Q17" s="93">
        <f>L31</f>
        <v>0</v>
      </c>
      <c r="R17" s="202">
        <f>-M69</f>
        <v>0</v>
      </c>
      <c r="S17" s="2"/>
    </row>
    <row r="18" spans="1:19" x14ac:dyDescent="0.3">
      <c r="A18" s="2"/>
      <c r="B18" s="2"/>
      <c r="C18" s="2"/>
      <c r="D18" s="2"/>
      <c r="E18" s="2"/>
      <c r="F18" s="2"/>
      <c r="G18" s="2"/>
      <c r="H18" s="2"/>
      <c r="I18" s="2"/>
      <c r="K18" s="2"/>
      <c r="L18" s="2"/>
      <c r="M18" s="25"/>
      <c r="N18" s="4"/>
      <c r="O18" s="2"/>
      <c r="P18" s="13">
        <f>M27</f>
        <v>22200</v>
      </c>
      <c r="Q18" s="93">
        <f>L27</f>
        <v>0</v>
      </c>
      <c r="R18" s="202">
        <f>-M72</f>
        <v>0</v>
      </c>
      <c r="S18" s="2"/>
    </row>
    <row r="19" spans="1:19" x14ac:dyDescent="0.3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20"/>
      <c r="M19" s="4"/>
      <c r="N19" s="4"/>
      <c r="O19" s="2" t="s">
        <v>17</v>
      </c>
      <c r="P19" s="13">
        <f>M28</f>
        <v>22200</v>
      </c>
      <c r="Q19" s="93">
        <f>L28</f>
        <v>0</v>
      </c>
      <c r="R19" s="202">
        <f>-M76</f>
        <v>0</v>
      </c>
      <c r="S19" s="2"/>
    </row>
    <row r="20" spans="1:19" ht="13.5" thickBot="1" x14ac:dyDescent="0.35">
      <c r="A20" s="444" t="s">
        <v>22</v>
      </c>
      <c r="B20" s="445"/>
      <c r="C20" s="446"/>
      <c r="D20" s="26"/>
      <c r="E20" s="444" t="s">
        <v>54</v>
      </c>
      <c r="F20" s="445"/>
      <c r="G20" s="445"/>
      <c r="H20" s="446"/>
      <c r="J20" s="444" t="s">
        <v>52</v>
      </c>
      <c r="K20" s="445"/>
      <c r="L20" s="446"/>
      <c r="M20" s="2"/>
      <c r="N20" s="4"/>
      <c r="O20" s="2"/>
      <c r="R20" s="203">
        <f>-M82</f>
        <v>0</v>
      </c>
      <c r="S20" s="2"/>
    </row>
    <row r="21" spans="1:19" x14ac:dyDescent="0.3">
      <c r="A21" s="27">
        <v>100</v>
      </c>
      <c r="B21" s="277"/>
      <c r="C21" s="94">
        <f t="shared" ref="C21:C27" si="2">A21*B21</f>
        <v>0</v>
      </c>
      <c r="D21" s="28"/>
      <c r="E21" s="465"/>
      <c r="F21" s="466"/>
      <c r="G21" s="467"/>
      <c r="H21" s="55"/>
      <c r="I21" s="26"/>
      <c r="J21" s="29" t="s">
        <v>56</v>
      </c>
      <c r="K21" s="275"/>
      <c r="L21" s="29"/>
      <c r="M21" s="25"/>
      <c r="N21" s="4"/>
      <c r="O21" s="2"/>
      <c r="P21" s="88">
        <v>70800</v>
      </c>
      <c r="Q21" s="92">
        <f>K47</f>
        <v>0</v>
      </c>
      <c r="R21" s="84"/>
      <c r="S21" s="2"/>
    </row>
    <row r="22" spans="1:19" x14ac:dyDescent="0.3">
      <c r="A22" s="27">
        <v>50</v>
      </c>
      <c r="B22" s="278"/>
      <c r="C22" s="94">
        <f t="shared" si="2"/>
        <v>0</v>
      </c>
      <c r="D22" s="28"/>
      <c r="E22" s="465"/>
      <c r="F22" s="466"/>
      <c r="G22" s="467"/>
      <c r="H22" s="55"/>
      <c r="I22" s="30"/>
      <c r="J22" s="29" t="s">
        <v>57</v>
      </c>
      <c r="K22" s="275"/>
      <c r="L22" s="29"/>
      <c r="M22" s="25"/>
      <c r="N22" s="4"/>
      <c r="O22" s="2"/>
      <c r="P22" s="85">
        <v>10420</v>
      </c>
      <c r="Q22" s="92">
        <f>-K35</f>
        <v>0</v>
      </c>
      <c r="R22" s="45"/>
      <c r="S22" s="2"/>
    </row>
    <row r="23" spans="1:19" x14ac:dyDescent="0.3">
      <c r="A23" s="31">
        <v>20</v>
      </c>
      <c r="B23" s="278"/>
      <c r="C23" s="94">
        <f t="shared" si="2"/>
        <v>0</v>
      </c>
      <c r="D23" s="28"/>
      <c r="E23" s="465"/>
      <c r="F23" s="466"/>
      <c r="G23" s="467"/>
      <c r="H23" s="55"/>
      <c r="I23" s="30"/>
      <c r="J23" s="32" t="s">
        <v>58</v>
      </c>
      <c r="K23" s="90">
        <f>SUM(K21:K22)</f>
        <v>0</v>
      </c>
      <c r="L23" s="91">
        <f>K23</f>
        <v>0</v>
      </c>
      <c r="M23" s="19">
        <v>10400</v>
      </c>
      <c r="N23" s="4"/>
      <c r="O23" s="2"/>
      <c r="P23" s="13">
        <v>22150</v>
      </c>
      <c r="Q23" s="93">
        <f t="shared" ref="Q23:Q28" si="3">+K36</f>
        <v>0</v>
      </c>
      <c r="R23" s="6"/>
      <c r="S23" s="2"/>
    </row>
    <row r="24" spans="1:19" x14ac:dyDescent="0.3">
      <c r="A24" s="27">
        <v>10</v>
      </c>
      <c r="B24" s="277"/>
      <c r="C24" s="94">
        <f t="shared" si="2"/>
        <v>0</v>
      </c>
      <c r="D24" s="28"/>
      <c r="E24" s="462"/>
      <c r="F24" s="463"/>
      <c r="G24" s="464"/>
      <c r="H24" s="77"/>
      <c r="I24" s="30"/>
      <c r="J24" s="43" t="s">
        <v>21</v>
      </c>
      <c r="K24" s="255"/>
      <c r="L24" s="33"/>
      <c r="M24" s="4"/>
      <c r="N24" s="4"/>
      <c r="O24" s="2"/>
      <c r="P24" s="13">
        <v>22100</v>
      </c>
      <c r="Q24" s="93">
        <f t="shared" si="3"/>
        <v>0</v>
      </c>
      <c r="R24" s="6"/>
      <c r="S24" s="2"/>
    </row>
    <row r="25" spans="1:19" x14ac:dyDescent="0.3">
      <c r="A25" s="31">
        <v>5</v>
      </c>
      <c r="B25" s="277"/>
      <c r="C25" s="94">
        <f t="shared" si="2"/>
        <v>0</v>
      </c>
      <c r="D25" s="28"/>
      <c r="E25" s="462"/>
      <c r="F25" s="463"/>
      <c r="G25" s="464"/>
      <c r="H25" s="77"/>
      <c r="I25" s="30"/>
      <c r="J25" s="43" t="s">
        <v>24</v>
      </c>
      <c r="K25" s="79"/>
      <c r="L25" s="91">
        <f>K24-L26</f>
        <v>0</v>
      </c>
      <c r="M25" s="19">
        <v>10430</v>
      </c>
      <c r="N25" s="4"/>
      <c r="O25" s="2"/>
      <c r="P25" s="13"/>
      <c r="Q25" s="93">
        <f t="shared" si="3"/>
        <v>0</v>
      </c>
      <c r="R25" s="6"/>
      <c r="S25" s="2"/>
    </row>
    <row r="26" spans="1:19" x14ac:dyDescent="0.3">
      <c r="A26" s="31">
        <v>2</v>
      </c>
      <c r="B26" s="277"/>
      <c r="C26" s="94">
        <f t="shared" si="2"/>
        <v>0</v>
      </c>
      <c r="D26" s="28"/>
      <c r="E26" s="35"/>
      <c r="F26" s="35"/>
      <c r="G26" s="35"/>
      <c r="H26" s="97">
        <f>SUM(H21:H25)</f>
        <v>0</v>
      </c>
      <c r="I26" s="30"/>
      <c r="J26" s="43" t="s">
        <v>28</v>
      </c>
      <c r="K26" s="80"/>
      <c r="L26" s="91">
        <f>K24*0.026</f>
        <v>0</v>
      </c>
      <c r="M26" s="19">
        <v>10435</v>
      </c>
      <c r="N26" s="4"/>
      <c r="O26" s="2"/>
      <c r="P26" s="13">
        <v>23300</v>
      </c>
      <c r="Q26" s="93">
        <f t="shared" si="3"/>
        <v>0</v>
      </c>
      <c r="R26" s="6"/>
      <c r="S26" s="2"/>
    </row>
    <row r="27" spans="1:19" x14ac:dyDescent="0.3">
      <c r="A27" s="36">
        <v>1</v>
      </c>
      <c r="B27" s="277"/>
      <c r="C27" s="94">
        <f t="shared" si="2"/>
        <v>0</v>
      </c>
      <c r="D27" s="28"/>
      <c r="E27" s="35"/>
      <c r="F27" s="35"/>
      <c r="G27" s="35"/>
      <c r="H27" s="37"/>
      <c r="I27" s="30"/>
      <c r="J27" s="29" t="s">
        <v>98</v>
      </c>
      <c r="K27" s="253"/>
      <c r="L27" s="91">
        <f>K27</f>
        <v>0</v>
      </c>
      <c r="M27" s="19">
        <v>22200</v>
      </c>
      <c r="N27" s="4"/>
      <c r="O27" s="2"/>
      <c r="P27" s="13">
        <v>10550</v>
      </c>
      <c r="Q27" s="93">
        <f>+K40</f>
        <v>0</v>
      </c>
      <c r="R27" s="6"/>
      <c r="S27" s="2"/>
    </row>
    <row r="28" spans="1:19" x14ac:dyDescent="0.3">
      <c r="A28" s="38" t="s">
        <v>36</v>
      </c>
      <c r="B28" s="55"/>
      <c r="C28" s="95">
        <f>B28</f>
        <v>0</v>
      </c>
      <c r="D28" s="39"/>
      <c r="E28" s="444" t="s">
        <v>55</v>
      </c>
      <c r="F28" s="445"/>
      <c r="G28" s="445"/>
      <c r="H28" s="446"/>
      <c r="I28" s="37"/>
      <c r="J28" s="32" t="s">
        <v>99</v>
      </c>
      <c r="K28" s="279"/>
      <c r="L28" s="91">
        <f>K28</f>
        <v>0</v>
      </c>
      <c r="M28" s="19">
        <v>22200</v>
      </c>
      <c r="N28" s="4"/>
      <c r="O28" s="2"/>
      <c r="P28" s="13">
        <v>10200</v>
      </c>
      <c r="Q28" s="93">
        <f t="shared" si="3"/>
        <v>0</v>
      </c>
      <c r="R28" s="6"/>
      <c r="S28" s="2"/>
    </row>
    <row r="29" spans="1:19" x14ac:dyDescent="0.3">
      <c r="A29" s="7"/>
      <c r="B29" s="2"/>
      <c r="C29" s="96">
        <f>SUM(C21:C28)</f>
        <v>0</v>
      </c>
      <c r="D29" s="41"/>
      <c r="E29" s="465"/>
      <c r="F29" s="466"/>
      <c r="G29" s="467"/>
      <c r="H29" s="55"/>
      <c r="I29" s="26"/>
      <c r="J29" s="40" t="s">
        <v>33</v>
      </c>
      <c r="K29" s="269"/>
      <c r="L29" s="82"/>
      <c r="M29" s="4"/>
      <c r="N29" s="4"/>
      <c r="O29" s="2"/>
      <c r="P29" s="13"/>
      <c r="Q29" s="93">
        <f>+L42</f>
        <v>0</v>
      </c>
      <c r="R29" s="6"/>
      <c r="S29" s="2"/>
    </row>
    <row r="30" spans="1:19" x14ac:dyDescent="0.3">
      <c r="D30" s="2"/>
      <c r="E30" s="465"/>
      <c r="F30" s="466"/>
      <c r="G30" s="467"/>
      <c r="H30" s="55"/>
      <c r="I30" s="30"/>
      <c r="J30" s="43" t="s">
        <v>34</v>
      </c>
      <c r="K30" s="79"/>
      <c r="L30" s="33">
        <f>K29-L31</f>
        <v>0</v>
      </c>
      <c r="M30" s="19">
        <v>22200</v>
      </c>
      <c r="N30" s="4"/>
      <c r="O30" s="2"/>
      <c r="P30" s="13"/>
      <c r="Q30" s="93">
        <f>K44</f>
        <v>0</v>
      </c>
      <c r="R30" s="42"/>
      <c r="S30" s="2"/>
    </row>
    <row r="31" spans="1:19" x14ac:dyDescent="0.3">
      <c r="A31" s="488" t="s">
        <v>23</v>
      </c>
      <c r="B31" s="489"/>
      <c r="C31" s="490"/>
      <c r="D31" s="44"/>
      <c r="E31" s="462"/>
      <c r="F31" s="463"/>
      <c r="G31" s="464"/>
      <c r="H31" s="77"/>
      <c r="I31" s="30"/>
      <c r="J31" s="43" t="s">
        <v>35</v>
      </c>
      <c r="K31" s="81"/>
      <c r="L31" s="33">
        <f>K29*0.08</f>
        <v>0</v>
      </c>
      <c r="M31" s="19">
        <v>73000</v>
      </c>
      <c r="N31" s="4"/>
      <c r="O31" s="2"/>
      <c r="P31" s="4"/>
      <c r="Q31" s="83"/>
      <c r="R31" s="93">
        <f>SUM(Q4:Q30)</f>
        <v>0</v>
      </c>
      <c r="S31" s="2"/>
    </row>
    <row r="32" spans="1:19" x14ac:dyDescent="0.3">
      <c r="A32" s="46" t="s">
        <v>25</v>
      </c>
      <c r="B32" s="46" t="s">
        <v>26</v>
      </c>
      <c r="C32" s="47" t="s">
        <v>27</v>
      </c>
      <c r="D32" s="3"/>
      <c r="E32" s="462"/>
      <c r="F32" s="463"/>
      <c r="G32" s="464"/>
      <c r="H32" s="77"/>
      <c r="I32" s="30"/>
      <c r="M32" s="25"/>
      <c r="N32" s="4"/>
      <c r="O32" s="2" t="s">
        <v>31</v>
      </c>
      <c r="P32" s="2"/>
      <c r="Q32" s="4"/>
      <c r="R32" s="4"/>
      <c r="S32" s="2"/>
    </row>
    <row r="33" spans="1:21" x14ac:dyDescent="0.3">
      <c r="A33" s="48" t="s">
        <v>29</v>
      </c>
      <c r="B33" s="253"/>
      <c r="C33" s="98">
        <f>B33*1.98</f>
        <v>0</v>
      </c>
      <c r="D33" s="49"/>
      <c r="E33" s="462"/>
      <c r="F33" s="463"/>
      <c r="G33" s="464"/>
      <c r="H33" s="77"/>
      <c r="I33" s="30"/>
      <c r="J33" s="249" t="s">
        <v>53</v>
      </c>
      <c r="K33" s="250"/>
      <c r="L33" s="251"/>
      <c r="M33" s="25"/>
      <c r="N33" s="485" t="s">
        <v>61</v>
      </c>
      <c r="O33" s="485"/>
      <c r="P33" s="485"/>
      <c r="Q33" s="485"/>
      <c r="R33" s="485"/>
      <c r="S33" s="485"/>
    </row>
    <row r="34" spans="1:21" x14ac:dyDescent="0.3">
      <c r="A34" s="48" t="s">
        <v>30</v>
      </c>
      <c r="B34" s="76"/>
      <c r="C34" s="98">
        <f>B34*2.62</f>
        <v>0</v>
      </c>
      <c r="D34" s="49"/>
      <c r="E34" s="35"/>
      <c r="F34" s="35"/>
      <c r="G34" s="35"/>
      <c r="H34" s="97">
        <f>SUM(H29:H33)</f>
        <v>0</v>
      </c>
      <c r="I34" s="30"/>
      <c r="J34" s="50" t="s">
        <v>38</v>
      </c>
      <c r="K34" s="50" t="s">
        <v>4</v>
      </c>
      <c r="L34" s="34"/>
      <c r="M34" s="25"/>
      <c r="N34" s="484"/>
      <c r="O34" s="484"/>
      <c r="P34" s="484"/>
      <c r="Q34" s="484"/>
      <c r="R34" s="484"/>
      <c r="S34" s="55"/>
    </row>
    <row r="35" spans="1:21" x14ac:dyDescent="0.3">
      <c r="A35" s="48" t="s">
        <v>32</v>
      </c>
      <c r="B35" s="76"/>
      <c r="C35" s="98">
        <f>B35*1.45</f>
        <v>0</v>
      </c>
      <c r="D35" s="49"/>
      <c r="E35" s="2"/>
      <c r="F35" s="3"/>
      <c r="G35" s="53"/>
      <c r="H35" s="54"/>
      <c r="I35" s="30"/>
      <c r="J35" s="51" t="s">
        <v>40</v>
      </c>
      <c r="K35" s="78"/>
      <c r="L35" s="91">
        <f>K35</f>
        <v>0</v>
      </c>
      <c r="M35" s="25"/>
      <c r="N35" s="484"/>
      <c r="O35" s="484"/>
      <c r="P35" s="484"/>
      <c r="Q35" s="484"/>
      <c r="R35" s="484"/>
      <c r="S35" s="77"/>
    </row>
    <row r="36" spans="1:21" x14ac:dyDescent="0.3">
      <c r="A36" s="43"/>
      <c r="B36" s="55"/>
      <c r="C36" s="99"/>
      <c r="D36" s="3"/>
      <c r="E36" s="444" t="s">
        <v>59</v>
      </c>
      <c r="F36" s="445"/>
      <c r="G36" s="445"/>
      <c r="H36" s="446"/>
      <c r="I36" s="54"/>
      <c r="J36" s="43" t="s">
        <v>42</v>
      </c>
      <c r="K36" s="254">
        <f>-H34</f>
        <v>0</v>
      </c>
      <c r="L36" s="91">
        <f t="shared" ref="L36:L44" si="4">K36</f>
        <v>0</v>
      </c>
      <c r="M36" s="25"/>
      <c r="N36" s="484"/>
      <c r="O36" s="484"/>
      <c r="P36" s="484"/>
      <c r="Q36" s="484"/>
      <c r="R36" s="484"/>
      <c r="S36" s="77"/>
    </row>
    <row r="37" spans="1:21" x14ac:dyDescent="0.3">
      <c r="A37" s="2"/>
      <c r="B37" s="2"/>
      <c r="C37" s="2"/>
      <c r="E37" s="459"/>
      <c r="F37" s="460"/>
      <c r="G37" s="461"/>
      <c r="H37" s="74"/>
      <c r="I37" s="26"/>
      <c r="J37" s="43" t="s">
        <v>44</v>
      </c>
      <c r="K37" s="101">
        <f>-H42</f>
        <v>0</v>
      </c>
      <c r="L37" s="91">
        <f t="shared" si="4"/>
        <v>0</v>
      </c>
      <c r="M37" s="25"/>
      <c r="N37" s="484"/>
      <c r="O37" s="484"/>
      <c r="P37" s="484"/>
      <c r="Q37" s="484"/>
      <c r="R37" s="484"/>
      <c r="S37" s="77"/>
    </row>
    <row r="38" spans="1:21" x14ac:dyDescent="0.3">
      <c r="A38" s="486" t="s">
        <v>39</v>
      </c>
      <c r="B38" s="486"/>
      <c r="C38" s="2"/>
      <c r="D38" s="2"/>
      <c r="E38" s="459"/>
      <c r="F38" s="460"/>
      <c r="G38" s="461"/>
      <c r="H38" s="74"/>
      <c r="I38" s="30"/>
      <c r="J38" s="43" t="s">
        <v>46</v>
      </c>
      <c r="K38" s="52"/>
      <c r="L38" s="91">
        <f t="shared" si="4"/>
        <v>0</v>
      </c>
      <c r="M38" s="56"/>
      <c r="N38" s="484"/>
      <c r="O38" s="484"/>
      <c r="P38" s="484"/>
      <c r="Q38" s="484"/>
      <c r="R38" s="484"/>
      <c r="S38" s="77"/>
    </row>
    <row r="39" spans="1:21" ht="14.5" customHeight="1" x14ac:dyDescent="0.3">
      <c r="A39" s="47" t="s">
        <v>41</v>
      </c>
      <c r="B39" s="97">
        <f>C29+C34+C35+C36</f>
        <v>0</v>
      </c>
      <c r="C39" s="2"/>
      <c r="D39" s="2"/>
      <c r="E39" s="459"/>
      <c r="F39" s="460"/>
      <c r="G39" s="461"/>
      <c r="H39" s="74"/>
      <c r="I39" s="30"/>
      <c r="J39" s="43" t="s">
        <v>47</v>
      </c>
      <c r="K39" s="281"/>
      <c r="L39" s="91">
        <f t="shared" si="4"/>
        <v>0</v>
      </c>
      <c r="M39" s="25"/>
      <c r="N39" s="2"/>
      <c r="O39" s="2"/>
      <c r="P39" s="4"/>
      <c r="R39" s="4"/>
      <c r="S39" s="100">
        <f>SUM(S34:S38)</f>
        <v>0</v>
      </c>
      <c r="T39" s="7"/>
      <c r="U39" s="7"/>
    </row>
    <row r="40" spans="1:21" x14ac:dyDescent="0.3">
      <c r="A40" s="47" t="s">
        <v>43</v>
      </c>
      <c r="B40" s="104">
        <f>S39</f>
        <v>0</v>
      </c>
      <c r="C40" s="2"/>
      <c r="D40" s="2"/>
      <c r="E40" s="459"/>
      <c r="F40" s="460"/>
      <c r="G40" s="461"/>
      <c r="H40" s="74"/>
      <c r="I40" s="30"/>
      <c r="J40" s="43" t="s">
        <v>48</v>
      </c>
      <c r="K40" s="91">
        <f>-H26</f>
        <v>0</v>
      </c>
      <c r="L40" s="91">
        <f t="shared" si="4"/>
        <v>0</v>
      </c>
      <c r="M40" s="25"/>
      <c r="N40" s="25"/>
      <c r="O40" s="2"/>
      <c r="P40" s="2"/>
      <c r="Q40" s="4"/>
      <c r="R40" s="4"/>
      <c r="S40" s="58"/>
      <c r="T40" s="7"/>
      <c r="U40" s="7"/>
    </row>
    <row r="41" spans="1:21" x14ac:dyDescent="0.3">
      <c r="A41" s="47" t="s">
        <v>45</v>
      </c>
      <c r="B41" s="61"/>
      <c r="C41" s="2"/>
      <c r="D41" s="2"/>
      <c r="E41" s="459"/>
      <c r="F41" s="460"/>
      <c r="G41" s="461"/>
      <c r="H41" s="74"/>
      <c r="I41" s="30"/>
      <c r="J41" s="43" t="s">
        <v>49</v>
      </c>
      <c r="K41" s="91">
        <f>-C33</f>
        <v>0</v>
      </c>
      <c r="L41" s="91">
        <f t="shared" si="4"/>
        <v>0</v>
      </c>
      <c r="M41" s="25"/>
      <c r="N41" s="485" t="s">
        <v>62</v>
      </c>
      <c r="O41" s="485"/>
      <c r="P41" s="485"/>
      <c r="Q41" s="485"/>
      <c r="R41" s="485"/>
      <c r="S41" s="485"/>
      <c r="T41" s="7"/>
      <c r="U41" s="7"/>
    </row>
    <row r="42" spans="1:21" x14ac:dyDescent="0.3">
      <c r="A42" s="47"/>
      <c r="B42" s="61"/>
      <c r="C42" s="2"/>
      <c r="D42" s="2"/>
      <c r="E42" s="2"/>
      <c r="F42" s="2"/>
      <c r="G42" s="4"/>
      <c r="H42" s="100">
        <f>SUM(H37:H41)</f>
        <v>0</v>
      </c>
      <c r="I42" s="30"/>
      <c r="J42" s="59" t="s">
        <v>50</v>
      </c>
      <c r="K42" s="52"/>
      <c r="L42" s="91">
        <f t="shared" si="4"/>
        <v>0</v>
      </c>
      <c r="M42" s="25"/>
      <c r="N42" s="484"/>
      <c r="O42" s="484"/>
      <c r="P42" s="484"/>
      <c r="Q42" s="484"/>
      <c r="R42" s="484"/>
      <c r="S42" s="77"/>
      <c r="T42" s="7"/>
      <c r="U42" s="7"/>
    </row>
    <row r="43" spans="1:21" x14ac:dyDescent="0.3">
      <c r="A43" s="47"/>
      <c r="B43" s="61"/>
      <c r="C43" s="2"/>
      <c r="D43" s="2"/>
      <c r="E43" s="2"/>
      <c r="F43" s="2"/>
      <c r="G43" s="2"/>
      <c r="I43" s="23"/>
      <c r="J43" s="60" t="s">
        <v>129</v>
      </c>
      <c r="K43" s="46"/>
      <c r="L43" s="91">
        <f t="shared" si="4"/>
        <v>0</v>
      </c>
      <c r="M43" s="25"/>
      <c r="N43" s="484"/>
      <c r="O43" s="484"/>
      <c r="P43" s="484"/>
      <c r="Q43" s="484"/>
      <c r="R43" s="484"/>
      <c r="S43" s="77"/>
      <c r="T43" s="7"/>
      <c r="U43" s="7"/>
    </row>
    <row r="44" spans="1:21" ht="13.5" thickBot="1" x14ac:dyDescent="0.35">
      <c r="A44" s="3"/>
      <c r="B44" s="63"/>
      <c r="C44" s="2"/>
      <c r="D44" s="2"/>
      <c r="E44" s="62" t="s">
        <v>111</v>
      </c>
      <c r="F44" s="280"/>
      <c r="G44" s="2"/>
      <c r="H44" s="2"/>
      <c r="I44" s="2"/>
      <c r="J44" s="177"/>
      <c r="K44" s="46"/>
      <c r="L44" s="91">
        <f t="shared" si="4"/>
        <v>0</v>
      </c>
      <c r="M44" s="25"/>
      <c r="N44" s="484"/>
      <c r="O44" s="484"/>
      <c r="P44" s="484"/>
      <c r="Q44" s="484"/>
      <c r="R44" s="484"/>
      <c r="S44" s="77"/>
      <c r="T44" s="7"/>
      <c r="U44" s="7"/>
    </row>
    <row r="45" spans="1:21" ht="13.5" thickBot="1" x14ac:dyDescent="0.35">
      <c r="A45" s="2"/>
      <c r="B45" s="21">
        <f>SUM(B39:B41)</f>
        <v>0</v>
      </c>
      <c r="C45" s="2"/>
      <c r="D45" s="2"/>
      <c r="E45" s="62" t="s">
        <v>18</v>
      </c>
      <c r="F45" s="280"/>
      <c r="G45" s="2"/>
      <c r="H45" s="2"/>
      <c r="I45" s="2"/>
      <c r="J45" s="2"/>
      <c r="K45" s="3"/>
      <c r="L45" s="91">
        <f>M16-K23-K24+K29-L35+L36+L37+L38+L39+L40+L41+L42+L43+L44+K28+K27</f>
        <v>0</v>
      </c>
      <c r="M45" s="25"/>
      <c r="N45" s="484"/>
      <c r="O45" s="484"/>
      <c r="P45" s="484"/>
      <c r="Q45" s="484"/>
      <c r="R45" s="484"/>
      <c r="S45" s="77"/>
      <c r="T45" s="7"/>
      <c r="U45" s="7"/>
    </row>
    <row r="46" spans="1:21" x14ac:dyDescent="0.3">
      <c r="A46" s="2"/>
      <c r="B46" s="2"/>
      <c r="C46" s="2"/>
      <c r="D46" s="2"/>
      <c r="E46" s="62" t="s">
        <v>19</v>
      </c>
      <c r="F46" s="50"/>
      <c r="G46" s="2"/>
      <c r="H46" s="2"/>
      <c r="I46" s="2"/>
      <c r="J46" s="3"/>
      <c r="K46" s="3"/>
      <c r="M46" s="25"/>
      <c r="N46" s="484"/>
      <c r="O46" s="484"/>
      <c r="P46" s="484"/>
      <c r="Q46" s="484"/>
      <c r="R46" s="484"/>
      <c r="S46" s="77"/>
      <c r="T46" s="7"/>
      <c r="U46" s="7"/>
    </row>
    <row r="47" spans="1:21" x14ac:dyDescent="0.3">
      <c r="A47" s="2"/>
      <c r="B47" s="2"/>
      <c r="C47" s="2"/>
      <c r="D47" s="2"/>
      <c r="E47" s="62" t="s">
        <v>20</v>
      </c>
      <c r="F47" s="103">
        <f>SUM(F44:F46)</f>
        <v>0</v>
      </c>
      <c r="G47" s="2"/>
      <c r="H47" s="2"/>
      <c r="I47" s="2"/>
      <c r="J47" s="64" t="s">
        <v>60</v>
      </c>
      <c r="K47" s="102">
        <f>B45-L45</f>
        <v>0</v>
      </c>
      <c r="L47" s="2"/>
      <c r="M47" s="25"/>
      <c r="N47" s="2"/>
      <c r="O47" s="2"/>
      <c r="P47" s="4"/>
      <c r="R47" s="4"/>
      <c r="S47" s="100">
        <f>SUM(S42:S46)</f>
        <v>0</v>
      </c>
      <c r="T47" s="7"/>
      <c r="U47" s="7"/>
    </row>
    <row r="48" spans="1:21" ht="13.5" thickBot="1" x14ac:dyDescent="0.35">
      <c r="A48" s="2"/>
      <c r="B48" s="2"/>
      <c r="C48" s="2"/>
      <c r="D48" s="2"/>
      <c r="E48" s="65"/>
      <c r="F48" s="66">
        <f>F47</f>
        <v>0</v>
      </c>
      <c r="G48" s="2"/>
      <c r="H48" s="2"/>
      <c r="I48" s="2"/>
      <c r="J48" s="2"/>
      <c r="L48" s="2"/>
      <c r="M48" s="25" t="s">
        <v>16</v>
      </c>
      <c r="N48" s="25"/>
      <c r="O48" s="2"/>
      <c r="P48" s="2"/>
      <c r="Q48" s="4"/>
      <c r="R48" s="4"/>
      <c r="S48" s="58"/>
      <c r="T48" s="7"/>
      <c r="U48" s="7"/>
    </row>
    <row r="49" spans="1:19" ht="14.25" customHeight="1" thickTop="1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5"/>
      <c r="N49" s="25"/>
      <c r="O49" s="2"/>
      <c r="P49" s="2"/>
      <c r="Q49" s="4"/>
      <c r="R49" s="4"/>
      <c r="S49" s="58"/>
    </row>
    <row r="50" spans="1:19" ht="14.25" customHeight="1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5"/>
      <c r="N50" s="25"/>
      <c r="O50" s="2"/>
      <c r="P50" s="2"/>
      <c r="Q50" s="4"/>
      <c r="R50" s="4"/>
      <c r="S50" s="58"/>
    </row>
    <row r="51" spans="1:19" x14ac:dyDescent="0.3">
      <c r="A51" s="7" t="s">
        <v>16</v>
      </c>
      <c r="B51" s="68"/>
      <c r="E51" s="439">
        <f>+J51</f>
        <v>0</v>
      </c>
      <c r="F51" s="439"/>
      <c r="G51" s="439"/>
      <c r="H51" s="439"/>
      <c r="J51" s="439">
        <f>+J3</f>
        <v>0</v>
      </c>
      <c r="K51" s="439"/>
      <c r="L51" s="439"/>
      <c r="M51" s="439"/>
      <c r="S51" s="69"/>
    </row>
    <row r="52" spans="1:19" ht="13.5" thickBot="1" x14ac:dyDescent="0.35">
      <c r="A52" s="7"/>
      <c r="E52" s="235"/>
      <c r="F52" s="235"/>
      <c r="G52" s="235"/>
      <c r="H52" s="188"/>
      <c r="J52" s="196" t="s">
        <v>107</v>
      </c>
      <c r="K52" s="235"/>
      <c r="L52" s="235"/>
      <c r="M52" s="188"/>
      <c r="N52" s="197"/>
      <c r="Q52" s="363"/>
      <c r="R52" s="363"/>
      <c r="S52" s="69"/>
    </row>
    <row r="53" spans="1:19" x14ac:dyDescent="0.3">
      <c r="A53" s="70"/>
      <c r="E53" s="385"/>
      <c r="F53" s="389"/>
      <c r="G53" s="391"/>
      <c r="H53" s="391"/>
      <c r="J53" s="231" t="s">
        <v>130</v>
      </c>
      <c r="K53" s="232" t="s">
        <v>102</v>
      </c>
      <c r="L53" s="355"/>
      <c r="M53" s="355"/>
      <c r="N53" s="233"/>
      <c r="Q53" s="363"/>
      <c r="R53" s="363"/>
      <c r="S53" s="69"/>
    </row>
    <row r="54" spans="1:19" x14ac:dyDescent="0.3">
      <c r="A54" s="70"/>
      <c r="E54" s="188"/>
      <c r="F54" s="189"/>
      <c r="G54" s="189"/>
      <c r="H54" s="189"/>
      <c r="J54" s="234" t="s">
        <v>130</v>
      </c>
      <c r="K54" s="235" t="s">
        <v>119</v>
      </c>
      <c r="L54" s="356"/>
      <c r="M54" s="356"/>
      <c r="N54" s="236"/>
      <c r="Q54" s="363"/>
      <c r="R54" s="363"/>
      <c r="S54" s="69"/>
    </row>
    <row r="55" spans="1:19" ht="13.5" thickBot="1" x14ac:dyDescent="0.35">
      <c r="E55" s="188"/>
      <c r="F55" s="386"/>
      <c r="G55" s="386"/>
      <c r="H55" s="387"/>
      <c r="J55" s="237" t="s">
        <v>130</v>
      </c>
      <c r="K55" s="238" t="s">
        <v>103</v>
      </c>
      <c r="L55" s="358"/>
      <c r="M55" s="244">
        <f>SUM(L53:L55)</f>
        <v>0</v>
      </c>
      <c r="N55" s="239">
        <f>+M55*0.0185</f>
        <v>0</v>
      </c>
      <c r="Q55" s="363"/>
      <c r="R55" s="363"/>
    </row>
    <row r="56" spans="1:19" x14ac:dyDescent="0.3">
      <c r="A56" s="7"/>
      <c r="E56" s="188"/>
      <c r="F56" s="386"/>
      <c r="G56" s="386"/>
      <c r="H56" s="387"/>
      <c r="J56" s="231" t="s">
        <v>131</v>
      </c>
      <c r="K56" s="232" t="s">
        <v>102</v>
      </c>
      <c r="L56" s="355"/>
      <c r="M56" s="355"/>
      <c r="N56" s="233"/>
      <c r="Q56" s="363"/>
      <c r="R56" s="363"/>
    </row>
    <row r="57" spans="1:19" x14ac:dyDescent="0.3">
      <c r="E57" s="235"/>
      <c r="F57" s="386"/>
      <c r="G57" s="386"/>
      <c r="H57" s="386"/>
      <c r="J57" s="234" t="s">
        <v>131</v>
      </c>
      <c r="K57" s="235" t="s">
        <v>119</v>
      </c>
      <c r="L57" s="356"/>
      <c r="M57" s="356"/>
      <c r="N57" s="240"/>
      <c r="Q57" s="363"/>
      <c r="R57" s="363"/>
      <c r="S57" s="69"/>
    </row>
    <row r="58" spans="1:19" ht="13.5" thickBot="1" x14ac:dyDescent="0.35">
      <c r="E58" s="385"/>
      <c r="F58" s="389"/>
      <c r="G58" s="391"/>
      <c r="H58" s="391"/>
      <c r="I58" s="7"/>
      <c r="J58" s="237" t="s">
        <v>131</v>
      </c>
      <c r="K58" s="238" t="s">
        <v>103</v>
      </c>
      <c r="L58" s="357"/>
      <c r="M58" s="244">
        <f>SUM(L56:L58)</f>
        <v>0</v>
      </c>
      <c r="N58" s="239">
        <f>+M58*0.0185</f>
        <v>0</v>
      </c>
      <c r="Q58" s="363"/>
      <c r="R58" s="363"/>
      <c r="S58" s="69"/>
    </row>
    <row r="59" spans="1:19" x14ac:dyDescent="0.3">
      <c r="E59" s="188"/>
      <c r="F59" s="386"/>
      <c r="G59" s="386"/>
      <c r="H59" s="387"/>
      <c r="I59" s="7"/>
      <c r="J59" s="231" t="s">
        <v>132</v>
      </c>
      <c r="K59" s="232" t="s">
        <v>102</v>
      </c>
      <c r="L59" s="355"/>
      <c r="M59" s="355"/>
      <c r="N59" s="241"/>
      <c r="Q59" s="363"/>
      <c r="R59" s="363"/>
    </row>
    <row r="60" spans="1:19" x14ac:dyDescent="0.3">
      <c r="E60" s="188"/>
      <c r="F60" s="386"/>
      <c r="G60" s="386"/>
      <c r="H60" s="386"/>
      <c r="I60" s="7"/>
      <c r="J60" s="234" t="s">
        <v>132</v>
      </c>
      <c r="K60" s="235" t="s">
        <v>119</v>
      </c>
      <c r="L60" s="356"/>
      <c r="M60" s="356"/>
      <c r="N60" s="240"/>
      <c r="Q60" s="363"/>
      <c r="R60" s="363"/>
    </row>
    <row r="61" spans="1:19" ht="13.5" thickBot="1" x14ac:dyDescent="0.35">
      <c r="E61" s="188"/>
      <c r="F61" s="386"/>
      <c r="G61" s="386"/>
      <c r="H61" s="387"/>
      <c r="I61" s="7"/>
      <c r="J61" s="237" t="s">
        <v>132</v>
      </c>
      <c r="K61" s="238" t="s">
        <v>103</v>
      </c>
      <c r="L61" s="357"/>
      <c r="M61" s="244">
        <f>SUM(L59:L61)</f>
        <v>0</v>
      </c>
      <c r="N61" s="239">
        <f>+M61*0.0185</f>
        <v>0</v>
      </c>
      <c r="Q61" s="363"/>
      <c r="R61" s="363"/>
      <c r="S61" s="57" t="s">
        <v>37</v>
      </c>
    </row>
    <row r="62" spans="1:19" x14ac:dyDescent="0.3">
      <c r="E62" s="188"/>
      <c r="F62" s="386"/>
      <c r="G62" s="386"/>
      <c r="H62" s="387"/>
      <c r="I62" s="7"/>
      <c r="J62" s="231" t="s">
        <v>133</v>
      </c>
      <c r="K62" s="232" t="s">
        <v>102</v>
      </c>
      <c r="L62" s="355"/>
      <c r="M62" s="355"/>
      <c r="N62" s="241"/>
      <c r="Q62" s="363"/>
      <c r="R62" s="363"/>
    </row>
    <row r="63" spans="1:19" x14ac:dyDescent="0.3">
      <c r="B63" s="71"/>
      <c r="E63" s="188"/>
      <c r="F63" s="386"/>
      <c r="G63" s="386"/>
      <c r="H63" s="387"/>
      <c r="I63" s="7"/>
      <c r="J63" s="234" t="s">
        <v>133</v>
      </c>
      <c r="K63" s="235" t="s">
        <v>119</v>
      </c>
      <c r="L63" s="356"/>
      <c r="M63" s="356"/>
      <c r="N63" s="240"/>
      <c r="Q63" s="363"/>
      <c r="R63" s="363"/>
    </row>
    <row r="64" spans="1:19" ht="13.5" thickBot="1" x14ac:dyDescent="0.35">
      <c r="B64" s="71"/>
      <c r="E64" s="188"/>
      <c r="F64" s="386"/>
      <c r="G64" s="386"/>
      <c r="H64" s="387"/>
      <c r="I64" s="7"/>
      <c r="J64" s="237" t="s">
        <v>133</v>
      </c>
      <c r="K64" s="238" t="s">
        <v>103</v>
      </c>
      <c r="L64" s="357"/>
      <c r="M64" s="244">
        <f>SUM(L62:L64)</f>
        <v>0</v>
      </c>
      <c r="N64" s="239">
        <f>+M64*0.0185</f>
        <v>0</v>
      </c>
      <c r="Q64" s="363"/>
      <c r="R64" s="363"/>
    </row>
    <row r="65" spans="5:18" x14ac:dyDescent="0.3">
      <c r="E65" s="188"/>
      <c r="F65" s="386"/>
      <c r="G65" s="386"/>
      <c r="H65" s="386"/>
      <c r="I65" s="7"/>
      <c r="J65" s="231" t="s">
        <v>140</v>
      </c>
      <c r="K65" s="232" t="s">
        <v>102</v>
      </c>
      <c r="L65" s="355"/>
      <c r="M65" s="359"/>
      <c r="N65" s="241"/>
      <c r="Q65" s="363"/>
      <c r="R65" s="363"/>
    </row>
    <row r="66" spans="5:18" x14ac:dyDescent="0.3">
      <c r="E66" s="188"/>
      <c r="F66" s="386"/>
      <c r="G66" s="386"/>
      <c r="H66" s="386"/>
      <c r="I66" s="7"/>
      <c r="J66" s="234" t="s">
        <v>140</v>
      </c>
      <c r="K66" s="235" t="s">
        <v>119</v>
      </c>
      <c r="L66" s="356"/>
      <c r="M66" s="360"/>
      <c r="N66" s="240"/>
      <c r="Q66" s="363"/>
      <c r="R66" s="363"/>
    </row>
    <row r="67" spans="5:18" ht="13.5" thickBot="1" x14ac:dyDescent="0.35">
      <c r="E67" s="188"/>
      <c r="F67" s="386"/>
      <c r="G67" s="386"/>
      <c r="H67" s="387"/>
      <c r="I67" s="7"/>
      <c r="J67" s="237" t="s">
        <v>140</v>
      </c>
      <c r="K67" s="238" t="s">
        <v>103</v>
      </c>
      <c r="L67" s="357"/>
      <c r="M67" s="244">
        <f>SUM(L65:L67)</f>
        <v>0</v>
      </c>
      <c r="N67" s="239">
        <f>+M67*0.0185</f>
        <v>0</v>
      </c>
      <c r="Q67" s="363"/>
      <c r="R67" s="363"/>
    </row>
    <row r="68" spans="5:18" x14ac:dyDescent="0.3">
      <c r="E68" s="188"/>
      <c r="F68" s="386"/>
      <c r="G68" s="386"/>
      <c r="H68" s="386"/>
      <c r="I68" s="7"/>
      <c r="J68" s="231" t="s">
        <v>138</v>
      </c>
      <c r="K68" s="232" t="s">
        <v>102</v>
      </c>
      <c r="L68" s="355"/>
      <c r="M68" s="359"/>
      <c r="N68" s="241"/>
      <c r="Q68" s="363"/>
      <c r="R68" s="363"/>
    </row>
    <row r="69" spans="5:18" x14ac:dyDescent="0.3">
      <c r="E69" s="188"/>
      <c r="F69" s="386"/>
      <c r="G69" s="386"/>
      <c r="H69" s="386"/>
      <c r="I69" s="7"/>
      <c r="J69" s="234" t="s">
        <v>138</v>
      </c>
      <c r="K69" s="235" t="s">
        <v>119</v>
      </c>
      <c r="L69" s="356"/>
      <c r="M69" s="360"/>
      <c r="N69" s="240"/>
      <c r="Q69" s="363"/>
      <c r="R69" s="363"/>
    </row>
    <row r="70" spans="5:18" ht="13.5" thickBot="1" x14ac:dyDescent="0.35">
      <c r="E70" s="188"/>
      <c r="F70" s="386"/>
      <c r="G70" s="386"/>
      <c r="H70" s="386"/>
      <c r="I70" s="7"/>
      <c r="J70" s="237" t="s">
        <v>138</v>
      </c>
      <c r="K70" s="238" t="s">
        <v>103</v>
      </c>
      <c r="L70" s="357"/>
      <c r="M70" s="244">
        <f>SUM(L68:L70)</f>
        <v>0</v>
      </c>
      <c r="N70" s="239">
        <f>+M70*0.0185</f>
        <v>0</v>
      </c>
      <c r="Q70" s="363" t="s">
        <v>144</v>
      </c>
      <c r="R70" s="363" t="s">
        <v>29</v>
      </c>
    </row>
    <row r="71" spans="5:18" x14ac:dyDescent="0.3">
      <c r="E71" s="188"/>
      <c r="F71" s="386"/>
      <c r="G71" s="387"/>
      <c r="H71" s="386"/>
      <c r="I71" s="7"/>
      <c r="J71" s="231" t="s">
        <v>151</v>
      </c>
      <c r="K71" s="232" t="s">
        <v>102</v>
      </c>
      <c r="L71" s="355"/>
      <c r="M71" s="355"/>
      <c r="N71" s="241"/>
      <c r="Q71" s="363"/>
      <c r="R71" s="363"/>
    </row>
    <row r="72" spans="5:18" x14ac:dyDescent="0.3">
      <c r="E72" s="188"/>
      <c r="F72" s="386"/>
      <c r="G72" s="387"/>
      <c r="H72" s="387"/>
      <c r="I72" s="7"/>
      <c r="J72" s="234" t="s">
        <v>151</v>
      </c>
      <c r="K72" s="235" t="s">
        <v>119</v>
      </c>
      <c r="L72" s="356"/>
      <c r="M72" s="356"/>
      <c r="N72" s="240"/>
      <c r="Q72" s="363"/>
      <c r="R72" s="363"/>
    </row>
    <row r="73" spans="5:18" ht="13.5" thickBot="1" x14ac:dyDescent="0.35">
      <c r="E73" s="188"/>
      <c r="F73" s="386"/>
      <c r="G73" s="386"/>
      <c r="H73" s="386"/>
      <c r="J73" s="237" t="s">
        <v>151</v>
      </c>
      <c r="K73" s="238" t="s">
        <v>103</v>
      </c>
      <c r="L73" s="357"/>
      <c r="M73" s="244">
        <f>SUM(L71:L73)</f>
        <v>0</v>
      </c>
      <c r="N73" s="239">
        <f>+M73*0.0185</f>
        <v>0</v>
      </c>
      <c r="Q73" s="363"/>
      <c r="R73" s="363"/>
    </row>
    <row r="74" spans="5:18" x14ac:dyDescent="0.3">
      <c r="E74" s="188"/>
      <c r="F74" s="386"/>
      <c r="G74" s="386"/>
      <c r="H74" s="387"/>
      <c r="J74" s="231" t="s">
        <v>155</v>
      </c>
      <c r="K74" s="232" t="s">
        <v>102</v>
      </c>
      <c r="L74" s="355"/>
      <c r="M74" s="355"/>
      <c r="N74" s="241"/>
      <c r="Q74" s="363"/>
      <c r="R74" s="363"/>
    </row>
    <row r="75" spans="5:18" x14ac:dyDescent="0.3">
      <c r="E75" s="188"/>
      <c r="F75" s="386"/>
      <c r="G75" s="386"/>
      <c r="H75" s="387"/>
      <c r="J75" s="234" t="s">
        <v>155</v>
      </c>
      <c r="K75" s="235" t="s">
        <v>119</v>
      </c>
      <c r="L75" s="356"/>
      <c r="M75" s="356"/>
      <c r="N75" s="240"/>
      <c r="Q75" s="363"/>
      <c r="R75" s="363"/>
    </row>
    <row r="76" spans="5:18" ht="13.5" thickBot="1" x14ac:dyDescent="0.35">
      <c r="E76" s="188"/>
      <c r="F76" s="387"/>
      <c r="G76" s="387"/>
      <c r="H76" s="387"/>
      <c r="J76" s="237" t="s">
        <v>155</v>
      </c>
      <c r="K76" s="238" t="s">
        <v>103</v>
      </c>
      <c r="L76" s="357"/>
      <c r="M76" s="244">
        <f>SUM(L74:L76)</f>
        <v>0</v>
      </c>
      <c r="N76" s="239">
        <f>+M76*0.0185</f>
        <v>0</v>
      </c>
      <c r="Q76" s="363"/>
      <c r="R76" s="363"/>
    </row>
    <row r="77" spans="5:18" x14ac:dyDescent="0.3">
      <c r="E77" s="188"/>
      <c r="F77" s="386"/>
      <c r="G77" s="386"/>
      <c r="H77" s="386"/>
      <c r="J77" s="231" t="s">
        <v>160</v>
      </c>
      <c r="K77" s="232" t="s">
        <v>102</v>
      </c>
      <c r="L77" s="355"/>
      <c r="M77" s="359"/>
      <c r="N77" s="241"/>
      <c r="Q77" s="363"/>
      <c r="R77" s="363"/>
    </row>
    <row r="78" spans="5:18" x14ac:dyDescent="0.3">
      <c r="E78" s="188"/>
      <c r="F78" s="386"/>
      <c r="G78" s="386"/>
      <c r="H78" s="388"/>
      <c r="J78" s="234" t="s">
        <v>160</v>
      </c>
      <c r="K78" s="235" t="s">
        <v>119</v>
      </c>
      <c r="L78" s="356"/>
      <c r="M78" s="360"/>
      <c r="N78" s="240"/>
      <c r="Q78" s="363"/>
      <c r="R78" s="363"/>
    </row>
    <row r="79" spans="5:18" ht="13.5" thickBot="1" x14ac:dyDescent="0.35">
      <c r="E79" s="188"/>
      <c r="F79" s="386"/>
      <c r="G79" s="386"/>
      <c r="H79" s="387"/>
      <c r="J79" s="237" t="s">
        <v>160</v>
      </c>
      <c r="K79" s="238" t="s">
        <v>103</v>
      </c>
      <c r="L79" s="357"/>
      <c r="M79" s="244">
        <f>SUM(L77:L79)</f>
        <v>0</v>
      </c>
      <c r="N79" s="239">
        <f>+M79*0.0185</f>
        <v>0</v>
      </c>
      <c r="Q79" s="363"/>
      <c r="R79" s="363"/>
    </row>
    <row r="80" spans="5:18" x14ac:dyDescent="0.3">
      <c r="E80" s="188"/>
      <c r="F80" s="386"/>
      <c r="G80" s="386"/>
      <c r="H80" s="388"/>
      <c r="J80" s="231" t="s">
        <v>159</v>
      </c>
      <c r="K80" s="232" t="s">
        <v>102</v>
      </c>
      <c r="L80" s="355"/>
      <c r="M80" s="359"/>
      <c r="N80" s="241"/>
      <c r="Q80" s="363"/>
      <c r="R80" s="363"/>
    </row>
    <row r="81" spans="5:18" x14ac:dyDescent="0.3">
      <c r="E81" s="188"/>
      <c r="F81" s="386"/>
      <c r="G81" s="386"/>
      <c r="H81" s="388"/>
      <c r="J81" s="234" t="s">
        <v>159</v>
      </c>
      <c r="K81" s="235" t="s">
        <v>119</v>
      </c>
      <c r="L81" s="356"/>
      <c r="M81" s="360"/>
      <c r="N81" s="240"/>
      <c r="Q81" s="363"/>
      <c r="R81" s="363"/>
    </row>
    <row r="82" spans="5:18" ht="13.5" thickBot="1" x14ac:dyDescent="0.35">
      <c r="E82" s="188"/>
      <c r="F82" s="387"/>
      <c r="G82" s="387"/>
      <c r="H82" s="387"/>
      <c r="J82" s="237" t="s">
        <v>159</v>
      </c>
      <c r="K82" s="238" t="s">
        <v>103</v>
      </c>
      <c r="L82" s="357"/>
      <c r="M82" s="244">
        <f>SUM(L80:L82)</f>
        <v>0</v>
      </c>
      <c r="N82" s="239">
        <f>+M82*0.0185</f>
        <v>0</v>
      </c>
      <c r="Q82" s="363"/>
      <c r="R82" s="363"/>
    </row>
    <row r="83" spans="5:18" x14ac:dyDescent="0.3">
      <c r="E83" s="188"/>
      <c r="F83" s="386"/>
      <c r="G83" s="387"/>
      <c r="H83" s="395"/>
      <c r="J83" s="231" t="s">
        <v>153</v>
      </c>
      <c r="K83" s="232" t="s">
        <v>102</v>
      </c>
      <c r="L83" s="355"/>
      <c r="M83" s="355"/>
      <c r="N83" s="241"/>
      <c r="Q83" s="363"/>
      <c r="R83" s="363"/>
    </row>
    <row r="84" spans="5:18" x14ac:dyDescent="0.3">
      <c r="E84" s="188"/>
      <c r="F84" s="386"/>
      <c r="G84" s="386"/>
      <c r="H84" s="387"/>
      <c r="J84" s="234" t="s">
        <v>153</v>
      </c>
      <c r="K84" s="235" t="s">
        <v>119</v>
      </c>
      <c r="L84" s="356"/>
      <c r="M84" s="356"/>
      <c r="N84" s="240"/>
      <c r="Q84" s="363"/>
      <c r="R84" s="363"/>
    </row>
    <row r="85" spans="5:18" ht="13.5" thickBot="1" x14ac:dyDescent="0.35">
      <c r="E85" s="188"/>
      <c r="F85" s="386"/>
      <c r="G85" s="386"/>
      <c r="H85" s="387"/>
      <c r="J85" s="237" t="s">
        <v>153</v>
      </c>
      <c r="K85" s="238" t="s">
        <v>103</v>
      </c>
      <c r="L85" s="357"/>
      <c r="M85" s="244">
        <f>SUM(L83:L85)</f>
        <v>0</v>
      </c>
      <c r="N85" s="239">
        <f>+M85*0.0185</f>
        <v>0</v>
      </c>
      <c r="Q85" s="363"/>
      <c r="R85" s="363"/>
    </row>
    <row r="86" spans="5:18" x14ac:dyDescent="0.3">
      <c r="E86" s="188"/>
      <c r="F86" s="387"/>
      <c r="G86" s="386"/>
      <c r="H86" s="387"/>
      <c r="J86" s="231" t="s">
        <v>158</v>
      </c>
      <c r="K86" s="242" t="s">
        <v>102</v>
      </c>
      <c r="L86" s="355"/>
      <c r="M86" s="355"/>
      <c r="N86" s="241"/>
      <c r="Q86" s="363"/>
      <c r="R86" s="363"/>
    </row>
    <row r="87" spans="5:18" x14ac:dyDescent="0.3">
      <c r="E87" s="188"/>
      <c r="F87" s="386"/>
      <c r="G87" s="386"/>
      <c r="H87" s="387"/>
      <c r="J87" s="234" t="s">
        <v>158</v>
      </c>
      <c r="K87" s="235" t="s">
        <v>119</v>
      </c>
      <c r="L87" s="356"/>
      <c r="M87" s="356"/>
      <c r="N87" s="240"/>
      <c r="Q87" s="363"/>
      <c r="R87" s="363"/>
    </row>
    <row r="88" spans="5:18" ht="13.5" thickBot="1" x14ac:dyDescent="0.35">
      <c r="E88" s="188"/>
      <c r="F88" s="386"/>
      <c r="G88" s="386"/>
      <c r="H88" s="387"/>
      <c r="J88" s="237" t="s">
        <v>158</v>
      </c>
      <c r="K88" s="243" t="s">
        <v>103</v>
      </c>
      <c r="L88" s="357"/>
      <c r="M88" s="244">
        <f>SUM(L86:L88)</f>
        <v>0</v>
      </c>
      <c r="N88" s="239">
        <f>+M88*0.0185</f>
        <v>0</v>
      </c>
      <c r="Q88" s="363"/>
      <c r="R88" s="363"/>
    </row>
    <row r="89" spans="5:18" x14ac:dyDescent="0.3">
      <c r="E89" s="188"/>
      <c r="F89" s="386"/>
      <c r="G89" s="386"/>
      <c r="H89" s="387"/>
      <c r="J89" s="231" t="s">
        <v>156</v>
      </c>
      <c r="K89" s="232" t="s">
        <v>102</v>
      </c>
      <c r="L89" s="355"/>
      <c r="M89" s="355"/>
      <c r="N89" s="241"/>
      <c r="Q89" s="363"/>
      <c r="R89" s="363"/>
    </row>
    <row r="90" spans="5:18" x14ac:dyDescent="0.3">
      <c r="E90" s="188"/>
      <c r="F90" s="386"/>
      <c r="G90" s="386"/>
      <c r="H90" s="387"/>
      <c r="J90" s="234" t="s">
        <v>156</v>
      </c>
      <c r="K90" s="235" t="s">
        <v>119</v>
      </c>
      <c r="L90" s="356"/>
      <c r="M90" s="356"/>
      <c r="N90" s="240"/>
      <c r="Q90" s="363"/>
      <c r="R90" s="363"/>
    </row>
    <row r="91" spans="5:18" ht="13.5" thickBot="1" x14ac:dyDescent="0.35">
      <c r="E91" s="188"/>
      <c r="F91" s="386"/>
      <c r="G91" s="386"/>
      <c r="H91" s="387"/>
      <c r="J91" s="237" t="s">
        <v>156</v>
      </c>
      <c r="K91" s="238" t="s">
        <v>103</v>
      </c>
      <c r="L91" s="357"/>
      <c r="M91" s="244">
        <f>SUM(L89:L91)</f>
        <v>0</v>
      </c>
      <c r="N91" s="239">
        <f>+M91*0.0185</f>
        <v>0</v>
      </c>
      <c r="Q91" s="363"/>
      <c r="R91" s="363"/>
    </row>
    <row r="92" spans="5:18" x14ac:dyDescent="0.3">
      <c r="E92" s="188"/>
      <c r="F92" s="386"/>
      <c r="G92" s="386"/>
      <c r="H92" s="387"/>
      <c r="J92" s="231" t="s">
        <v>157</v>
      </c>
      <c r="K92" s="232" t="s">
        <v>102</v>
      </c>
      <c r="L92" s="355"/>
      <c r="M92" s="355"/>
      <c r="N92" s="241"/>
      <c r="Q92" s="363"/>
      <c r="R92" s="363"/>
    </row>
    <row r="93" spans="5:18" x14ac:dyDescent="0.3">
      <c r="E93" s="188"/>
      <c r="F93" s="386"/>
      <c r="G93" s="386"/>
      <c r="H93" s="387"/>
      <c r="J93" s="234" t="s">
        <v>157</v>
      </c>
      <c r="K93" s="235" t="s">
        <v>119</v>
      </c>
      <c r="L93" s="356"/>
      <c r="M93" s="356"/>
      <c r="N93" s="240"/>
      <c r="Q93" s="363"/>
      <c r="R93" s="363"/>
    </row>
    <row r="94" spans="5:18" ht="13.5" thickBot="1" x14ac:dyDescent="0.35">
      <c r="E94" s="188"/>
      <c r="F94" s="386"/>
      <c r="G94" s="386"/>
      <c r="H94" s="387"/>
      <c r="J94" s="237" t="s">
        <v>157</v>
      </c>
      <c r="K94" s="238" t="s">
        <v>103</v>
      </c>
      <c r="L94" s="357"/>
      <c r="M94" s="244">
        <f>SUM(L92:L94)</f>
        <v>0</v>
      </c>
      <c r="N94" s="239">
        <f>+M94*0.0185</f>
        <v>0</v>
      </c>
      <c r="Q94" s="363"/>
      <c r="R94" s="363"/>
    </row>
    <row r="95" spans="5:18" x14ac:dyDescent="0.3">
      <c r="E95" s="188"/>
      <c r="F95" s="386"/>
      <c r="G95" s="386"/>
      <c r="H95" s="387"/>
      <c r="J95" s="231" t="s">
        <v>168</v>
      </c>
      <c r="K95" s="232" t="s">
        <v>102</v>
      </c>
      <c r="L95" s="355"/>
      <c r="M95" s="355"/>
      <c r="N95" s="241"/>
      <c r="Q95" s="363"/>
      <c r="R95" s="363"/>
    </row>
    <row r="96" spans="5:18" x14ac:dyDescent="0.3">
      <c r="E96" s="188"/>
      <c r="F96" s="386"/>
      <c r="G96" s="386"/>
      <c r="H96" s="387"/>
      <c r="J96" s="234" t="s">
        <v>168</v>
      </c>
      <c r="K96" s="235" t="s">
        <v>119</v>
      </c>
      <c r="L96" s="356"/>
      <c r="M96" s="356"/>
      <c r="N96" s="240"/>
      <c r="Q96" s="363"/>
      <c r="R96" s="363"/>
    </row>
    <row r="97" spans="5:18" ht="13.5" thickBot="1" x14ac:dyDescent="0.35">
      <c r="E97" s="235"/>
      <c r="F97" s="189"/>
      <c r="G97" s="189"/>
      <c r="H97" s="190"/>
      <c r="J97" s="237" t="s">
        <v>168</v>
      </c>
      <c r="K97" s="238" t="s">
        <v>103</v>
      </c>
      <c r="L97" s="357"/>
      <c r="M97" s="244">
        <f>SUM(L95:L97)</f>
        <v>0</v>
      </c>
      <c r="N97" s="239">
        <f>+M97*0.0185</f>
        <v>0</v>
      </c>
      <c r="Q97" s="363"/>
      <c r="R97" s="363"/>
    </row>
    <row r="98" spans="5:18" x14ac:dyDescent="0.3">
      <c r="E98" s="235"/>
      <c r="F98" s="235"/>
      <c r="G98" s="189"/>
      <c r="H98" s="190"/>
      <c r="J98" s="231" t="s">
        <v>169</v>
      </c>
      <c r="K98" s="232" t="s">
        <v>102</v>
      </c>
      <c r="L98" s="355"/>
      <c r="M98" s="355"/>
      <c r="N98" s="241"/>
      <c r="Q98" s="363"/>
      <c r="R98" s="363"/>
    </row>
    <row r="99" spans="5:18" x14ac:dyDescent="0.3">
      <c r="E99" s="371"/>
      <c r="F99" s="372"/>
      <c r="G99" s="381" t="s">
        <v>144</v>
      </c>
      <c r="H99" s="381" t="s">
        <v>29</v>
      </c>
      <c r="J99" s="234" t="s">
        <v>169</v>
      </c>
      <c r="K99" s="235" t="s">
        <v>119</v>
      </c>
      <c r="L99" s="356"/>
      <c r="M99" s="356"/>
      <c r="N99" s="240"/>
      <c r="Q99" s="363"/>
      <c r="R99" s="363"/>
    </row>
    <row r="100" spans="5:18" ht="13.5" thickBot="1" x14ac:dyDescent="0.35">
      <c r="E100" s="371" t="s">
        <v>147</v>
      </c>
      <c r="F100" s="372"/>
      <c r="G100" s="373">
        <f>SUM(L53:L100)-H100</f>
        <v>0</v>
      </c>
      <c r="H100" s="373"/>
      <c r="J100" s="237" t="s">
        <v>169</v>
      </c>
      <c r="K100" s="238" t="s">
        <v>103</v>
      </c>
      <c r="L100" s="357"/>
      <c r="M100" s="244">
        <f>SUM(L98:L100)</f>
        <v>0</v>
      </c>
      <c r="N100" s="239">
        <f>+M100*0.0185</f>
        <v>0</v>
      </c>
      <c r="Q100" s="363"/>
      <c r="R100" s="363"/>
    </row>
    <row r="101" spans="5:18" x14ac:dyDescent="0.3">
      <c r="E101" s="374" t="s">
        <v>145</v>
      </c>
      <c r="F101" s="375"/>
      <c r="G101" s="376">
        <f>SUM(L101:L116)-H101</f>
        <v>0</v>
      </c>
      <c r="H101" s="376"/>
      <c r="J101" s="380" t="s">
        <v>130</v>
      </c>
      <c r="K101" s="232" t="s">
        <v>104</v>
      </c>
      <c r="L101" s="355"/>
      <c r="M101" s="361">
        <f>SUM(L101)</f>
        <v>0</v>
      </c>
      <c r="N101" s="241"/>
      <c r="P101" s="282"/>
      <c r="Q101" s="363"/>
      <c r="R101" s="408"/>
    </row>
    <row r="102" spans="5:18" x14ac:dyDescent="0.3">
      <c r="E102" s="374"/>
      <c r="F102" s="375"/>
      <c r="G102" s="376"/>
      <c r="H102" s="376"/>
      <c r="J102" s="234" t="s">
        <v>137</v>
      </c>
      <c r="K102" s="235" t="s">
        <v>104</v>
      </c>
      <c r="L102" s="356"/>
      <c r="M102" s="362">
        <f t="shared" ref="M102:M116" si="5">SUM(L102)</f>
        <v>0</v>
      </c>
      <c r="N102" s="240"/>
      <c r="P102" s="282"/>
      <c r="Q102" s="363"/>
      <c r="R102" s="363"/>
    </row>
    <row r="103" spans="5:18" x14ac:dyDescent="0.3">
      <c r="E103" s="382"/>
      <c r="F103" s="383"/>
      <c r="G103" s="384">
        <f>SUM(G100:G102)</f>
        <v>0</v>
      </c>
      <c r="H103" s="384">
        <f>SUM(H100:H102)</f>
        <v>0</v>
      </c>
      <c r="J103" s="234" t="s">
        <v>132</v>
      </c>
      <c r="K103" s="235" t="s">
        <v>104</v>
      </c>
      <c r="L103" s="356"/>
      <c r="M103" s="362">
        <f t="shared" si="5"/>
        <v>0</v>
      </c>
      <c r="N103" s="240"/>
      <c r="P103" s="282"/>
      <c r="Q103" s="363"/>
      <c r="R103" s="363"/>
    </row>
    <row r="104" spans="5:18" x14ac:dyDescent="0.3">
      <c r="E104" s="382"/>
      <c r="F104" s="383"/>
      <c r="G104" s="384"/>
      <c r="H104" s="384"/>
      <c r="J104" s="234" t="s">
        <v>136</v>
      </c>
      <c r="K104" s="235" t="s">
        <v>104</v>
      </c>
      <c r="L104" s="356"/>
      <c r="M104" s="362">
        <f t="shared" si="5"/>
        <v>0</v>
      </c>
      <c r="N104" s="240"/>
      <c r="P104" s="282"/>
      <c r="Q104" s="363"/>
      <c r="R104" s="363"/>
    </row>
    <row r="105" spans="5:18" x14ac:dyDescent="0.3">
      <c r="E105" s="382" t="s">
        <v>146</v>
      </c>
      <c r="F105" s="378"/>
      <c r="G105" s="379"/>
      <c r="H105" s="384">
        <f>SUM(G103:H103)</f>
        <v>0</v>
      </c>
      <c r="J105" s="234" t="s">
        <v>140</v>
      </c>
      <c r="K105" s="235" t="s">
        <v>104</v>
      </c>
      <c r="L105" s="356"/>
      <c r="M105" s="362">
        <f t="shared" si="5"/>
        <v>0</v>
      </c>
      <c r="N105" s="240"/>
      <c r="P105" s="282"/>
      <c r="Q105" s="363"/>
      <c r="R105" s="363"/>
    </row>
    <row r="106" spans="5:18" x14ac:dyDescent="0.3">
      <c r="E106" s="377" t="s">
        <v>148</v>
      </c>
      <c r="F106" s="378"/>
      <c r="G106" s="379">
        <f>SUM(N53:N100)</f>
        <v>0</v>
      </c>
      <c r="H106" s="190"/>
      <c r="J106" s="234" t="s">
        <v>139</v>
      </c>
      <c r="K106" s="235" t="s">
        <v>104</v>
      </c>
      <c r="L106" s="356"/>
      <c r="M106" s="362">
        <f t="shared" si="5"/>
        <v>0</v>
      </c>
      <c r="N106" s="240"/>
      <c r="Q106" s="363"/>
      <c r="R106" s="363"/>
    </row>
    <row r="107" spans="5:18" x14ac:dyDescent="0.3">
      <c r="E107" s="377" t="s">
        <v>149</v>
      </c>
      <c r="F107" s="378"/>
      <c r="G107" s="379"/>
      <c r="H107" s="190"/>
      <c r="J107" s="234" t="s">
        <v>151</v>
      </c>
      <c r="K107" s="235" t="s">
        <v>104</v>
      </c>
      <c r="L107" s="356"/>
      <c r="M107" s="362">
        <f t="shared" si="5"/>
        <v>0</v>
      </c>
      <c r="N107" s="240"/>
      <c r="P107" s="390"/>
      <c r="Q107" s="363"/>
      <c r="R107" s="407"/>
    </row>
    <row r="108" spans="5:18" x14ac:dyDescent="0.3">
      <c r="E108" s="235"/>
      <c r="F108" s="235"/>
      <c r="G108" s="189"/>
      <c r="H108" s="190"/>
      <c r="J108" s="234" t="s">
        <v>152</v>
      </c>
      <c r="K108" s="354" t="s">
        <v>104</v>
      </c>
      <c r="L108" s="356"/>
      <c r="M108" s="362">
        <f t="shared" si="5"/>
        <v>0</v>
      </c>
      <c r="N108" s="240"/>
      <c r="Q108" s="363"/>
      <c r="R108" s="363"/>
    </row>
    <row r="109" spans="5:18" x14ac:dyDescent="0.3">
      <c r="E109" s="235"/>
      <c r="F109" s="235"/>
      <c r="G109" s="189"/>
      <c r="H109" s="190"/>
      <c r="J109" s="234" t="s">
        <v>160</v>
      </c>
      <c r="K109" s="235" t="s">
        <v>104</v>
      </c>
      <c r="L109" s="356"/>
      <c r="M109" s="362">
        <f t="shared" si="5"/>
        <v>0</v>
      </c>
      <c r="N109" s="240"/>
      <c r="Q109" s="363"/>
      <c r="R109" s="363"/>
    </row>
    <row r="110" spans="5:18" x14ac:dyDescent="0.3">
      <c r="E110" s="235"/>
      <c r="F110" s="235"/>
      <c r="G110" s="189"/>
      <c r="H110" s="190"/>
      <c r="J110" s="234" t="s">
        <v>150</v>
      </c>
      <c r="K110" s="354" t="s">
        <v>104</v>
      </c>
      <c r="L110" s="356"/>
      <c r="M110" s="362">
        <f t="shared" si="5"/>
        <v>0</v>
      </c>
      <c r="N110" s="240"/>
      <c r="Q110" s="363"/>
      <c r="R110" s="363"/>
    </row>
    <row r="111" spans="5:18" x14ac:dyDescent="0.3">
      <c r="E111" s="235"/>
      <c r="F111" s="235"/>
      <c r="G111" s="189"/>
      <c r="H111" s="190"/>
      <c r="J111" s="234" t="s">
        <v>153</v>
      </c>
      <c r="K111" s="235" t="s">
        <v>104</v>
      </c>
      <c r="L111" s="356"/>
      <c r="M111" s="362">
        <f t="shared" si="5"/>
        <v>0</v>
      </c>
      <c r="N111" s="240"/>
      <c r="Q111" s="363"/>
      <c r="R111" s="363"/>
    </row>
    <row r="112" spans="5:18" x14ac:dyDescent="0.3">
      <c r="E112" s="235"/>
      <c r="F112" s="235"/>
      <c r="G112" s="189"/>
      <c r="H112" s="190"/>
      <c r="J112" s="234" t="s">
        <v>154</v>
      </c>
      <c r="K112" s="354" t="s">
        <v>104</v>
      </c>
      <c r="L112" s="356"/>
      <c r="M112" s="362">
        <f t="shared" si="5"/>
        <v>0</v>
      </c>
      <c r="N112" s="240"/>
      <c r="Q112" s="363"/>
      <c r="R112" s="363"/>
    </row>
    <row r="113" spans="5:18" x14ac:dyDescent="0.3">
      <c r="E113" s="235"/>
      <c r="F113" s="235"/>
      <c r="G113" s="189"/>
      <c r="H113" s="190"/>
      <c r="J113" s="234" t="s">
        <v>156</v>
      </c>
      <c r="K113" s="354" t="s">
        <v>104</v>
      </c>
      <c r="L113" s="356"/>
      <c r="M113" s="362">
        <f t="shared" si="5"/>
        <v>0</v>
      </c>
      <c r="N113" s="240"/>
      <c r="Q113" s="363"/>
      <c r="R113" s="363"/>
    </row>
    <row r="114" spans="5:18" x14ac:dyDescent="0.3">
      <c r="E114" s="235"/>
      <c r="F114" s="235"/>
      <c r="G114" s="189"/>
      <c r="H114" s="190"/>
      <c r="J114" s="234" t="s">
        <v>157</v>
      </c>
      <c r="K114" s="354" t="s">
        <v>104</v>
      </c>
      <c r="L114" s="356"/>
      <c r="M114" s="362">
        <f t="shared" si="5"/>
        <v>0</v>
      </c>
      <c r="N114" s="240"/>
      <c r="Q114" s="363"/>
      <c r="R114" s="363"/>
    </row>
    <row r="115" spans="5:18" x14ac:dyDescent="0.3">
      <c r="E115" s="235"/>
      <c r="F115" s="235"/>
      <c r="G115" s="189"/>
      <c r="H115" s="190"/>
      <c r="J115" s="234" t="s">
        <v>168</v>
      </c>
      <c r="K115" s="354" t="s">
        <v>104</v>
      </c>
      <c r="L115" s="356"/>
      <c r="M115" s="362">
        <f t="shared" si="5"/>
        <v>0</v>
      </c>
      <c r="N115" s="240"/>
      <c r="Q115" s="363"/>
      <c r="R115" s="363"/>
    </row>
    <row r="116" spans="5:18" ht="13.5" thickBot="1" x14ac:dyDescent="0.35">
      <c r="E116" s="235"/>
      <c r="F116" s="235"/>
      <c r="G116" s="235"/>
      <c r="H116" s="190"/>
      <c r="J116" s="237" t="s">
        <v>169</v>
      </c>
      <c r="K116" s="243" t="s">
        <v>104</v>
      </c>
      <c r="L116" s="357"/>
      <c r="M116" s="244">
        <f t="shared" si="5"/>
        <v>0</v>
      </c>
      <c r="N116" s="239"/>
      <c r="Q116" s="363"/>
      <c r="R116" s="363"/>
    </row>
    <row r="117" spans="5:18" x14ac:dyDescent="0.3">
      <c r="E117" s="235"/>
      <c r="F117" s="235"/>
      <c r="G117" s="235"/>
      <c r="H117" s="190"/>
      <c r="J117" s="235"/>
      <c r="K117" s="235"/>
      <c r="L117" s="235"/>
      <c r="M117" s="188"/>
      <c r="Q117" s="363"/>
      <c r="R117" s="363"/>
    </row>
    <row r="118" spans="5:18" ht="13.5" thickBot="1" x14ac:dyDescent="0.35">
      <c r="E118" s="235"/>
      <c r="F118" s="235"/>
      <c r="G118" s="235"/>
      <c r="H118" s="190"/>
      <c r="J118" s="235"/>
      <c r="K118" s="235"/>
      <c r="L118" s="235"/>
      <c r="M118" s="191">
        <f>SUM(M53:M117)</f>
        <v>0</v>
      </c>
      <c r="Q118" s="363"/>
      <c r="R118" s="363"/>
    </row>
    <row r="119" spans="5:18" ht="13.5" thickTop="1" x14ac:dyDescent="0.3">
      <c r="E119" s="235"/>
      <c r="F119" s="235"/>
      <c r="G119" s="235"/>
      <c r="H119" s="190"/>
      <c r="J119" s="235"/>
      <c r="K119" s="235"/>
      <c r="L119" s="235"/>
      <c r="M119" s="188"/>
      <c r="Q119" s="363"/>
      <c r="R119" s="363"/>
    </row>
    <row r="120" spans="5:18" x14ac:dyDescent="0.3">
      <c r="E120" s="235"/>
      <c r="F120" s="235"/>
      <c r="G120" s="235"/>
      <c r="H120" s="190"/>
      <c r="J120" s="235" t="s">
        <v>102</v>
      </c>
      <c r="K120" s="235"/>
      <c r="L120" s="235"/>
      <c r="M120" s="192">
        <f>+K21</f>
        <v>0</v>
      </c>
      <c r="P120" s="298"/>
      <c r="Q120" s="363"/>
      <c r="R120" s="363"/>
    </row>
    <row r="121" spans="5:18" x14ac:dyDescent="0.3">
      <c r="E121" s="235"/>
      <c r="F121" s="235"/>
      <c r="G121" s="235"/>
      <c r="H121" s="190"/>
      <c r="J121" s="235" t="s">
        <v>119</v>
      </c>
      <c r="K121" s="235"/>
      <c r="L121" s="235"/>
      <c r="M121" s="192">
        <f>+K35</f>
        <v>0</v>
      </c>
      <c r="P121" s="298"/>
      <c r="Q121" s="363"/>
      <c r="R121" s="363"/>
    </row>
    <row r="122" spans="5:18" x14ac:dyDescent="0.3">
      <c r="E122" s="235"/>
      <c r="F122" s="235"/>
      <c r="G122" s="235"/>
      <c r="H122" s="190"/>
      <c r="J122" s="235" t="s">
        <v>105</v>
      </c>
      <c r="K122" s="235"/>
      <c r="L122" s="235"/>
      <c r="M122" s="192">
        <f>+K22</f>
        <v>0</v>
      </c>
      <c r="P122" s="298"/>
      <c r="Q122" s="363"/>
      <c r="R122" s="363"/>
    </row>
    <row r="123" spans="5:18" x14ac:dyDescent="0.3">
      <c r="E123" s="235"/>
      <c r="F123" s="235"/>
      <c r="G123" s="235"/>
      <c r="H123" s="190"/>
      <c r="J123" s="235" t="s">
        <v>104</v>
      </c>
      <c r="K123" s="235"/>
      <c r="L123" s="235"/>
      <c r="M123" s="192">
        <f>+K24</f>
        <v>0</v>
      </c>
      <c r="P123" s="298"/>
      <c r="Q123" s="363"/>
      <c r="R123" s="363"/>
    </row>
    <row r="124" spans="5:18" x14ac:dyDescent="0.3">
      <c r="E124" s="235"/>
      <c r="F124" s="235"/>
      <c r="G124" s="235"/>
      <c r="H124" s="190"/>
      <c r="J124" s="235"/>
      <c r="K124" s="235"/>
      <c r="L124" s="235"/>
      <c r="M124" s="193"/>
      <c r="Q124" s="363"/>
      <c r="R124" s="363"/>
    </row>
    <row r="125" spans="5:18" ht="13.5" thickBot="1" x14ac:dyDescent="0.35">
      <c r="E125" s="235"/>
      <c r="F125" s="235"/>
      <c r="G125" s="235"/>
      <c r="H125" s="190"/>
      <c r="J125" s="235"/>
      <c r="K125" s="235"/>
      <c r="L125" s="235"/>
      <c r="M125" s="194">
        <f>SUM(M120:M124)</f>
        <v>0</v>
      </c>
      <c r="Q125" s="363"/>
      <c r="R125" s="363"/>
    </row>
    <row r="126" spans="5:18" ht="13.5" thickTop="1" x14ac:dyDescent="0.3">
      <c r="E126" s="235"/>
      <c r="F126" s="235"/>
      <c r="G126" s="235"/>
      <c r="H126" s="190"/>
      <c r="J126" s="235"/>
      <c r="K126" s="235"/>
      <c r="L126" s="235"/>
      <c r="M126" s="188"/>
      <c r="Q126" s="363"/>
      <c r="R126" s="363"/>
    </row>
    <row r="127" spans="5:18" x14ac:dyDescent="0.3">
      <c r="E127" s="235"/>
      <c r="F127" s="235"/>
      <c r="G127" s="235"/>
      <c r="H127" s="195"/>
      <c r="J127" s="235" t="s">
        <v>106</v>
      </c>
      <c r="K127" s="235"/>
      <c r="L127" s="235"/>
      <c r="M127" s="195">
        <f>+M118-M125</f>
        <v>0</v>
      </c>
      <c r="Q127" s="363"/>
      <c r="R127" s="363"/>
    </row>
  </sheetData>
  <mergeCells count="67">
    <mergeCell ref="C7:E7"/>
    <mergeCell ref="F7:G7"/>
    <mergeCell ref="I7:J7"/>
    <mergeCell ref="L7:M7"/>
    <mergeCell ref="A1:S1"/>
    <mergeCell ref="A2:O2"/>
    <mergeCell ref="P2:R2"/>
    <mergeCell ref="H3:H4"/>
    <mergeCell ref="J3:M4"/>
    <mergeCell ref="D8:E8"/>
    <mergeCell ref="I8:J8"/>
    <mergeCell ref="L8:L9"/>
    <mergeCell ref="M8:M9"/>
    <mergeCell ref="C9:E9"/>
    <mergeCell ref="F9:G9"/>
    <mergeCell ref="I9:J9"/>
    <mergeCell ref="D10:E10"/>
    <mergeCell ref="I10:J10"/>
    <mergeCell ref="D11:E11"/>
    <mergeCell ref="I11:J11"/>
    <mergeCell ref="D12:E12"/>
    <mergeCell ref="I12:J12"/>
    <mergeCell ref="D13:E13"/>
    <mergeCell ref="I13:J13"/>
    <mergeCell ref="D14:E14"/>
    <mergeCell ref="I14:J14"/>
    <mergeCell ref="D15:E15"/>
    <mergeCell ref="I15:J15"/>
    <mergeCell ref="C17:E17"/>
    <mergeCell ref="F17:G17"/>
    <mergeCell ref="I17:J17"/>
    <mergeCell ref="A20:C20"/>
    <mergeCell ref="E20:H20"/>
    <mergeCell ref="J20:L20"/>
    <mergeCell ref="E21:G21"/>
    <mergeCell ref="E22:G22"/>
    <mergeCell ref="E23:G23"/>
    <mergeCell ref="E24:G24"/>
    <mergeCell ref="E25:G25"/>
    <mergeCell ref="E28:H28"/>
    <mergeCell ref="E29:G29"/>
    <mergeCell ref="E30:G30"/>
    <mergeCell ref="A31:C31"/>
    <mergeCell ref="E31:G31"/>
    <mergeCell ref="E32:G32"/>
    <mergeCell ref="E39:G39"/>
    <mergeCell ref="E33:G33"/>
    <mergeCell ref="N33:S33"/>
    <mergeCell ref="N34:R34"/>
    <mergeCell ref="N35:R35"/>
    <mergeCell ref="E36:H36"/>
    <mergeCell ref="N36:R36"/>
    <mergeCell ref="E37:G37"/>
    <mergeCell ref="N37:R37"/>
    <mergeCell ref="E51:H51"/>
    <mergeCell ref="J51:M51"/>
    <mergeCell ref="A38:B38"/>
    <mergeCell ref="E38:G38"/>
    <mergeCell ref="N38:R38"/>
    <mergeCell ref="N45:R45"/>
    <mergeCell ref="N46:R46"/>
    <mergeCell ref="E40:G40"/>
    <mergeCell ref="E41:G41"/>
    <mergeCell ref="N41:S41"/>
    <mergeCell ref="N42:R42"/>
    <mergeCell ref="N43:R43"/>
    <mergeCell ref="N44:R44"/>
  </mergeCells>
  <phoneticPr fontId="40" type="noConversion"/>
  <pageMargins left="0.23622047244094491" right="0.23622047244094491" top="0.74803149606299213" bottom="0.74803149606299213" header="0.31496062992125984" footer="0.31496062992125984"/>
  <pageSetup scale="70" orientation="portrait" verticalDpi="598" r:id="rId1"/>
  <headerFooter>
    <oddFooter>&amp;R&amp;"Times New Roman,Italic"&amp;8&amp;Z&amp;F</oddFooter>
  </headerFooter>
  <rowBreaks count="1" manualBreakCount="1">
    <brk id="50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V128"/>
  <sheetViews>
    <sheetView topLeftCell="A20" zoomScaleNormal="100" workbookViewId="0">
      <selection activeCell="J3" sqref="J3:M4"/>
    </sheetView>
  </sheetViews>
  <sheetFormatPr defaultColWidth="9.1796875" defaultRowHeight="13" x14ac:dyDescent="0.3"/>
  <cols>
    <col min="1" max="1" width="8.7265625" style="1" customWidth="1"/>
    <col min="2" max="2" width="11.7265625" style="1" bestFit="1" customWidth="1"/>
    <col min="3" max="3" width="10" style="1" customWidth="1"/>
    <col min="4" max="4" width="1.26953125" style="1" customWidth="1"/>
    <col min="5" max="5" width="10.7265625" style="1" bestFit="1" customWidth="1"/>
    <col min="6" max="6" width="9.26953125" style="1" customWidth="1"/>
    <col min="7" max="7" width="13.54296875" style="1" customWidth="1"/>
    <col min="8" max="8" width="12.453125" style="1" bestFit="1" customWidth="1"/>
    <col min="9" max="9" width="0.81640625" style="1" customWidth="1"/>
    <col min="10" max="10" width="16.54296875" style="1" bestFit="1" customWidth="1"/>
    <col min="11" max="11" width="10.453125" style="1" bestFit="1" customWidth="1"/>
    <col min="12" max="12" width="10.1796875" style="1" customWidth="1"/>
    <col min="13" max="13" width="10.81640625" style="67" customWidth="1"/>
    <col min="14" max="14" width="8.26953125" style="67" customWidth="1"/>
    <col min="15" max="15" width="1.26953125" style="1" customWidth="1"/>
    <col min="16" max="16" width="9" style="1" bestFit="1" customWidth="1"/>
    <col min="17" max="17" width="10.81640625" style="57" customWidth="1"/>
    <col min="18" max="19" width="10.26953125" style="57" bestFit="1" customWidth="1"/>
    <col min="20" max="20" width="9.1796875" style="1"/>
    <col min="21" max="21" width="9.1796875" style="1" customWidth="1"/>
    <col min="22" max="16384" width="9.1796875" style="1"/>
  </cols>
  <sheetData>
    <row r="1" spans="1:19" ht="15.65" customHeight="1" x14ac:dyDescent="0.3">
      <c r="A1" s="468"/>
      <c r="B1" s="468"/>
      <c r="C1" s="468"/>
      <c r="D1" s="468"/>
      <c r="E1" s="468"/>
      <c r="F1" s="468"/>
      <c r="G1" s="468"/>
      <c r="H1" s="468"/>
      <c r="I1" s="468"/>
      <c r="J1" s="468"/>
      <c r="K1" s="468"/>
      <c r="L1" s="468"/>
      <c r="M1" s="468"/>
      <c r="N1" s="468"/>
      <c r="O1" s="468"/>
      <c r="P1" s="468"/>
      <c r="Q1" s="468"/>
      <c r="R1" s="468"/>
      <c r="S1" s="468"/>
    </row>
    <row r="2" spans="1:19" x14ac:dyDescent="0.3">
      <c r="A2" s="469" t="s">
        <v>0</v>
      </c>
      <c r="B2" s="469"/>
      <c r="C2" s="469"/>
      <c r="D2" s="469"/>
      <c r="E2" s="469"/>
      <c r="F2" s="469"/>
      <c r="G2" s="469"/>
      <c r="H2" s="469"/>
      <c r="I2" s="469"/>
      <c r="J2" s="469"/>
      <c r="K2" s="469"/>
      <c r="L2" s="469"/>
      <c r="M2" s="469"/>
      <c r="N2" s="469"/>
      <c r="O2" s="470"/>
      <c r="P2" s="471" t="s">
        <v>1</v>
      </c>
      <c r="Q2" s="472"/>
      <c r="R2" s="473"/>
      <c r="S2" s="2"/>
    </row>
    <row r="3" spans="1:19" ht="12.75" customHeight="1" x14ac:dyDescent="0.3">
      <c r="A3" s="3"/>
      <c r="B3" s="3"/>
      <c r="C3" s="3"/>
      <c r="D3" s="3"/>
      <c r="E3" s="3"/>
      <c r="F3" s="3"/>
      <c r="G3" s="3"/>
      <c r="H3" s="474" t="s">
        <v>2</v>
      </c>
      <c r="I3" s="106"/>
      <c r="J3" s="475"/>
      <c r="K3" s="475"/>
      <c r="L3" s="475"/>
      <c r="M3" s="475"/>
      <c r="N3" s="4"/>
      <c r="O3" s="2"/>
      <c r="P3" s="105" t="s">
        <v>3</v>
      </c>
      <c r="Q3" s="105" t="s">
        <v>4</v>
      </c>
      <c r="R3" s="105" t="s">
        <v>5</v>
      </c>
      <c r="S3" s="105" t="s">
        <v>5</v>
      </c>
    </row>
    <row r="4" spans="1:19" ht="12.75" customHeight="1" x14ac:dyDescent="0.3">
      <c r="A4" s="3"/>
      <c r="B4" s="3"/>
      <c r="C4" s="3"/>
      <c r="D4" s="3"/>
      <c r="E4" s="3"/>
      <c r="F4" s="3"/>
      <c r="G4" s="3"/>
      <c r="H4" s="474"/>
      <c r="I4" s="106"/>
      <c r="J4" s="476"/>
      <c r="K4" s="476"/>
      <c r="L4" s="476"/>
      <c r="M4" s="476"/>
      <c r="N4" s="4"/>
      <c r="O4" s="2"/>
      <c r="P4" s="5">
        <f>B9</f>
        <v>40000</v>
      </c>
      <c r="Q4" s="93">
        <f>B13</f>
        <v>0</v>
      </c>
      <c r="R4" s="6"/>
      <c r="S4" s="75">
        <f>L11+M15+K29+K40+K28</f>
        <v>0</v>
      </c>
    </row>
    <row r="5" spans="1:19" x14ac:dyDescent="0.3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4"/>
      <c r="N5" s="4"/>
      <c r="O5" s="2"/>
      <c r="P5" s="5">
        <f>C9</f>
        <v>40100</v>
      </c>
      <c r="Q5" s="93">
        <f>C13+D13+F13</f>
        <v>0</v>
      </c>
      <c r="R5" s="6"/>
      <c r="S5" s="2"/>
    </row>
    <row r="6" spans="1:19" ht="13.5" thickBo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4"/>
      <c r="N6" s="4"/>
      <c r="O6" s="2"/>
      <c r="P6" s="5">
        <f>F9</f>
        <v>40200</v>
      </c>
      <c r="Q6" s="93">
        <f>G13</f>
        <v>0</v>
      </c>
      <c r="R6" s="6"/>
      <c r="S6" s="2"/>
    </row>
    <row r="7" spans="1:19" ht="15" customHeight="1" thickBot="1" x14ac:dyDescent="0.35">
      <c r="A7" s="7"/>
      <c r="B7" s="184" t="s">
        <v>6</v>
      </c>
      <c r="C7" s="477" t="s">
        <v>7</v>
      </c>
      <c r="D7" s="480"/>
      <c r="E7" s="478"/>
      <c r="F7" s="477" t="s">
        <v>8</v>
      </c>
      <c r="G7" s="478"/>
      <c r="H7" s="185" t="s">
        <v>9</v>
      </c>
      <c r="I7" s="477" t="s">
        <v>94</v>
      </c>
      <c r="J7" s="478"/>
      <c r="K7" s="185" t="s">
        <v>45</v>
      </c>
      <c r="L7" s="477" t="s">
        <v>10</v>
      </c>
      <c r="M7" s="479"/>
      <c r="N7" s="4"/>
      <c r="O7" s="2"/>
      <c r="P7" s="5">
        <f>H9</f>
        <v>40300</v>
      </c>
      <c r="Q7" s="93">
        <f>H13</f>
        <v>0</v>
      </c>
      <c r="R7" s="6"/>
      <c r="S7" s="2"/>
    </row>
    <row r="8" spans="1:19" ht="16.149999999999999" customHeight="1" x14ac:dyDescent="0.3">
      <c r="A8" s="11"/>
      <c r="B8" s="8"/>
      <c r="C8" s="248" t="s">
        <v>11</v>
      </c>
      <c r="D8" s="481" t="s">
        <v>12</v>
      </c>
      <c r="E8" s="482"/>
      <c r="F8" s="248" t="s">
        <v>13</v>
      </c>
      <c r="G8" s="248" t="s">
        <v>8</v>
      </c>
      <c r="H8" s="246" t="s">
        <v>14</v>
      </c>
      <c r="I8" s="455"/>
      <c r="J8" s="456"/>
      <c r="K8" s="178" t="s">
        <v>95</v>
      </c>
      <c r="L8" s="440" t="s">
        <v>96</v>
      </c>
      <c r="M8" s="442" t="s">
        <v>97</v>
      </c>
      <c r="N8" s="4"/>
      <c r="O8" s="2"/>
      <c r="P8" s="5">
        <f>I9</f>
        <v>40900</v>
      </c>
      <c r="Q8" s="93">
        <f>I13</f>
        <v>0</v>
      </c>
      <c r="R8" s="6"/>
      <c r="S8" s="2"/>
    </row>
    <row r="9" spans="1:19" ht="13.9" customHeight="1" thickBot="1" x14ac:dyDescent="0.35">
      <c r="A9" s="73" t="s">
        <v>15</v>
      </c>
      <c r="B9" s="9">
        <v>40000</v>
      </c>
      <c r="C9" s="457">
        <v>40100</v>
      </c>
      <c r="D9" s="483"/>
      <c r="E9" s="458"/>
      <c r="F9" s="457">
        <v>40200</v>
      </c>
      <c r="G9" s="458"/>
      <c r="H9" s="247">
        <v>40300</v>
      </c>
      <c r="I9" s="457">
        <v>40900</v>
      </c>
      <c r="J9" s="458"/>
      <c r="K9" s="10">
        <v>41000</v>
      </c>
      <c r="L9" s="441"/>
      <c r="M9" s="443"/>
      <c r="N9" s="4"/>
      <c r="O9" s="2"/>
      <c r="P9" s="5">
        <f>K9</f>
        <v>41000</v>
      </c>
      <c r="Q9" s="93">
        <f>K13</f>
        <v>0</v>
      </c>
      <c r="R9" s="6"/>
      <c r="S9" s="2"/>
    </row>
    <row r="10" spans="1:19" ht="14.5" customHeight="1" x14ac:dyDescent="0.3">
      <c r="A10" s="11" t="s">
        <v>110</v>
      </c>
      <c r="B10" s="365"/>
      <c r="C10" s="366"/>
      <c r="D10" s="495"/>
      <c r="E10" s="496"/>
      <c r="F10" s="366"/>
      <c r="G10" s="366"/>
      <c r="H10" s="271"/>
      <c r="I10" s="497"/>
      <c r="J10" s="498"/>
      <c r="K10" s="268"/>
      <c r="L10" s="12">
        <f>SUM(B10:K10)</f>
        <v>0</v>
      </c>
      <c r="M10" s="12">
        <f>SUM(B10:K10)</f>
        <v>0</v>
      </c>
      <c r="N10" s="4"/>
      <c r="O10" s="2"/>
      <c r="P10" s="86"/>
      <c r="Q10" s="87"/>
      <c r="R10" s="42"/>
      <c r="S10" s="2"/>
    </row>
    <row r="11" spans="1:19" ht="14.5" customHeight="1" x14ac:dyDescent="0.3">
      <c r="A11" s="72" t="s">
        <v>63</v>
      </c>
      <c r="B11" s="367"/>
      <c r="C11" s="368"/>
      <c r="D11" s="493"/>
      <c r="E11" s="494"/>
      <c r="F11" s="368"/>
      <c r="G11" s="368"/>
      <c r="H11" s="273"/>
      <c r="I11" s="499"/>
      <c r="J11" s="500"/>
      <c r="K11" s="266"/>
      <c r="L11" s="12">
        <f>SUM(B11:K11)</f>
        <v>0</v>
      </c>
      <c r="M11" s="12">
        <f>SUM(B11:K11)</f>
        <v>0</v>
      </c>
      <c r="N11" s="4"/>
      <c r="O11" s="2"/>
      <c r="P11" s="13">
        <f>N15</f>
        <v>24000</v>
      </c>
      <c r="Q11" s="93">
        <f>M15</f>
        <v>0</v>
      </c>
      <c r="R11" s="75">
        <f>M16</f>
        <v>0</v>
      </c>
      <c r="S11" s="2"/>
    </row>
    <row r="12" spans="1:19" ht="13.5" thickBot="1" x14ac:dyDescent="0.35">
      <c r="A12" s="72" t="s">
        <v>64</v>
      </c>
      <c r="B12" s="367"/>
      <c r="C12" s="269"/>
      <c r="D12" s="493"/>
      <c r="E12" s="494"/>
      <c r="F12" s="269"/>
      <c r="G12" s="269"/>
      <c r="H12" s="269"/>
      <c r="I12" s="491"/>
      <c r="J12" s="492"/>
      <c r="K12" s="267"/>
      <c r="L12" s="12">
        <f>SUM(B12:K12)</f>
        <v>0</v>
      </c>
      <c r="M12" s="12">
        <f>SUM(B12:K12)</f>
        <v>0</v>
      </c>
      <c r="N12" s="4"/>
      <c r="O12" s="2"/>
      <c r="P12" s="89"/>
      <c r="Q12" s="87"/>
      <c r="R12" s="42"/>
      <c r="S12" s="2"/>
    </row>
    <row r="13" spans="1:19" ht="14.5" customHeight="1" x14ac:dyDescent="0.3">
      <c r="A13" s="72" t="s">
        <v>10</v>
      </c>
      <c r="B13" s="175">
        <f>SUM(B10:B12)</f>
        <v>0</v>
      </c>
      <c r="C13" s="176">
        <f>SUM(C10:C12)</f>
        <v>0</v>
      </c>
      <c r="D13" s="449">
        <f t="shared" ref="D13:E13" si="0">SUM(D10:D12)</f>
        <v>0</v>
      </c>
      <c r="E13" s="450">
        <f t="shared" si="0"/>
        <v>0</v>
      </c>
      <c r="F13" s="176">
        <f>SUM(F10:F12)</f>
        <v>0</v>
      </c>
      <c r="G13" s="176">
        <f>SUM(G10:G12)</f>
        <v>0</v>
      </c>
      <c r="H13" s="176">
        <f>SUM(H10:H12)</f>
        <v>0</v>
      </c>
      <c r="I13" s="449">
        <f t="shared" ref="I13" si="1">SUM(I10:I12)</f>
        <v>0</v>
      </c>
      <c r="J13" s="450">
        <f>SUM(J10:J12)</f>
        <v>0</v>
      </c>
      <c r="K13" s="176">
        <f>SUM(K10:K12)</f>
        <v>0</v>
      </c>
      <c r="L13" s="187"/>
      <c r="M13" s="186">
        <f>SUM(B13:K13)</f>
        <v>0</v>
      </c>
      <c r="N13" s="4"/>
      <c r="O13" s="2"/>
      <c r="P13" s="85">
        <f>M23</f>
        <v>10400</v>
      </c>
      <c r="Q13" s="198">
        <f>-L23</f>
        <v>0</v>
      </c>
      <c r="R13" s="201">
        <f>-M56</f>
        <v>0</v>
      </c>
      <c r="S13" s="2"/>
    </row>
    <row r="14" spans="1:19" ht="13.5" thickBot="1" x14ac:dyDescent="0.35">
      <c r="A14" s="73"/>
      <c r="B14" s="14"/>
      <c r="C14" s="15"/>
      <c r="D14" s="451"/>
      <c r="E14" s="452"/>
      <c r="F14" s="15"/>
      <c r="G14" s="15"/>
      <c r="H14" s="15"/>
      <c r="I14" s="451"/>
      <c r="J14" s="452"/>
      <c r="K14" s="15"/>
      <c r="L14" s="15"/>
      <c r="M14" s="16"/>
      <c r="N14" s="4"/>
      <c r="O14" s="2"/>
      <c r="P14" s="13">
        <f>M25</f>
        <v>10430</v>
      </c>
      <c r="Q14" s="93">
        <f>-L25</f>
        <v>0</v>
      </c>
      <c r="R14" s="202">
        <f>-M59</f>
        <v>0</v>
      </c>
      <c r="S14" s="2"/>
    </row>
    <row r="15" spans="1:19" ht="14.5" customHeight="1" thickBot="1" x14ac:dyDescent="0.35">
      <c r="A15" s="7"/>
      <c r="B15" s="17">
        <f>B13*0.1</f>
        <v>0</v>
      </c>
      <c r="C15" s="17">
        <f>C13*0.1</f>
        <v>0</v>
      </c>
      <c r="D15" s="453">
        <f>D13*0.1</f>
        <v>0</v>
      </c>
      <c r="E15" s="454"/>
      <c r="F15" s="18">
        <f>F13*0.1</f>
        <v>0</v>
      </c>
      <c r="G15" s="18">
        <f>G13*0.1</f>
        <v>0</v>
      </c>
      <c r="H15" s="18">
        <f>H13*0</f>
        <v>0</v>
      </c>
      <c r="I15" s="453">
        <f>I13*0.1</f>
        <v>0</v>
      </c>
      <c r="J15" s="454"/>
      <c r="K15" s="18">
        <f>K13*0</f>
        <v>0</v>
      </c>
      <c r="L15" s="18">
        <f>SUM(B15:K15)</f>
        <v>0</v>
      </c>
      <c r="M15" s="281"/>
      <c r="N15" s="19">
        <v>24000</v>
      </c>
      <c r="O15" s="2"/>
      <c r="P15" s="13">
        <f>M26</f>
        <v>10435</v>
      </c>
      <c r="Q15" s="93">
        <f>-L26</f>
        <v>0</v>
      </c>
      <c r="R15" s="202">
        <f>-M62</f>
        <v>0</v>
      </c>
      <c r="S15" s="2"/>
    </row>
    <row r="16" spans="1:19" ht="13.5" thickBot="1" x14ac:dyDescent="0.35">
      <c r="A16" s="3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1">
        <f>M13+M15</f>
        <v>0</v>
      </c>
      <c r="N16" s="4"/>
      <c r="O16" s="2"/>
      <c r="P16" s="13">
        <f>M30</f>
        <v>22200</v>
      </c>
      <c r="Q16" s="93">
        <f>L30</f>
        <v>0</v>
      </c>
      <c r="R16" s="202">
        <f>-M65</f>
        <v>0</v>
      </c>
      <c r="S16" s="2"/>
    </row>
    <row r="17" spans="1:22" ht="14.5" customHeight="1" x14ac:dyDescent="0.3">
      <c r="A17" s="3" t="s">
        <v>16</v>
      </c>
      <c r="B17" s="22">
        <v>40000</v>
      </c>
      <c r="C17" s="447">
        <v>40200</v>
      </c>
      <c r="D17" s="487"/>
      <c r="E17" s="448"/>
      <c r="F17" s="447">
        <v>40300</v>
      </c>
      <c r="G17" s="448"/>
      <c r="H17" s="22">
        <v>40500</v>
      </c>
      <c r="I17" s="447">
        <v>40600</v>
      </c>
      <c r="J17" s="448"/>
      <c r="K17" s="5">
        <f>K9</f>
        <v>41000</v>
      </c>
      <c r="L17" s="23"/>
      <c r="M17" s="24"/>
      <c r="N17" s="4"/>
      <c r="O17" s="2"/>
      <c r="P17" s="13">
        <f>M31</f>
        <v>73000</v>
      </c>
      <c r="Q17" s="93">
        <f>L31</f>
        <v>0</v>
      </c>
      <c r="R17" s="202">
        <f>-M68</f>
        <v>0</v>
      </c>
      <c r="S17" s="2"/>
    </row>
    <row r="18" spans="1:22" x14ac:dyDescent="0.3">
      <c r="A18" s="2"/>
      <c r="B18" s="2"/>
      <c r="C18" s="2"/>
      <c r="D18" s="2"/>
      <c r="E18" s="2"/>
      <c r="F18" s="2"/>
      <c r="G18" s="2"/>
      <c r="H18" s="2"/>
      <c r="I18" s="2"/>
      <c r="K18" s="2"/>
      <c r="L18" s="2"/>
      <c r="M18" s="25"/>
      <c r="N18" s="4"/>
      <c r="O18" s="2"/>
      <c r="P18" s="13">
        <f>M27</f>
        <v>22200</v>
      </c>
      <c r="Q18" s="93">
        <f>L27</f>
        <v>0</v>
      </c>
      <c r="R18" s="202">
        <f>-M71</f>
        <v>0</v>
      </c>
      <c r="S18" s="2"/>
    </row>
    <row r="19" spans="1:22" x14ac:dyDescent="0.3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20"/>
      <c r="M19" s="4"/>
      <c r="N19" s="4"/>
      <c r="O19" s="2" t="s">
        <v>17</v>
      </c>
      <c r="P19" s="13">
        <f>M28</f>
        <v>22200</v>
      </c>
      <c r="Q19" s="93">
        <f>L28</f>
        <v>0</v>
      </c>
      <c r="R19" s="202">
        <f>-M74</f>
        <v>0</v>
      </c>
      <c r="S19" s="2"/>
    </row>
    <row r="20" spans="1:22" ht="13.5" thickBot="1" x14ac:dyDescent="0.35">
      <c r="A20" s="444" t="s">
        <v>22</v>
      </c>
      <c r="B20" s="445"/>
      <c r="C20" s="446"/>
      <c r="D20" s="26"/>
      <c r="E20" s="444" t="s">
        <v>54</v>
      </c>
      <c r="F20" s="445"/>
      <c r="G20" s="445"/>
      <c r="H20" s="446"/>
      <c r="J20" s="444" t="s">
        <v>52</v>
      </c>
      <c r="K20" s="445"/>
      <c r="L20" s="446"/>
      <c r="M20" s="2"/>
      <c r="N20" s="4"/>
      <c r="O20" s="2"/>
      <c r="R20" s="203">
        <f>-M77</f>
        <v>0</v>
      </c>
      <c r="S20" s="2"/>
    </row>
    <row r="21" spans="1:22" x14ac:dyDescent="0.3">
      <c r="A21" s="27">
        <v>100</v>
      </c>
      <c r="B21" s="277"/>
      <c r="C21" s="94">
        <f t="shared" ref="C21:C27" si="2">A21*B21</f>
        <v>0</v>
      </c>
      <c r="D21" s="28"/>
      <c r="E21" s="465"/>
      <c r="F21" s="466"/>
      <c r="G21" s="467"/>
      <c r="H21" s="55"/>
      <c r="I21" s="26"/>
      <c r="J21" s="29" t="s">
        <v>56</v>
      </c>
      <c r="K21" s="275"/>
      <c r="L21" s="29"/>
      <c r="M21" s="25"/>
      <c r="N21" s="4"/>
      <c r="O21" s="2"/>
      <c r="P21" s="13">
        <v>70800</v>
      </c>
      <c r="Q21" s="93">
        <f>K48</f>
        <v>0</v>
      </c>
      <c r="R21" s="6"/>
      <c r="S21" s="2"/>
    </row>
    <row r="22" spans="1:22" x14ac:dyDescent="0.3">
      <c r="A22" s="27">
        <v>50</v>
      </c>
      <c r="B22" s="278"/>
      <c r="C22" s="94">
        <f t="shared" si="2"/>
        <v>0</v>
      </c>
      <c r="D22" s="28"/>
      <c r="E22" s="465"/>
      <c r="F22" s="466"/>
      <c r="G22" s="467"/>
      <c r="H22" s="55"/>
      <c r="I22" s="30"/>
      <c r="J22" s="29" t="s">
        <v>57</v>
      </c>
      <c r="K22" s="275"/>
      <c r="L22" s="29"/>
      <c r="M22" s="25"/>
      <c r="N22" s="4"/>
      <c r="O22" s="2"/>
      <c r="P22" s="85">
        <v>10420</v>
      </c>
      <c r="Q22" s="92">
        <f>-K36</f>
        <v>0</v>
      </c>
      <c r="R22" s="45"/>
      <c r="S22" s="2"/>
    </row>
    <row r="23" spans="1:22" x14ac:dyDescent="0.3">
      <c r="A23" s="31">
        <v>20</v>
      </c>
      <c r="B23" s="278"/>
      <c r="C23" s="94">
        <f t="shared" si="2"/>
        <v>0</v>
      </c>
      <c r="D23" s="28"/>
      <c r="E23" s="465"/>
      <c r="F23" s="466"/>
      <c r="G23" s="467"/>
      <c r="H23" s="55"/>
      <c r="I23" s="30"/>
      <c r="J23" s="32" t="s">
        <v>58</v>
      </c>
      <c r="K23" s="90">
        <f>SUM(K21:K22)</f>
        <v>0</v>
      </c>
      <c r="L23" s="91">
        <f>K23</f>
        <v>0</v>
      </c>
      <c r="M23" s="19">
        <v>10400</v>
      </c>
      <c r="N23" s="4"/>
      <c r="O23" s="2"/>
      <c r="P23" s="13">
        <v>22150</v>
      </c>
      <c r="Q23" s="93">
        <f t="shared" ref="Q23:Q27" si="3">+K37</f>
        <v>0</v>
      </c>
      <c r="R23" s="6"/>
      <c r="S23" s="2"/>
    </row>
    <row r="24" spans="1:22" x14ac:dyDescent="0.3">
      <c r="A24" s="27">
        <v>10</v>
      </c>
      <c r="B24" s="277"/>
      <c r="C24" s="94">
        <f t="shared" si="2"/>
        <v>0</v>
      </c>
      <c r="D24" s="28"/>
      <c r="E24" s="462"/>
      <c r="F24" s="463"/>
      <c r="G24" s="464"/>
      <c r="H24" s="77"/>
      <c r="I24" s="30"/>
      <c r="J24" s="43" t="s">
        <v>21</v>
      </c>
      <c r="K24" s="255"/>
      <c r="L24" s="33"/>
      <c r="M24" s="4"/>
      <c r="N24" s="4"/>
      <c r="O24" s="2"/>
      <c r="P24" s="13">
        <v>22100</v>
      </c>
      <c r="Q24" s="93">
        <f t="shared" si="3"/>
        <v>0</v>
      </c>
      <c r="R24" s="6"/>
      <c r="S24" s="2"/>
    </row>
    <row r="25" spans="1:22" x14ac:dyDescent="0.3">
      <c r="A25" s="31">
        <v>5</v>
      </c>
      <c r="B25" s="277"/>
      <c r="C25" s="94">
        <f t="shared" si="2"/>
        <v>0</v>
      </c>
      <c r="D25" s="28"/>
      <c r="E25" s="462"/>
      <c r="F25" s="463"/>
      <c r="G25" s="464"/>
      <c r="H25" s="77"/>
      <c r="I25" s="30"/>
      <c r="J25" s="43" t="s">
        <v>24</v>
      </c>
      <c r="K25" s="79"/>
      <c r="L25" s="91">
        <f>K24-L26</f>
        <v>0</v>
      </c>
      <c r="M25" s="19">
        <v>10430</v>
      </c>
      <c r="N25" s="4"/>
      <c r="O25" s="2"/>
      <c r="P25" s="13"/>
      <c r="Q25" s="93">
        <f t="shared" si="3"/>
        <v>0</v>
      </c>
      <c r="R25" s="6"/>
      <c r="S25" s="2"/>
    </row>
    <row r="26" spans="1:22" x14ac:dyDescent="0.3">
      <c r="A26" s="31">
        <v>2</v>
      </c>
      <c r="B26" s="277"/>
      <c r="C26" s="94">
        <f t="shared" si="2"/>
        <v>0</v>
      </c>
      <c r="D26" s="28"/>
      <c r="E26" s="35"/>
      <c r="F26" s="35"/>
      <c r="G26" s="35"/>
      <c r="H26" s="97">
        <f>SUM(H21:H25)</f>
        <v>0</v>
      </c>
      <c r="I26" s="30"/>
      <c r="J26" s="43" t="s">
        <v>28</v>
      </c>
      <c r="K26" s="80"/>
      <c r="L26" s="91">
        <f>K24*0.026</f>
        <v>0</v>
      </c>
      <c r="M26" s="19">
        <v>10435</v>
      </c>
      <c r="N26" s="4"/>
      <c r="O26" s="2"/>
      <c r="P26" s="13">
        <v>23300</v>
      </c>
      <c r="Q26" s="93">
        <f>+K40</f>
        <v>0</v>
      </c>
      <c r="R26" s="6"/>
      <c r="S26" s="2"/>
      <c r="V26" s="204"/>
    </row>
    <row r="27" spans="1:22" x14ac:dyDescent="0.3">
      <c r="A27" s="36">
        <v>1</v>
      </c>
      <c r="B27" s="277"/>
      <c r="C27" s="94">
        <f t="shared" si="2"/>
        <v>0</v>
      </c>
      <c r="D27" s="28"/>
      <c r="E27" s="35"/>
      <c r="F27" s="35"/>
      <c r="G27" s="35"/>
      <c r="H27" s="37"/>
      <c r="I27" s="30"/>
      <c r="J27" s="29" t="s">
        <v>98</v>
      </c>
      <c r="K27" s="253"/>
      <c r="L27" s="91">
        <f>K27</f>
        <v>0</v>
      </c>
      <c r="M27" s="19">
        <v>22200</v>
      </c>
      <c r="N27" s="4"/>
      <c r="O27" s="2"/>
      <c r="P27" s="13">
        <v>10550</v>
      </c>
      <c r="Q27" s="93">
        <f t="shared" si="3"/>
        <v>0</v>
      </c>
      <c r="R27" s="6"/>
      <c r="S27" s="2"/>
    </row>
    <row r="28" spans="1:22" x14ac:dyDescent="0.3">
      <c r="A28" s="38" t="s">
        <v>36</v>
      </c>
      <c r="B28" s="55"/>
      <c r="C28" s="95">
        <f>B28</f>
        <v>0</v>
      </c>
      <c r="D28" s="39"/>
      <c r="E28" s="444" t="s">
        <v>55</v>
      </c>
      <c r="F28" s="445"/>
      <c r="G28" s="445"/>
      <c r="H28" s="446"/>
      <c r="I28" s="37"/>
      <c r="J28" s="32" t="s">
        <v>99</v>
      </c>
      <c r="K28" s="279"/>
      <c r="L28" s="91">
        <f>K28</f>
        <v>0</v>
      </c>
      <c r="M28" s="19">
        <v>22200</v>
      </c>
      <c r="N28" s="4"/>
      <c r="O28" s="2"/>
      <c r="P28" s="13">
        <v>10200</v>
      </c>
      <c r="Q28" s="93">
        <f>+K42</f>
        <v>0</v>
      </c>
      <c r="R28" s="6"/>
      <c r="S28" s="2"/>
    </row>
    <row r="29" spans="1:22" x14ac:dyDescent="0.3">
      <c r="A29" s="7"/>
      <c r="B29" s="2"/>
      <c r="C29" s="96">
        <f>SUM(C21:C28)</f>
        <v>0</v>
      </c>
      <c r="D29" s="41"/>
      <c r="E29" s="465"/>
      <c r="F29" s="466"/>
      <c r="G29" s="467"/>
      <c r="H29" s="55"/>
      <c r="I29" s="26"/>
      <c r="J29" s="40" t="s">
        <v>33</v>
      </c>
      <c r="K29" s="269"/>
      <c r="L29" s="82"/>
      <c r="M29" s="4"/>
      <c r="N29" s="4"/>
      <c r="O29" s="2"/>
      <c r="P29" s="13"/>
      <c r="Q29" s="93">
        <f>+L43</f>
        <v>0</v>
      </c>
      <c r="R29" s="6"/>
      <c r="S29" s="2"/>
    </row>
    <row r="30" spans="1:22" x14ac:dyDescent="0.3">
      <c r="D30" s="2"/>
      <c r="E30" s="465"/>
      <c r="F30" s="466"/>
      <c r="G30" s="467"/>
      <c r="H30" s="55"/>
      <c r="I30" s="30"/>
      <c r="J30" s="43" t="s">
        <v>34</v>
      </c>
      <c r="K30" s="79"/>
      <c r="L30" s="33">
        <f>K29-L31</f>
        <v>0</v>
      </c>
      <c r="M30" s="19">
        <v>22200</v>
      </c>
      <c r="N30" s="4"/>
      <c r="O30" s="2"/>
      <c r="P30" s="13"/>
      <c r="Q30" s="93">
        <f>K45</f>
        <v>0</v>
      </c>
      <c r="R30" s="42"/>
      <c r="S30" s="2"/>
    </row>
    <row r="31" spans="1:22" x14ac:dyDescent="0.3">
      <c r="A31" s="488" t="s">
        <v>23</v>
      </c>
      <c r="B31" s="489"/>
      <c r="C31" s="490"/>
      <c r="D31" s="44"/>
      <c r="E31" s="462"/>
      <c r="F31" s="463"/>
      <c r="G31" s="464"/>
      <c r="H31" s="77"/>
      <c r="I31" s="30"/>
      <c r="J31" s="43" t="s">
        <v>35</v>
      </c>
      <c r="K31" s="81"/>
      <c r="L31" s="33">
        <f>K29*0.08</f>
        <v>0</v>
      </c>
      <c r="M31" s="19">
        <v>73000</v>
      </c>
      <c r="N31" s="4"/>
      <c r="O31" s="2"/>
      <c r="P31" s="4"/>
      <c r="Q31" s="83"/>
      <c r="R31" s="93">
        <f>SUM(Q4:Q30)</f>
        <v>0</v>
      </c>
      <c r="S31" s="2"/>
    </row>
    <row r="32" spans="1:22" x14ac:dyDescent="0.3">
      <c r="A32" s="46" t="s">
        <v>25</v>
      </c>
      <c r="B32" s="46" t="s">
        <v>26</v>
      </c>
      <c r="C32" s="47" t="s">
        <v>27</v>
      </c>
      <c r="D32" s="3"/>
      <c r="E32" s="462"/>
      <c r="F32" s="463"/>
      <c r="G32" s="464"/>
      <c r="H32" s="77"/>
      <c r="I32" s="30"/>
      <c r="M32" s="25"/>
      <c r="N32" s="4"/>
      <c r="O32" s="2" t="s">
        <v>31</v>
      </c>
      <c r="P32" s="2"/>
      <c r="Q32" s="4"/>
      <c r="R32" s="4"/>
      <c r="S32" s="2"/>
    </row>
    <row r="33" spans="1:21" x14ac:dyDescent="0.3">
      <c r="A33" s="48" t="s">
        <v>29</v>
      </c>
      <c r="B33" s="253"/>
      <c r="C33" s="98">
        <f>B33*1.98</f>
        <v>0</v>
      </c>
      <c r="D33" s="49"/>
      <c r="E33" s="462"/>
      <c r="F33" s="463"/>
      <c r="G33" s="464"/>
      <c r="H33" s="77"/>
      <c r="I33" s="30"/>
      <c r="J33" s="249" t="s">
        <v>53</v>
      </c>
      <c r="K33" s="250"/>
      <c r="L33" s="251"/>
      <c r="M33" s="25"/>
      <c r="N33" s="485" t="s">
        <v>61</v>
      </c>
      <c r="O33" s="485"/>
      <c r="P33" s="485"/>
      <c r="Q33" s="485"/>
      <c r="R33" s="485"/>
      <c r="S33" s="485"/>
    </row>
    <row r="34" spans="1:21" x14ac:dyDescent="0.3">
      <c r="A34" s="48" t="s">
        <v>30</v>
      </c>
      <c r="B34" s="76"/>
      <c r="C34" s="98">
        <f>B34*2.62</f>
        <v>0</v>
      </c>
      <c r="D34" s="49"/>
      <c r="E34" s="35"/>
      <c r="F34" s="35"/>
      <c r="G34" s="35"/>
      <c r="H34" s="97">
        <f>SUM(H29:H33)</f>
        <v>0</v>
      </c>
      <c r="I34" s="30"/>
      <c r="J34" s="249"/>
      <c r="K34" s="250"/>
      <c r="L34" s="251"/>
      <c r="M34" s="25"/>
      <c r="N34" s="105"/>
      <c r="O34" s="105"/>
      <c r="P34" s="105"/>
      <c r="Q34" s="105"/>
      <c r="R34" s="105"/>
      <c r="S34" s="105"/>
    </row>
    <row r="35" spans="1:21" x14ac:dyDescent="0.3">
      <c r="A35" s="48" t="s">
        <v>32</v>
      </c>
      <c r="B35" s="76"/>
      <c r="C35" s="98">
        <f>B35*1.45</f>
        <v>0</v>
      </c>
      <c r="D35" s="49"/>
      <c r="E35" s="2"/>
      <c r="F35" s="3"/>
      <c r="G35" s="53"/>
      <c r="H35" s="54"/>
      <c r="I35" s="30"/>
      <c r="J35" s="50" t="s">
        <v>38</v>
      </c>
      <c r="K35" s="50" t="s">
        <v>4</v>
      </c>
      <c r="L35" s="34"/>
      <c r="M35" s="25"/>
      <c r="N35" s="484"/>
      <c r="O35" s="484"/>
      <c r="P35" s="484"/>
      <c r="Q35" s="484"/>
      <c r="R35" s="484"/>
      <c r="S35" s="77"/>
    </row>
    <row r="36" spans="1:21" x14ac:dyDescent="0.3">
      <c r="A36" s="43"/>
      <c r="B36" s="55"/>
      <c r="C36" s="99"/>
      <c r="D36" s="49"/>
      <c r="E36" s="444" t="s">
        <v>59</v>
      </c>
      <c r="F36" s="445"/>
      <c r="G36" s="445"/>
      <c r="H36" s="446"/>
      <c r="I36" s="30"/>
      <c r="J36" s="51" t="s">
        <v>40</v>
      </c>
      <c r="K36" s="78"/>
      <c r="L36" s="91">
        <f>K36</f>
        <v>0</v>
      </c>
      <c r="M36" s="25"/>
      <c r="N36" s="484"/>
      <c r="O36" s="484"/>
      <c r="P36" s="484"/>
      <c r="Q36" s="484"/>
      <c r="R36" s="484"/>
      <c r="S36" s="77"/>
    </row>
    <row r="37" spans="1:21" x14ac:dyDescent="0.3">
      <c r="A37" s="2"/>
      <c r="B37" s="2"/>
      <c r="C37" s="2"/>
      <c r="D37" s="3"/>
      <c r="E37" s="459"/>
      <c r="F37" s="460"/>
      <c r="G37" s="461"/>
      <c r="H37" s="253"/>
      <c r="I37" s="54"/>
      <c r="J37" s="43" t="s">
        <v>42</v>
      </c>
      <c r="K37" s="254">
        <f>-H34</f>
        <v>0</v>
      </c>
      <c r="L37" s="91">
        <f t="shared" ref="L37:L45" si="4">K37</f>
        <v>0</v>
      </c>
      <c r="M37" s="25"/>
      <c r="N37" s="484"/>
      <c r="O37" s="484"/>
      <c r="P37" s="484"/>
      <c r="Q37" s="484"/>
      <c r="R37" s="484"/>
      <c r="S37" s="77"/>
    </row>
    <row r="38" spans="1:21" x14ac:dyDescent="0.3">
      <c r="A38" s="486" t="s">
        <v>39</v>
      </c>
      <c r="B38" s="486"/>
      <c r="C38" s="2"/>
      <c r="E38" s="459"/>
      <c r="F38" s="460"/>
      <c r="G38" s="461"/>
      <c r="H38" s="74"/>
      <c r="I38" s="26"/>
      <c r="J38" s="43" t="s">
        <v>44</v>
      </c>
      <c r="K38" s="101">
        <f>-H42</f>
        <v>0</v>
      </c>
      <c r="L38" s="91">
        <f t="shared" si="4"/>
        <v>0</v>
      </c>
      <c r="M38" s="25"/>
      <c r="N38" s="484"/>
      <c r="O38" s="484"/>
      <c r="P38" s="484"/>
      <c r="Q38" s="484"/>
      <c r="R38" s="484"/>
      <c r="S38" s="77"/>
    </row>
    <row r="39" spans="1:21" x14ac:dyDescent="0.3">
      <c r="A39" s="47" t="s">
        <v>41</v>
      </c>
      <c r="B39" s="97">
        <f>C29+C34+C35+C36</f>
        <v>0</v>
      </c>
      <c r="C39" s="2"/>
      <c r="D39" s="2"/>
      <c r="E39" s="459"/>
      <c r="F39" s="460"/>
      <c r="G39" s="461"/>
      <c r="H39" s="74"/>
      <c r="I39" s="30"/>
      <c r="J39" s="43" t="s">
        <v>46</v>
      </c>
      <c r="K39" s="52"/>
      <c r="L39" s="91">
        <f t="shared" si="4"/>
        <v>0</v>
      </c>
      <c r="M39" s="56"/>
      <c r="N39" s="484"/>
      <c r="O39" s="484"/>
      <c r="P39" s="484"/>
      <c r="Q39" s="484"/>
      <c r="R39" s="484"/>
      <c r="S39" s="77"/>
    </row>
    <row r="40" spans="1:21" ht="14.5" customHeight="1" x14ac:dyDescent="0.3">
      <c r="A40" s="47" t="s">
        <v>43</v>
      </c>
      <c r="B40" s="104">
        <f>S40</f>
        <v>0</v>
      </c>
      <c r="C40" s="2"/>
      <c r="D40" s="2"/>
      <c r="E40" s="459"/>
      <c r="F40" s="460"/>
      <c r="G40" s="461"/>
      <c r="H40" s="74"/>
      <c r="I40" s="30"/>
      <c r="J40" s="43" t="s">
        <v>47</v>
      </c>
      <c r="K40" s="281"/>
      <c r="L40" s="91">
        <f t="shared" si="4"/>
        <v>0</v>
      </c>
      <c r="M40" s="25"/>
      <c r="N40" s="2"/>
      <c r="O40" s="2"/>
      <c r="P40" s="4"/>
      <c r="R40" s="4"/>
      <c r="S40" s="100">
        <f>SUM(S35:S39)</f>
        <v>0</v>
      </c>
      <c r="T40" s="7"/>
      <c r="U40" s="7"/>
    </row>
    <row r="41" spans="1:21" x14ac:dyDescent="0.3">
      <c r="A41" s="47" t="s">
        <v>45</v>
      </c>
      <c r="B41" s="61"/>
      <c r="C41" s="2"/>
      <c r="D41" s="2"/>
      <c r="E41" s="459"/>
      <c r="F41" s="460"/>
      <c r="G41" s="461"/>
      <c r="H41" s="74"/>
      <c r="I41" s="30"/>
      <c r="J41" s="43" t="s">
        <v>48</v>
      </c>
      <c r="K41" s="91">
        <f>-H26</f>
        <v>0</v>
      </c>
      <c r="L41" s="91">
        <f t="shared" si="4"/>
        <v>0</v>
      </c>
      <c r="M41" s="25"/>
      <c r="N41" s="25"/>
      <c r="O41" s="2"/>
      <c r="P41" s="2"/>
      <c r="Q41" s="4"/>
      <c r="R41" s="4"/>
      <c r="S41" s="58"/>
      <c r="T41" s="7"/>
      <c r="U41" s="7"/>
    </row>
    <row r="42" spans="1:21" x14ac:dyDescent="0.3">
      <c r="A42" s="47"/>
      <c r="B42" s="61"/>
      <c r="C42" s="2"/>
      <c r="D42" s="2"/>
      <c r="E42" s="2"/>
      <c r="F42" s="2"/>
      <c r="G42" s="4"/>
      <c r="H42" s="100">
        <f>SUM(H37:H41)</f>
        <v>0</v>
      </c>
      <c r="I42" s="30"/>
      <c r="J42" s="43" t="s">
        <v>49</v>
      </c>
      <c r="K42" s="91">
        <f>-C33</f>
        <v>0</v>
      </c>
      <c r="L42" s="91">
        <f t="shared" si="4"/>
        <v>0</v>
      </c>
      <c r="M42" s="25"/>
      <c r="N42" s="485" t="s">
        <v>62</v>
      </c>
      <c r="O42" s="485"/>
      <c r="P42" s="485"/>
      <c r="Q42" s="485"/>
      <c r="R42" s="485"/>
      <c r="S42" s="485"/>
      <c r="T42" s="7"/>
      <c r="U42" s="7"/>
    </row>
    <row r="43" spans="1:21" x14ac:dyDescent="0.3">
      <c r="A43" s="47"/>
      <c r="B43" s="61"/>
      <c r="C43" s="2"/>
      <c r="D43" s="2"/>
      <c r="E43" s="2"/>
      <c r="F43" s="2"/>
      <c r="G43" s="2"/>
      <c r="I43" s="30"/>
      <c r="J43" s="59" t="s">
        <v>50</v>
      </c>
      <c r="K43" s="52"/>
      <c r="L43" s="91">
        <f t="shared" si="4"/>
        <v>0</v>
      </c>
      <c r="M43" s="25"/>
      <c r="N43" s="484"/>
      <c r="O43" s="484"/>
      <c r="P43" s="484"/>
      <c r="Q43" s="484"/>
      <c r="R43" s="484"/>
      <c r="S43" s="77"/>
      <c r="T43" s="7"/>
      <c r="U43" s="7"/>
    </row>
    <row r="44" spans="1:21" ht="13.5" thickBot="1" x14ac:dyDescent="0.35">
      <c r="A44" s="3"/>
      <c r="B44" s="63"/>
      <c r="C44" s="2"/>
      <c r="D44" s="2"/>
      <c r="E44" s="62" t="s">
        <v>111</v>
      </c>
      <c r="F44" s="280"/>
      <c r="G44" s="2"/>
      <c r="H44" s="2"/>
      <c r="I44" s="23"/>
      <c r="J44" s="60" t="s">
        <v>129</v>
      </c>
      <c r="K44" s="46"/>
      <c r="L44" s="91">
        <f t="shared" si="4"/>
        <v>0</v>
      </c>
      <c r="M44" s="25"/>
      <c r="N44" s="484"/>
      <c r="O44" s="484"/>
      <c r="P44" s="484"/>
      <c r="Q44" s="484"/>
      <c r="R44" s="484"/>
      <c r="S44" s="77"/>
      <c r="T44" s="7"/>
      <c r="U44" s="7"/>
    </row>
    <row r="45" spans="1:21" ht="13.5" thickBot="1" x14ac:dyDescent="0.35">
      <c r="A45" s="2"/>
      <c r="B45" s="21">
        <f>SUM(B39:B41)</f>
        <v>0</v>
      </c>
      <c r="C45" s="2"/>
      <c r="D45" s="2"/>
      <c r="E45" s="62" t="s">
        <v>18</v>
      </c>
      <c r="F45" s="280"/>
      <c r="G45" s="2"/>
      <c r="H45" s="2"/>
      <c r="I45" s="2"/>
      <c r="J45" s="177"/>
      <c r="K45" s="46"/>
      <c r="L45" s="91">
        <f t="shared" si="4"/>
        <v>0</v>
      </c>
      <c r="M45" s="25"/>
      <c r="N45" s="484"/>
      <c r="O45" s="484"/>
      <c r="P45" s="484"/>
      <c r="Q45" s="484"/>
      <c r="R45" s="484"/>
      <c r="S45" s="77"/>
      <c r="T45" s="7"/>
      <c r="U45" s="7"/>
    </row>
    <row r="46" spans="1:21" x14ac:dyDescent="0.3">
      <c r="A46" s="2"/>
      <c r="B46" s="2"/>
      <c r="C46" s="2"/>
      <c r="D46" s="2"/>
      <c r="E46" s="62" t="s">
        <v>19</v>
      </c>
      <c r="F46" s="50"/>
      <c r="G46" s="2"/>
      <c r="H46" s="2"/>
      <c r="I46" s="2"/>
      <c r="J46" s="2"/>
      <c r="K46" s="3"/>
      <c r="L46" s="91">
        <f>M16-K23-K24+K29-L36+L37+L38+L39+L40+L41+L42+L43+L44+L45+K28+K27</f>
        <v>0</v>
      </c>
      <c r="M46" s="25"/>
      <c r="N46" s="484"/>
      <c r="O46" s="484"/>
      <c r="P46" s="484"/>
      <c r="Q46" s="484"/>
      <c r="R46" s="484"/>
      <c r="S46" s="77"/>
      <c r="T46" s="7"/>
      <c r="U46" s="7"/>
    </row>
    <row r="47" spans="1:21" x14ac:dyDescent="0.3">
      <c r="A47" s="2"/>
      <c r="B47" s="2"/>
      <c r="C47" s="2"/>
      <c r="D47" s="2"/>
      <c r="E47" s="62" t="s">
        <v>20</v>
      </c>
      <c r="F47" s="103">
        <f>SUM(F44:F46)</f>
        <v>0</v>
      </c>
      <c r="G47" s="2"/>
      <c r="H47" s="2"/>
      <c r="I47" s="2"/>
      <c r="J47" s="3"/>
      <c r="K47" s="3"/>
      <c r="M47" s="25"/>
      <c r="N47" s="484"/>
      <c r="O47" s="484"/>
      <c r="P47" s="484"/>
      <c r="Q47" s="484"/>
      <c r="R47" s="484"/>
      <c r="S47" s="77"/>
      <c r="T47" s="7"/>
      <c r="U47" s="7"/>
    </row>
    <row r="48" spans="1:21" ht="13.5" thickBot="1" x14ac:dyDescent="0.35">
      <c r="A48" s="2"/>
      <c r="B48" s="2"/>
      <c r="C48" s="2"/>
      <c r="D48" s="2"/>
      <c r="E48" s="65"/>
      <c r="F48" s="66">
        <f>F47</f>
        <v>0</v>
      </c>
      <c r="G48" s="2"/>
      <c r="H48" s="2"/>
      <c r="I48" s="2"/>
      <c r="J48" s="64" t="s">
        <v>60</v>
      </c>
      <c r="K48" s="102">
        <f>B45-L46</f>
        <v>0</v>
      </c>
      <c r="L48" s="2"/>
      <c r="M48" s="25"/>
      <c r="N48" s="2"/>
      <c r="O48" s="2"/>
      <c r="P48" s="4"/>
      <c r="R48" s="4"/>
      <c r="S48" s="100">
        <f>SUM(S43:S47)</f>
        <v>0</v>
      </c>
      <c r="T48" s="7"/>
      <c r="U48" s="7"/>
    </row>
    <row r="49" spans="1:21" ht="13.5" thickTop="1" x14ac:dyDescent="0.3">
      <c r="A49" s="2"/>
      <c r="B49" s="2"/>
      <c r="C49" s="2"/>
      <c r="D49" s="2"/>
      <c r="E49" s="2"/>
      <c r="F49" s="2"/>
      <c r="G49" s="2"/>
      <c r="H49" s="2"/>
      <c r="I49" s="2"/>
      <c r="J49" s="364"/>
      <c r="N49" s="25"/>
      <c r="O49" s="2"/>
      <c r="P49" s="2"/>
      <c r="Q49" s="4"/>
      <c r="R49" s="4"/>
      <c r="S49" s="58"/>
      <c r="T49" s="7"/>
      <c r="U49" s="7"/>
    </row>
    <row r="50" spans="1:21" ht="15" customHeight="1" x14ac:dyDescent="0.3">
      <c r="A50" s="2"/>
      <c r="B50" s="2"/>
      <c r="C50" s="2"/>
      <c r="D50" s="2"/>
      <c r="E50" s="2"/>
      <c r="F50" s="2"/>
      <c r="G50" s="2"/>
      <c r="H50" s="2"/>
      <c r="I50" s="2"/>
      <c r="J50" s="364"/>
      <c r="N50" s="25"/>
      <c r="O50" s="2"/>
      <c r="P50" s="2"/>
      <c r="Q50" s="4"/>
      <c r="R50" s="4"/>
      <c r="S50" s="58"/>
    </row>
    <row r="51" spans="1:21" ht="15" customHeight="1" x14ac:dyDescent="0.3">
      <c r="A51" s="7" t="s">
        <v>16</v>
      </c>
      <c r="B51" s="68"/>
      <c r="D51" s="2"/>
      <c r="E51" s="439">
        <f>+J52</f>
        <v>0</v>
      </c>
      <c r="F51" s="439"/>
      <c r="G51" s="439"/>
      <c r="H51" s="439"/>
      <c r="I51" s="2"/>
      <c r="O51" s="2"/>
      <c r="P51" s="2"/>
      <c r="Q51" s="4"/>
      <c r="R51" s="4"/>
      <c r="S51" s="58"/>
    </row>
    <row r="52" spans="1:21" x14ac:dyDescent="0.3">
      <c r="A52" s="7"/>
      <c r="E52" s="235" t="s">
        <v>173</v>
      </c>
      <c r="F52" s="235"/>
      <c r="G52" s="235"/>
      <c r="H52" s="188"/>
      <c r="J52" s="439">
        <f>+J3</f>
        <v>0</v>
      </c>
      <c r="K52" s="439"/>
      <c r="L52" s="439"/>
      <c r="M52" s="439"/>
      <c r="S52" s="69"/>
    </row>
    <row r="53" spans="1:21" ht="13.5" thickBot="1" x14ac:dyDescent="0.35">
      <c r="A53" s="70"/>
      <c r="E53" s="385" t="s">
        <v>174</v>
      </c>
      <c r="F53" s="389" t="s">
        <v>175</v>
      </c>
      <c r="G53" s="391" t="s">
        <v>176</v>
      </c>
      <c r="H53" s="391" t="s">
        <v>177</v>
      </c>
      <c r="J53" s="196" t="s">
        <v>107</v>
      </c>
      <c r="K53" s="235"/>
      <c r="L53" s="235"/>
      <c r="M53" s="188"/>
      <c r="N53" s="197"/>
      <c r="Q53" s="363"/>
      <c r="R53" s="363"/>
      <c r="S53" s="69"/>
    </row>
    <row r="54" spans="1:21" x14ac:dyDescent="0.3">
      <c r="A54" s="70"/>
      <c r="E54" s="188"/>
      <c r="F54" s="189"/>
      <c r="G54" s="189"/>
      <c r="H54" s="189"/>
      <c r="J54" s="231" t="s">
        <v>130</v>
      </c>
      <c r="K54" s="232" t="s">
        <v>102</v>
      </c>
      <c r="L54" s="355"/>
      <c r="M54" s="355"/>
      <c r="N54" s="233"/>
      <c r="Q54" s="363"/>
      <c r="R54" s="363"/>
      <c r="S54" s="69"/>
    </row>
    <row r="55" spans="1:21" x14ac:dyDescent="0.3">
      <c r="E55" s="188"/>
      <c r="F55" s="386"/>
      <c r="G55" s="386"/>
      <c r="H55" s="387"/>
      <c r="J55" s="234" t="s">
        <v>130</v>
      </c>
      <c r="K55" s="235" t="s">
        <v>119</v>
      </c>
      <c r="L55" s="356"/>
      <c r="M55" s="356"/>
      <c r="N55" s="236"/>
      <c r="Q55" s="363"/>
      <c r="R55" s="363"/>
      <c r="S55" s="69"/>
    </row>
    <row r="56" spans="1:21" ht="13.5" thickBot="1" x14ac:dyDescent="0.35">
      <c r="A56" s="7"/>
      <c r="E56" s="188"/>
      <c r="F56" s="386"/>
      <c r="G56" s="386"/>
      <c r="H56" s="387"/>
      <c r="J56" s="237" t="s">
        <v>130</v>
      </c>
      <c r="K56" s="238" t="s">
        <v>103</v>
      </c>
      <c r="L56" s="357"/>
      <c r="M56" s="244">
        <f>SUM(L54:L56)</f>
        <v>0</v>
      </c>
      <c r="N56" s="239">
        <f>+M56*0.0185</f>
        <v>0</v>
      </c>
      <c r="Q56" s="363"/>
      <c r="R56" s="363"/>
      <c r="S56" s="69"/>
    </row>
    <row r="57" spans="1:21" x14ac:dyDescent="0.3">
      <c r="E57" s="188"/>
      <c r="F57" s="386"/>
      <c r="G57" s="386"/>
      <c r="H57" s="387"/>
      <c r="J57" s="231" t="s">
        <v>131</v>
      </c>
      <c r="K57" s="232" t="s">
        <v>102</v>
      </c>
      <c r="L57" s="355"/>
      <c r="M57" s="355"/>
      <c r="N57" s="233"/>
      <c r="Q57" s="363"/>
      <c r="R57" s="363"/>
      <c r="S57" s="69"/>
    </row>
    <row r="58" spans="1:21" x14ac:dyDescent="0.3">
      <c r="E58" s="188"/>
      <c r="F58" s="389"/>
      <c r="G58" s="391"/>
      <c r="H58" s="391"/>
      <c r="J58" s="234" t="s">
        <v>131</v>
      </c>
      <c r="K58" s="235" t="s">
        <v>119</v>
      </c>
      <c r="L58" s="356"/>
      <c r="M58" s="356"/>
      <c r="N58" s="240"/>
      <c r="Q58" s="363"/>
      <c r="R58" s="363"/>
      <c r="S58" s="69"/>
    </row>
    <row r="59" spans="1:21" ht="13.5" thickBot="1" x14ac:dyDescent="0.35">
      <c r="E59" s="188"/>
      <c r="F59" s="386"/>
      <c r="G59" s="386"/>
      <c r="H59" s="387"/>
      <c r="I59" s="7"/>
      <c r="J59" s="237" t="s">
        <v>131</v>
      </c>
      <c r="K59" s="238" t="s">
        <v>103</v>
      </c>
      <c r="L59" s="357"/>
      <c r="M59" s="244">
        <f>SUM(L57:L59)</f>
        <v>0</v>
      </c>
      <c r="N59" s="239">
        <f>+M59*0.0185</f>
        <v>0</v>
      </c>
      <c r="Q59" s="363"/>
      <c r="R59" s="363"/>
    </row>
    <row r="60" spans="1:21" x14ac:dyDescent="0.3">
      <c r="E60" s="188"/>
      <c r="F60" s="386"/>
      <c r="G60" s="386"/>
      <c r="H60" s="386"/>
      <c r="I60" s="7"/>
      <c r="J60" s="231" t="s">
        <v>132</v>
      </c>
      <c r="K60" s="232" t="s">
        <v>102</v>
      </c>
      <c r="L60" s="355"/>
      <c r="M60" s="355"/>
      <c r="N60" s="241"/>
      <c r="Q60" s="363"/>
      <c r="R60" s="363"/>
      <c r="S60" s="57" t="s">
        <v>37</v>
      </c>
    </row>
    <row r="61" spans="1:21" x14ac:dyDescent="0.3">
      <c r="E61" s="188"/>
      <c r="F61" s="386"/>
      <c r="G61" s="386"/>
      <c r="H61" s="387"/>
      <c r="I61" s="7"/>
      <c r="J61" s="234" t="s">
        <v>132</v>
      </c>
      <c r="K61" s="235" t="s">
        <v>119</v>
      </c>
      <c r="L61" s="356"/>
      <c r="M61" s="356"/>
      <c r="N61" s="240"/>
      <c r="Q61" s="363"/>
      <c r="R61" s="363"/>
    </row>
    <row r="62" spans="1:21" ht="13.5" thickBot="1" x14ac:dyDescent="0.35">
      <c r="B62" s="71"/>
      <c r="E62" s="188"/>
      <c r="F62" s="386"/>
      <c r="G62" s="386"/>
      <c r="H62" s="387"/>
      <c r="I62" s="7"/>
      <c r="J62" s="237" t="s">
        <v>132</v>
      </c>
      <c r="K62" s="238" t="s">
        <v>103</v>
      </c>
      <c r="L62" s="357"/>
      <c r="M62" s="244">
        <f>SUM(L60:L62)</f>
        <v>0</v>
      </c>
      <c r="N62" s="239">
        <f>+M62*0.0185</f>
        <v>0</v>
      </c>
      <c r="Q62" s="363"/>
      <c r="R62" s="363"/>
    </row>
    <row r="63" spans="1:21" x14ac:dyDescent="0.3">
      <c r="B63" s="71"/>
      <c r="E63" s="188"/>
      <c r="F63" s="387">
        <f>SUM(F54:F62)</f>
        <v>0</v>
      </c>
      <c r="G63" s="387">
        <f t="shared" ref="G63:H63" si="5">SUM(G54:G62)</f>
        <v>0</v>
      </c>
      <c r="H63" s="387">
        <f t="shared" si="5"/>
        <v>0</v>
      </c>
      <c r="I63" s="7"/>
      <c r="J63" s="231" t="s">
        <v>133</v>
      </c>
      <c r="K63" s="232" t="s">
        <v>102</v>
      </c>
      <c r="L63" s="355"/>
      <c r="M63" s="355"/>
      <c r="N63" s="241"/>
      <c r="Q63" s="363"/>
      <c r="R63" s="363"/>
    </row>
    <row r="64" spans="1:21" x14ac:dyDescent="0.3">
      <c r="E64" s="188"/>
      <c r="F64" s="386">
        <f>SUM(F63*1.98)</f>
        <v>0</v>
      </c>
      <c r="G64" s="386">
        <f t="shared" ref="G64:H64" si="6">SUM(G63*1.98)</f>
        <v>0</v>
      </c>
      <c r="H64" s="386">
        <f t="shared" si="6"/>
        <v>0</v>
      </c>
      <c r="I64" s="7"/>
      <c r="J64" s="234" t="s">
        <v>133</v>
      </c>
      <c r="K64" s="235" t="s">
        <v>119</v>
      </c>
      <c r="L64" s="356"/>
      <c r="M64" s="356"/>
      <c r="N64" s="240"/>
      <c r="Q64" s="363"/>
      <c r="R64" s="363"/>
    </row>
    <row r="65" spans="5:19" ht="13.5" thickBot="1" x14ac:dyDescent="0.35">
      <c r="E65" s="188"/>
      <c r="F65" s="386"/>
      <c r="G65" s="386"/>
      <c r="H65" s="386"/>
      <c r="I65" s="7"/>
      <c r="J65" s="237" t="s">
        <v>133</v>
      </c>
      <c r="K65" s="238" t="s">
        <v>103</v>
      </c>
      <c r="L65" s="357"/>
      <c r="M65" s="244">
        <f>SUM(L63:L65)</f>
        <v>0</v>
      </c>
      <c r="N65" s="239">
        <f>+M65*0.0185</f>
        <v>0</v>
      </c>
      <c r="Q65" s="363"/>
      <c r="R65" s="363"/>
    </row>
    <row r="66" spans="5:19" x14ac:dyDescent="0.3">
      <c r="E66" s="188"/>
      <c r="F66" s="386"/>
      <c r="G66" s="386"/>
      <c r="H66" s="386"/>
      <c r="I66" s="7"/>
      <c r="J66" s="231" t="s">
        <v>140</v>
      </c>
      <c r="K66" s="232" t="s">
        <v>102</v>
      </c>
      <c r="L66" s="355"/>
      <c r="M66" s="359"/>
      <c r="N66" s="241"/>
      <c r="Q66" s="363"/>
      <c r="R66" s="363"/>
    </row>
    <row r="67" spans="5:19" x14ac:dyDescent="0.3">
      <c r="E67" s="188"/>
      <c r="F67" s="386"/>
      <c r="G67" s="386"/>
      <c r="H67" s="387"/>
      <c r="I67" s="7"/>
      <c r="J67" s="234" t="s">
        <v>140</v>
      </c>
      <c r="K67" s="235" t="s">
        <v>119</v>
      </c>
      <c r="L67" s="356"/>
      <c r="M67" s="360"/>
      <c r="N67" s="240"/>
      <c r="Q67" s="363"/>
      <c r="R67" s="363"/>
    </row>
    <row r="68" spans="5:19" ht="13.5" thickBot="1" x14ac:dyDescent="0.35">
      <c r="E68" s="188"/>
      <c r="F68" s="386"/>
      <c r="G68" s="386"/>
      <c r="H68" s="386"/>
      <c r="I68" s="7"/>
      <c r="J68" s="237" t="s">
        <v>140</v>
      </c>
      <c r="K68" s="238" t="s">
        <v>103</v>
      </c>
      <c r="L68" s="357"/>
      <c r="M68" s="244">
        <f>SUM(L66:L68)</f>
        <v>0</v>
      </c>
      <c r="N68" s="239">
        <f>+M68*0.0185</f>
        <v>0</v>
      </c>
      <c r="Q68" s="363"/>
      <c r="R68" s="363"/>
    </row>
    <row r="69" spans="5:19" x14ac:dyDescent="0.3">
      <c r="E69" s="188"/>
      <c r="F69" s="386"/>
      <c r="G69" s="386"/>
      <c r="H69" s="386"/>
      <c r="I69" s="7"/>
      <c r="J69" s="231" t="s">
        <v>138</v>
      </c>
      <c r="K69" s="232" t="s">
        <v>102</v>
      </c>
      <c r="L69" s="355"/>
      <c r="M69" s="359"/>
      <c r="N69" s="241"/>
      <c r="Q69" s="363"/>
      <c r="R69" s="363"/>
      <c r="S69" s="57" t="s">
        <v>31</v>
      </c>
    </row>
    <row r="70" spans="5:19" x14ac:dyDescent="0.3">
      <c r="E70" s="188"/>
      <c r="F70" s="386"/>
      <c r="G70" s="386"/>
      <c r="H70" s="386"/>
      <c r="I70" s="7"/>
      <c r="J70" s="234" t="s">
        <v>138</v>
      </c>
      <c r="K70" s="235" t="s">
        <v>119</v>
      </c>
      <c r="L70" s="356"/>
      <c r="M70" s="360"/>
      <c r="N70" s="240"/>
      <c r="Q70" s="363"/>
      <c r="R70" s="363"/>
    </row>
    <row r="71" spans="5:19" ht="13.5" thickBot="1" x14ac:dyDescent="0.35">
      <c r="E71" s="188"/>
      <c r="F71" s="387">
        <f>SUM(F66:F70)</f>
        <v>0</v>
      </c>
      <c r="G71" s="387">
        <f t="shared" ref="G71:H71" si="7">SUM(G66:G70)</f>
        <v>0</v>
      </c>
      <c r="H71" s="387">
        <f t="shared" si="7"/>
        <v>0</v>
      </c>
      <c r="I71" s="7"/>
      <c r="J71" s="237" t="s">
        <v>138</v>
      </c>
      <c r="K71" s="238" t="s">
        <v>103</v>
      </c>
      <c r="L71" s="357"/>
      <c r="M71" s="244">
        <f>SUM(L69:L71)</f>
        <v>0</v>
      </c>
      <c r="N71" s="239">
        <f>+M71*0.0185</f>
        <v>0</v>
      </c>
      <c r="Q71" s="363" t="s">
        <v>144</v>
      </c>
      <c r="R71" s="363" t="s">
        <v>29</v>
      </c>
    </row>
    <row r="72" spans="5:19" x14ac:dyDescent="0.3">
      <c r="E72" s="188"/>
      <c r="F72" s="386"/>
      <c r="G72" s="387"/>
      <c r="H72" s="387"/>
      <c r="I72" s="7"/>
      <c r="J72" s="231" t="s">
        <v>151</v>
      </c>
      <c r="K72" s="232" t="s">
        <v>102</v>
      </c>
      <c r="L72" s="355"/>
      <c r="M72" s="355"/>
      <c r="N72" s="241"/>
      <c r="Q72" s="363">
        <v>193.61</v>
      </c>
      <c r="R72" s="363">
        <v>998</v>
      </c>
    </row>
    <row r="73" spans="5:19" x14ac:dyDescent="0.3">
      <c r="E73" s="188"/>
      <c r="F73" s="386">
        <f>SUM(F64:F69)</f>
        <v>0</v>
      </c>
      <c r="G73" s="386">
        <f t="shared" ref="G73:H73" si="8">SUM(G64:G69)</f>
        <v>0</v>
      </c>
      <c r="H73" s="386">
        <f t="shared" si="8"/>
        <v>0</v>
      </c>
      <c r="I73" s="7"/>
      <c r="J73" s="234" t="s">
        <v>151</v>
      </c>
      <c r="K73" s="235" t="s">
        <v>119</v>
      </c>
      <c r="L73" s="356"/>
      <c r="M73" s="356"/>
      <c r="N73" s="240"/>
      <c r="Q73" s="363">
        <v>40</v>
      </c>
      <c r="R73" s="363">
        <v>0</v>
      </c>
    </row>
    <row r="74" spans="5:19" ht="13.5" thickBot="1" x14ac:dyDescent="0.35">
      <c r="E74" s="188"/>
      <c r="F74" s="386"/>
      <c r="G74" s="386"/>
      <c r="H74" s="387"/>
      <c r="J74" s="237" t="s">
        <v>151</v>
      </c>
      <c r="K74" s="238" t="s">
        <v>103</v>
      </c>
      <c r="L74" s="357"/>
      <c r="M74" s="244">
        <f>SUM(L72:L74)</f>
        <v>0</v>
      </c>
      <c r="N74" s="239">
        <f>+M74*0.0185</f>
        <v>0</v>
      </c>
      <c r="Q74" s="363">
        <v>0</v>
      </c>
      <c r="R74" s="363">
        <v>184.06</v>
      </c>
    </row>
    <row r="75" spans="5:19" x14ac:dyDescent="0.3">
      <c r="E75" s="188"/>
      <c r="F75" s="386"/>
      <c r="G75" s="386"/>
      <c r="H75" s="387">
        <f>SUM(F73:H73)</f>
        <v>0</v>
      </c>
      <c r="J75" s="231" t="s">
        <v>155</v>
      </c>
      <c r="K75" s="232" t="s">
        <v>102</v>
      </c>
      <c r="L75" s="355"/>
      <c r="M75" s="355"/>
      <c r="N75" s="241"/>
      <c r="Q75" s="363">
        <v>555.29999999999995</v>
      </c>
      <c r="R75" s="363">
        <v>200.33</v>
      </c>
    </row>
    <row r="76" spans="5:19" x14ac:dyDescent="0.3">
      <c r="E76" s="188"/>
      <c r="F76" s="387"/>
      <c r="G76" s="387"/>
      <c r="H76" s="387"/>
      <c r="J76" s="234" t="s">
        <v>155</v>
      </c>
      <c r="K76" s="235" t="s">
        <v>119</v>
      </c>
      <c r="L76" s="356"/>
      <c r="M76" s="356"/>
      <c r="N76" s="240"/>
      <c r="Q76" s="363">
        <v>2708.9</v>
      </c>
      <c r="R76" s="363">
        <v>1355.9</v>
      </c>
    </row>
    <row r="77" spans="5:19" ht="13.5" thickBot="1" x14ac:dyDescent="0.35">
      <c r="E77" s="188"/>
      <c r="F77" s="386"/>
      <c r="G77" s="386"/>
      <c r="H77" s="386"/>
      <c r="J77" s="237" t="s">
        <v>155</v>
      </c>
      <c r="K77" s="238" t="s">
        <v>103</v>
      </c>
      <c r="L77" s="357"/>
      <c r="M77" s="244">
        <f>SUM(L75:L77)</f>
        <v>0</v>
      </c>
      <c r="N77" s="239">
        <f>+M77*0.0185</f>
        <v>0</v>
      </c>
      <c r="Q77" s="363">
        <v>190</v>
      </c>
      <c r="R77" s="363">
        <v>375.97</v>
      </c>
    </row>
    <row r="78" spans="5:19" x14ac:dyDescent="0.3">
      <c r="E78" s="188"/>
      <c r="F78" s="386"/>
      <c r="G78" s="386"/>
      <c r="H78" s="388"/>
      <c r="J78" s="231" t="s">
        <v>160</v>
      </c>
      <c r="K78" s="232" t="s">
        <v>102</v>
      </c>
      <c r="L78" s="355"/>
      <c r="M78" s="359"/>
      <c r="N78" s="241"/>
      <c r="Q78" s="363">
        <v>1695.7</v>
      </c>
      <c r="R78" s="363">
        <v>1028.04</v>
      </c>
    </row>
    <row r="79" spans="5:19" x14ac:dyDescent="0.3">
      <c r="E79" s="188"/>
      <c r="F79" s="386"/>
      <c r="G79" s="386"/>
      <c r="H79" s="387"/>
      <c r="J79" s="234" t="s">
        <v>160</v>
      </c>
      <c r="K79" s="235" t="s">
        <v>119</v>
      </c>
      <c r="L79" s="356"/>
      <c r="M79" s="360"/>
      <c r="N79" s="240"/>
      <c r="Q79" s="363"/>
      <c r="R79" s="363"/>
    </row>
    <row r="80" spans="5:19" ht="13.5" thickBot="1" x14ac:dyDescent="0.35">
      <c r="E80" s="188"/>
      <c r="F80" s="386"/>
      <c r="G80" s="386"/>
      <c r="H80" s="388"/>
      <c r="J80" s="237" t="s">
        <v>160</v>
      </c>
      <c r="K80" s="238" t="s">
        <v>103</v>
      </c>
      <c r="L80" s="357"/>
      <c r="M80" s="244">
        <f>SUM(L78:L80)</f>
        <v>0</v>
      </c>
      <c r="N80" s="239">
        <f>+M80*0.0185</f>
        <v>0</v>
      </c>
      <c r="Q80" s="363"/>
      <c r="R80" s="363"/>
    </row>
    <row r="81" spans="5:18" x14ac:dyDescent="0.3">
      <c r="E81" s="188"/>
      <c r="F81" s="386"/>
      <c r="G81" s="386"/>
      <c r="H81" s="388"/>
      <c r="J81" s="231" t="s">
        <v>159</v>
      </c>
      <c r="K81" s="232" t="s">
        <v>102</v>
      </c>
      <c r="L81" s="355"/>
      <c r="M81" s="359"/>
      <c r="N81" s="241"/>
      <c r="Q81" s="363"/>
      <c r="R81" s="363"/>
    </row>
    <row r="82" spans="5:18" x14ac:dyDescent="0.3">
      <c r="E82" s="188"/>
      <c r="F82" s="387"/>
      <c r="G82" s="387"/>
      <c r="H82" s="387"/>
      <c r="J82" s="234" t="s">
        <v>159</v>
      </c>
      <c r="K82" s="235" t="s">
        <v>119</v>
      </c>
      <c r="L82" s="356"/>
      <c r="M82" s="360"/>
      <c r="N82" s="240"/>
      <c r="Q82" s="363"/>
      <c r="R82" s="363"/>
    </row>
    <row r="83" spans="5:18" ht="13.5" thickBot="1" x14ac:dyDescent="0.35">
      <c r="E83" s="188"/>
      <c r="F83" s="386"/>
      <c r="G83" s="387"/>
      <c r="H83" s="395"/>
      <c r="J83" s="237" t="s">
        <v>159</v>
      </c>
      <c r="K83" s="238" t="s">
        <v>103</v>
      </c>
      <c r="L83" s="357"/>
      <c r="M83" s="244">
        <f>SUM(L81:L83)</f>
        <v>0</v>
      </c>
      <c r="N83" s="239">
        <f>+M83*0.0185</f>
        <v>0</v>
      </c>
      <c r="Q83" s="363"/>
      <c r="R83" s="363"/>
    </row>
    <row r="84" spans="5:18" x14ac:dyDescent="0.3">
      <c r="E84" s="188"/>
      <c r="F84" s="386"/>
      <c r="G84" s="386"/>
      <c r="H84" s="387"/>
      <c r="J84" s="231" t="s">
        <v>153</v>
      </c>
      <c r="K84" s="232" t="s">
        <v>102</v>
      </c>
      <c r="L84" s="355"/>
      <c r="M84" s="355"/>
      <c r="N84" s="241"/>
      <c r="Q84" s="363"/>
      <c r="R84" s="363"/>
    </row>
    <row r="85" spans="5:18" x14ac:dyDescent="0.3">
      <c r="E85" s="188"/>
      <c r="F85" s="386"/>
      <c r="G85" s="386"/>
      <c r="H85" s="387"/>
      <c r="J85" s="234" t="s">
        <v>153</v>
      </c>
      <c r="K85" s="235" t="s">
        <v>119</v>
      </c>
      <c r="L85" s="356"/>
      <c r="M85" s="356"/>
      <c r="N85" s="240"/>
      <c r="Q85" s="363"/>
      <c r="R85" s="363"/>
    </row>
    <row r="86" spans="5:18" ht="13.5" thickBot="1" x14ac:dyDescent="0.35">
      <c r="E86" s="188"/>
      <c r="F86" s="387"/>
      <c r="G86" s="386"/>
      <c r="H86" s="387"/>
      <c r="J86" s="237" t="s">
        <v>153</v>
      </c>
      <c r="K86" s="238" t="s">
        <v>103</v>
      </c>
      <c r="L86" s="357"/>
      <c r="M86" s="244">
        <f>SUM(L84:L86)</f>
        <v>0</v>
      </c>
      <c r="N86" s="239">
        <f>+M86*0.0185</f>
        <v>0</v>
      </c>
      <c r="Q86" s="363"/>
      <c r="R86" s="363"/>
    </row>
    <row r="87" spans="5:18" x14ac:dyDescent="0.3">
      <c r="E87" s="188"/>
      <c r="F87" s="386"/>
      <c r="G87" s="386"/>
      <c r="H87" s="387"/>
      <c r="J87" s="231" t="s">
        <v>158</v>
      </c>
      <c r="K87" s="242" t="s">
        <v>102</v>
      </c>
      <c r="L87" s="355"/>
      <c r="M87" s="355"/>
      <c r="N87" s="241"/>
      <c r="Q87" s="363"/>
      <c r="R87" s="363"/>
    </row>
    <row r="88" spans="5:18" x14ac:dyDescent="0.3">
      <c r="E88" s="188"/>
      <c r="F88" s="386"/>
      <c r="G88" s="386"/>
      <c r="H88" s="387"/>
      <c r="J88" s="234" t="s">
        <v>158</v>
      </c>
      <c r="K88" s="235" t="s">
        <v>119</v>
      </c>
      <c r="L88" s="356"/>
      <c r="M88" s="356"/>
      <c r="N88" s="240"/>
      <c r="Q88" s="363"/>
      <c r="R88" s="363"/>
    </row>
    <row r="89" spans="5:18" ht="13.5" thickBot="1" x14ac:dyDescent="0.35">
      <c r="E89" s="188"/>
      <c r="F89" s="386"/>
      <c r="G89" s="386"/>
      <c r="H89" s="387"/>
      <c r="J89" s="237" t="s">
        <v>158</v>
      </c>
      <c r="K89" s="243" t="s">
        <v>103</v>
      </c>
      <c r="L89" s="357"/>
      <c r="M89" s="244">
        <f>SUM(L87:L89)</f>
        <v>0</v>
      </c>
      <c r="N89" s="239">
        <f>+M89*0.0185</f>
        <v>0</v>
      </c>
      <c r="Q89" s="363"/>
      <c r="R89" s="363"/>
    </row>
    <row r="90" spans="5:18" x14ac:dyDescent="0.3">
      <c r="E90" s="188"/>
      <c r="F90" s="386"/>
      <c r="G90" s="386"/>
      <c r="H90" s="387"/>
      <c r="J90" s="231" t="s">
        <v>156</v>
      </c>
      <c r="K90" s="232" t="s">
        <v>102</v>
      </c>
      <c r="L90" s="355"/>
      <c r="M90" s="355"/>
      <c r="N90" s="241"/>
      <c r="Q90" s="363"/>
      <c r="R90" s="363"/>
    </row>
    <row r="91" spans="5:18" x14ac:dyDescent="0.3">
      <c r="E91" s="188"/>
      <c r="F91" s="386"/>
      <c r="G91" s="386"/>
      <c r="H91" s="387"/>
      <c r="J91" s="234" t="s">
        <v>156</v>
      </c>
      <c r="K91" s="235" t="s">
        <v>119</v>
      </c>
      <c r="L91" s="356"/>
      <c r="M91" s="356"/>
      <c r="N91" s="240"/>
      <c r="Q91" s="363"/>
      <c r="R91" s="363"/>
    </row>
    <row r="92" spans="5:18" ht="13.5" thickBot="1" x14ac:dyDescent="0.35">
      <c r="E92" s="188"/>
      <c r="F92" s="386"/>
      <c r="G92" s="386"/>
      <c r="H92" s="387"/>
      <c r="J92" s="237" t="s">
        <v>156</v>
      </c>
      <c r="K92" s="238" t="s">
        <v>103</v>
      </c>
      <c r="L92" s="357"/>
      <c r="M92" s="244">
        <f>SUM(L90:L92)</f>
        <v>0</v>
      </c>
      <c r="N92" s="239">
        <f>+M92*0.0185</f>
        <v>0</v>
      </c>
      <c r="Q92" s="363"/>
      <c r="R92" s="363"/>
    </row>
    <row r="93" spans="5:18" x14ac:dyDescent="0.3">
      <c r="E93" s="188"/>
      <c r="F93" s="386"/>
      <c r="G93" s="386"/>
      <c r="H93" s="387"/>
      <c r="J93" s="231" t="s">
        <v>157</v>
      </c>
      <c r="K93" s="232" t="s">
        <v>102</v>
      </c>
      <c r="L93" s="355"/>
      <c r="M93" s="355"/>
      <c r="N93" s="241"/>
      <c r="Q93" s="363"/>
      <c r="R93" s="363"/>
    </row>
    <row r="94" spans="5:18" x14ac:dyDescent="0.3">
      <c r="E94" s="188"/>
      <c r="F94" s="386"/>
      <c r="G94" s="386"/>
      <c r="H94" s="387"/>
      <c r="J94" s="234" t="s">
        <v>157</v>
      </c>
      <c r="K94" s="235" t="s">
        <v>119</v>
      </c>
      <c r="L94" s="356"/>
      <c r="M94" s="356"/>
      <c r="N94" s="240"/>
      <c r="Q94" s="363"/>
      <c r="R94" s="363"/>
    </row>
    <row r="95" spans="5:18" ht="13.5" thickBot="1" x14ac:dyDescent="0.35">
      <c r="E95" s="188"/>
      <c r="F95" s="386"/>
      <c r="G95" s="386"/>
      <c r="H95" s="387"/>
      <c r="J95" s="237" t="s">
        <v>157</v>
      </c>
      <c r="K95" s="238" t="s">
        <v>103</v>
      </c>
      <c r="L95" s="357"/>
      <c r="M95" s="244">
        <f>SUM(L93:L95)</f>
        <v>0</v>
      </c>
      <c r="N95" s="239">
        <f>+M95*0.0185</f>
        <v>0</v>
      </c>
      <c r="Q95" s="363"/>
      <c r="R95" s="363"/>
    </row>
    <row r="96" spans="5:18" x14ac:dyDescent="0.3">
      <c r="E96" s="188"/>
      <c r="F96" s="386"/>
      <c r="G96" s="386"/>
      <c r="H96" s="387"/>
      <c r="J96" s="231" t="s">
        <v>168</v>
      </c>
      <c r="K96" s="232" t="s">
        <v>102</v>
      </c>
      <c r="L96" s="436"/>
      <c r="M96" s="355"/>
      <c r="N96" s="241"/>
      <c r="Q96" s="363"/>
      <c r="R96" s="363"/>
    </row>
    <row r="97" spans="5:18" x14ac:dyDescent="0.3">
      <c r="E97" s="235"/>
      <c r="F97" s="189"/>
      <c r="G97" s="189"/>
      <c r="H97" s="190"/>
      <c r="J97" s="234" t="s">
        <v>168</v>
      </c>
      <c r="K97" s="235" t="s">
        <v>119</v>
      </c>
      <c r="L97" s="437"/>
      <c r="M97" s="356"/>
      <c r="N97" s="240"/>
      <c r="Q97" s="363"/>
      <c r="R97" s="363"/>
    </row>
    <row r="98" spans="5:18" ht="13.5" thickBot="1" x14ac:dyDescent="0.35">
      <c r="E98" s="235"/>
      <c r="F98" s="235"/>
      <c r="G98" s="189"/>
      <c r="H98" s="190"/>
      <c r="J98" s="237" t="s">
        <v>168</v>
      </c>
      <c r="K98" s="238" t="s">
        <v>103</v>
      </c>
      <c r="L98" s="438"/>
      <c r="M98" s="244">
        <f>SUM(L96:L98)</f>
        <v>0</v>
      </c>
      <c r="N98" s="239">
        <f>+M98*0.0185</f>
        <v>0</v>
      </c>
      <c r="Q98" s="363"/>
      <c r="R98" s="363"/>
    </row>
    <row r="99" spans="5:18" x14ac:dyDescent="0.3">
      <c r="E99" s="371"/>
      <c r="F99" s="372"/>
      <c r="G99" s="381" t="s">
        <v>144</v>
      </c>
      <c r="H99" s="381" t="s">
        <v>29</v>
      </c>
      <c r="J99" s="231" t="s">
        <v>169</v>
      </c>
      <c r="K99" s="232" t="s">
        <v>102</v>
      </c>
      <c r="L99" s="355"/>
      <c r="M99" s="355"/>
      <c r="N99" s="241"/>
      <c r="Q99" s="363"/>
      <c r="R99" s="363">
        <f>SUM(R72:R98)</f>
        <v>4142.3</v>
      </c>
    </row>
    <row r="100" spans="5:18" x14ac:dyDescent="0.3">
      <c r="E100" s="371" t="s">
        <v>147</v>
      </c>
      <c r="F100" s="372"/>
      <c r="G100" s="373">
        <f>SUM(L54:L101)-H100</f>
        <v>0</v>
      </c>
      <c r="H100" s="373"/>
      <c r="J100" s="234" t="s">
        <v>169</v>
      </c>
      <c r="K100" s="235" t="s">
        <v>119</v>
      </c>
      <c r="L100" s="356"/>
      <c r="M100" s="356"/>
      <c r="N100" s="240"/>
      <c r="Q100" s="363">
        <f>SUM(Q72:Q99)</f>
        <v>5383.51</v>
      </c>
      <c r="R100" s="363">
        <f>SUM(R99*1.98)</f>
        <v>8201.7540000000008</v>
      </c>
    </row>
    <row r="101" spans="5:18" ht="13.5" thickBot="1" x14ac:dyDescent="0.35">
      <c r="E101" s="374" t="s">
        <v>145</v>
      </c>
      <c r="F101" s="375"/>
      <c r="G101" s="376">
        <f>SUM(L102:L117)-H101</f>
        <v>0</v>
      </c>
      <c r="H101" s="376"/>
      <c r="J101" s="237" t="s">
        <v>169</v>
      </c>
      <c r="K101" s="238" t="s">
        <v>103</v>
      </c>
      <c r="L101" s="357"/>
      <c r="M101" s="244">
        <f>SUM(L99:L101)</f>
        <v>0</v>
      </c>
      <c r="N101" s="239">
        <f>+M101*0.0185</f>
        <v>0</v>
      </c>
      <c r="Q101" s="363"/>
      <c r="R101" s="363"/>
    </row>
    <row r="102" spans="5:18" x14ac:dyDescent="0.3">
      <c r="E102" s="374"/>
      <c r="F102" s="375"/>
      <c r="G102" s="376"/>
      <c r="H102" s="376"/>
      <c r="J102" s="380" t="s">
        <v>130</v>
      </c>
      <c r="K102" s="232" t="s">
        <v>104</v>
      </c>
      <c r="L102" s="355"/>
      <c r="M102" s="361">
        <f>SUM(L102)</f>
        <v>0</v>
      </c>
      <c r="N102" s="241"/>
      <c r="P102" s="282"/>
      <c r="Q102" s="363"/>
      <c r="R102" s="408">
        <f>SUM(Q100:R100)</f>
        <v>13585.264000000001</v>
      </c>
    </row>
    <row r="103" spans="5:18" x14ac:dyDescent="0.3">
      <c r="E103" s="382"/>
      <c r="F103" s="383"/>
      <c r="G103" s="384">
        <f>SUM(G100:G102)</f>
        <v>0</v>
      </c>
      <c r="H103" s="384">
        <f>SUM(H100:H102)</f>
        <v>0</v>
      </c>
      <c r="J103" s="234" t="s">
        <v>137</v>
      </c>
      <c r="K103" s="235" t="s">
        <v>104</v>
      </c>
      <c r="L103" s="356"/>
      <c r="M103" s="362">
        <f t="shared" ref="M103:M117" si="9">SUM(L103)</f>
        <v>0</v>
      </c>
      <c r="N103" s="240"/>
      <c r="P103" s="282"/>
      <c r="Q103" s="363"/>
      <c r="R103" s="363">
        <v>6764.4</v>
      </c>
    </row>
    <row r="104" spans="5:18" x14ac:dyDescent="0.3">
      <c r="E104" s="382"/>
      <c r="F104" s="383"/>
      <c r="G104" s="384"/>
      <c r="H104" s="384"/>
      <c r="J104" s="234" t="s">
        <v>132</v>
      </c>
      <c r="K104" s="235" t="s">
        <v>104</v>
      </c>
      <c r="L104" s="356"/>
      <c r="M104" s="362">
        <f t="shared" si="9"/>
        <v>0</v>
      </c>
      <c r="N104" s="240"/>
      <c r="P104" s="282"/>
      <c r="Q104" s="363"/>
      <c r="R104" s="363"/>
    </row>
    <row r="105" spans="5:18" x14ac:dyDescent="0.3">
      <c r="E105" s="382" t="s">
        <v>146</v>
      </c>
      <c r="F105" s="378"/>
      <c r="G105" s="379"/>
      <c r="H105" s="384">
        <f>SUM(G103:H103)</f>
        <v>0</v>
      </c>
      <c r="J105" s="234" t="s">
        <v>136</v>
      </c>
      <c r="K105" s="235" t="s">
        <v>104</v>
      </c>
      <c r="L105" s="356"/>
      <c r="M105" s="362">
        <f t="shared" si="9"/>
        <v>0</v>
      </c>
      <c r="N105" s="240"/>
      <c r="P105" s="282"/>
      <c r="Q105" s="363"/>
      <c r="R105" s="363">
        <f>SUM(R102:R104)</f>
        <v>20349.664000000001</v>
      </c>
    </row>
    <row r="106" spans="5:18" x14ac:dyDescent="0.3">
      <c r="E106" s="377" t="s">
        <v>148</v>
      </c>
      <c r="F106" s="378"/>
      <c r="G106" s="379">
        <f>SUM(N54:N101)</f>
        <v>0</v>
      </c>
      <c r="H106" s="190"/>
      <c r="J106" s="234" t="s">
        <v>140</v>
      </c>
      <c r="K106" s="235" t="s">
        <v>104</v>
      </c>
      <c r="L106" s="356"/>
      <c r="M106" s="362">
        <f t="shared" si="9"/>
        <v>0</v>
      </c>
      <c r="N106" s="240"/>
      <c r="P106" s="282"/>
      <c r="Q106" s="363"/>
      <c r="R106" s="363"/>
    </row>
    <row r="107" spans="5:18" x14ac:dyDescent="0.3">
      <c r="E107" s="377" t="s">
        <v>149</v>
      </c>
      <c r="F107" s="378"/>
      <c r="G107" s="379"/>
      <c r="H107" s="190"/>
      <c r="J107" s="234" t="s">
        <v>139</v>
      </c>
      <c r="K107" s="235" t="s">
        <v>104</v>
      </c>
      <c r="L107" s="356"/>
      <c r="M107" s="362">
        <f t="shared" si="9"/>
        <v>0</v>
      </c>
      <c r="N107" s="240"/>
      <c r="Q107" s="363"/>
      <c r="R107" s="363"/>
    </row>
    <row r="108" spans="5:18" x14ac:dyDescent="0.3">
      <c r="E108" s="235"/>
      <c r="F108" s="235"/>
      <c r="G108" s="189"/>
      <c r="H108" s="190"/>
      <c r="J108" s="234" t="s">
        <v>151</v>
      </c>
      <c r="K108" s="235" t="s">
        <v>104</v>
      </c>
      <c r="L108" s="356"/>
      <c r="M108" s="362">
        <f t="shared" si="9"/>
        <v>0</v>
      </c>
      <c r="N108" s="240"/>
      <c r="P108" s="390"/>
      <c r="Q108" s="363"/>
      <c r="R108" s="407"/>
    </row>
    <row r="109" spans="5:18" x14ac:dyDescent="0.3">
      <c r="E109" s="235"/>
      <c r="F109" s="235"/>
      <c r="G109" s="189"/>
      <c r="H109" s="190"/>
      <c r="J109" s="234" t="s">
        <v>152</v>
      </c>
      <c r="K109" s="354" t="s">
        <v>104</v>
      </c>
      <c r="L109" s="356"/>
      <c r="M109" s="362">
        <f t="shared" si="9"/>
        <v>0</v>
      </c>
      <c r="N109" s="240"/>
      <c r="Q109" s="363"/>
      <c r="R109" s="363"/>
    </row>
    <row r="110" spans="5:18" x14ac:dyDescent="0.3">
      <c r="E110" s="235"/>
      <c r="F110" s="235"/>
      <c r="G110" s="189"/>
      <c r="H110" s="190"/>
      <c r="J110" s="234" t="s">
        <v>160</v>
      </c>
      <c r="K110" s="235" t="s">
        <v>104</v>
      </c>
      <c r="L110" s="356"/>
      <c r="M110" s="362">
        <f t="shared" si="9"/>
        <v>0</v>
      </c>
      <c r="N110" s="240"/>
      <c r="Q110" s="363"/>
      <c r="R110" s="363"/>
    </row>
    <row r="111" spans="5:18" x14ac:dyDescent="0.3">
      <c r="E111" s="235"/>
      <c r="F111" s="235"/>
      <c r="G111" s="189"/>
      <c r="H111" s="190"/>
      <c r="J111" s="234" t="s">
        <v>150</v>
      </c>
      <c r="K111" s="354" t="s">
        <v>104</v>
      </c>
      <c r="L111" s="356"/>
      <c r="M111" s="362">
        <f t="shared" si="9"/>
        <v>0</v>
      </c>
      <c r="N111" s="240"/>
      <c r="Q111" s="363"/>
      <c r="R111" s="363"/>
    </row>
    <row r="112" spans="5:18" x14ac:dyDescent="0.3">
      <c r="E112" s="235"/>
      <c r="F112" s="235"/>
      <c r="G112" s="189"/>
      <c r="H112" s="190"/>
      <c r="J112" s="234" t="s">
        <v>153</v>
      </c>
      <c r="K112" s="235" t="s">
        <v>104</v>
      </c>
      <c r="L112" s="356"/>
      <c r="M112" s="362">
        <f t="shared" si="9"/>
        <v>0</v>
      </c>
      <c r="N112" s="240"/>
      <c r="Q112" s="363"/>
      <c r="R112" s="363"/>
    </row>
    <row r="113" spans="5:18" x14ac:dyDescent="0.3">
      <c r="E113" s="235"/>
      <c r="F113" s="235"/>
      <c r="G113" s="189"/>
      <c r="H113" s="190"/>
      <c r="J113" s="234" t="s">
        <v>154</v>
      </c>
      <c r="K113" s="354" t="s">
        <v>104</v>
      </c>
      <c r="L113" s="356"/>
      <c r="M113" s="362">
        <f t="shared" si="9"/>
        <v>0</v>
      </c>
      <c r="N113" s="240"/>
      <c r="Q113" s="363"/>
      <c r="R113" s="363"/>
    </row>
    <row r="114" spans="5:18" x14ac:dyDescent="0.3">
      <c r="E114" s="235"/>
      <c r="F114" s="235"/>
      <c r="G114" s="189"/>
      <c r="H114" s="190"/>
      <c r="J114" s="234" t="s">
        <v>156</v>
      </c>
      <c r="K114" s="354" t="s">
        <v>104</v>
      </c>
      <c r="L114" s="356"/>
      <c r="M114" s="362">
        <f t="shared" si="9"/>
        <v>0</v>
      </c>
      <c r="N114" s="240"/>
      <c r="Q114" s="363"/>
      <c r="R114" s="363"/>
    </row>
    <row r="115" spans="5:18" x14ac:dyDescent="0.3">
      <c r="E115" s="235"/>
      <c r="F115" s="235"/>
      <c r="G115" s="189"/>
      <c r="H115" s="190"/>
      <c r="J115" s="234" t="s">
        <v>157</v>
      </c>
      <c r="K115" s="354" t="s">
        <v>104</v>
      </c>
      <c r="L115" s="356"/>
      <c r="M115" s="362">
        <f t="shared" si="9"/>
        <v>0</v>
      </c>
      <c r="N115" s="240"/>
      <c r="Q115" s="363"/>
      <c r="R115" s="363"/>
    </row>
    <row r="116" spans="5:18" x14ac:dyDescent="0.3">
      <c r="E116" s="235"/>
      <c r="F116" s="235"/>
      <c r="G116" s="235"/>
      <c r="H116" s="190"/>
      <c r="J116" s="234" t="s">
        <v>168</v>
      </c>
      <c r="K116" s="354" t="s">
        <v>104</v>
      </c>
      <c r="L116" s="437"/>
      <c r="M116" s="362">
        <f t="shared" si="9"/>
        <v>0</v>
      </c>
      <c r="N116" s="240"/>
      <c r="Q116" s="363"/>
      <c r="R116" s="363"/>
    </row>
    <row r="117" spans="5:18" ht="13.5" thickBot="1" x14ac:dyDescent="0.35">
      <c r="E117" s="235"/>
      <c r="F117" s="235"/>
      <c r="G117" s="235"/>
      <c r="H117" s="190"/>
      <c r="J117" s="237" t="s">
        <v>169</v>
      </c>
      <c r="K117" s="243" t="s">
        <v>104</v>
      </c>
      <c r="L117" s="357"/>
      <c r="M117" s="244">
        <f t="shared" si="9"/>
        <v>0</v>
      </c>
      <c r="N117" s="239"/>
      <c r="Q117" s="363"/>
      <c r="R117" s="363"/>
    </row>
    <row r="118" spans="5:18" x14ac:dyDescent="0.3">
      <c r="E118" s="235"/>
      <c r="F118" s="235"/>
      <c r="G118" s="235"/>
      <c r="H118" s="190"/>
      <c r="J118" s="235"/>
      <c r="K118" s="235"/>
      <c r="L118" s="235"/>
      <c r="M118" s="188"/>
      <c r="Q118" s="363"/>
      <c r="R118" s="363"/>
    </row>
    <row r="119" spans="5:18" ht="13.5" thickBot="1" x14ac:dyDescent="0.35">
      <c r="E119" s="235"/>
      <c r="F119" s="235"/>
      <c r="G119" s="235"/>
      <c r="H119" s="190"/>
      <c r="J119" s="235"/>
      <c r="K119" s="235"/>
      <c r="L119" s="235"/>
      <c r="M119" s="191">
        <f>SUM(M54:M118)</f>
        <v>0</v>
      </c>
      <c r="Q119" s="363"/>
      <c r="R119" s="363"/>
    </row>
    <row r="120" spans="5:18" ht="13.5" thickTop="1" x14ac:dyDescent="0.3">
      <c r="E120" s="235"/>
      <c r="F120" s="235"/>
      <c r="G120" s="235"/>
      <c r="H120" s="190"/>
      <c r="J120" s="235"/>
      <c r="K120" s="235"/>
      <c r="L120" s="235"/>
      <c r="M120" s="188"/>
      <c r="Q120" s="363"/>
      <c r="R120" s="363"/>
    </row>
    <row r="121" spans="5:18" x14ac:dyDescent="0.3">
      <c r="E121" s="235"/>
      <c r="F121" s="235"/>
      <c r="G121" s="235"/>
      <c r="H121" s="190"/>
      <c r="J121" s="235" t="s">
        <v>102</v>
      </c>
      <c r="K121" s="235"/>
      <c r="L121" s="235"/>
      <c r="M121" s="192">
        <f>+K21</f>
        <v>0</v>
      </c>
      <c r="P121" s="298"/>
      <c r="Q121" s="363"/>
      <c r="R121" s="363"/>
    </row>
    <row r="122" spans="5:18" x14ac:dyDescent="0.3">
      <c r="E122" s="235"/>
      <c r="F122" s="235"/>
      <c r="G122" s="235"/>
      <c r="H122" s="190"/>
      <c r="J122" s="235" t="s">
        <v>119</v>
      </c>
      <c r="K122" s="235"/>
      <c r="L122" s="235"/>
      <c r="M122" s="192">
        <f>+K36</f>
        <v>0</v>
      </c>
      <c r="P122" s="298"/>
      <c r="Q122" s="363"/>
      <c r="R122" s="363"/>
    </row>
    <row r="123" spans="5:18" x14ac:dyDescent="0.3">
      <c r="E123" s="235"/>
      <c r="F123" s="235"/>
      <c r="G123" s="235"/>
      <c r="H123" s="190"/>
      <c r="J123" s="235" t="s">
        <v>105</v>
      </c>
      <c r="K123" s="235"/>
      <c r="L123" s="235"/>
      <c r="M123" s="192">
        <f>+K22</f>
        <v>0</v>
      </c>
      <c r="P123" s="298"/>
      <c r="Q123" s="363"/>
      <c r="R123" s="363"/>
    </row>
    <row r="124" spans="5:18" x14ac:dyDescent="0.3">
      <c r="E124" s="235"/>
      <c r="F124" s="235"/>
      <c r="G124" s="235"/>
      <c r="H124" s="190"/>
      <c r="J124" s="235" t="s">
        <v>104</v>
      </c>
      <c r="K124" s="235"/>
      <c r="L124" s="235"/>
      <c r="M124" s="192">
        <f>+K24</f>
        <v>0</v>
      </c>
      <c r="P124" s="298"/>
      <c r="Q124" s="363"/>
      <c r="R124" s="363"/>
    </row>
    <row r="125" spans="5:18" x14ac:dyDescent="0.3">
      <c r="E125" s="235"/>
      <c r="F125" s="235"/>
      <c r="G125" s="235"/>
      <c r="H125" s="190"/>
      <c r="J125" s="235"/>
      <c r="K125" s="235"/>
      <c r="L125" s="235"/>
      <c r="M125" s="193"/>
      <c r="Q125" s="363"/>
      <c r="R125" s="363"/>
    </row>
    <row r="126" spans="5:18" ht="13.5" thickBot="1" x14ac:dyDescent="0.35">
      <c r="E126" s="235"/>
      <c r="F126" s="235"/>
      <c r="G126" s="235"/>
      <c r="H126" s="190"/>
      <c r="J126" s="235"/>
      <c r="K126" s="235"/>
      <c r="L126" s="235"/>
      <c r="M126" s="194">
        <f>SUM(M121:M125)</f>
        <v>0</v>
      </c>
      <c r="Q126" s="363"/>
      <c r="R126" s="363"/>
    </row>
    <row r="127" spans="5:18" ht="13.5" thickTop="1" x14ac:dyDescent="0.3">
      <c r="E127" s="235"/>
      <c r="F127" s="235"/>
      <c r="G127" s="235"/>
      <c r="H127" s="195"/>
      <c r="J127" s="235"/>
      <c r="K127" s="235"/>
      <c r="L127" s="235"/>
      <c r="M127" s="188"/>
      <c r="Q127" s="363"/>
      <c r="R127" s="363"/>
    </row>
    <row r="128" spans="5:18" x14ac:dyDescent="0.3">
      <c r="J128" s="235" t="s">
        <v>106</v>
      </c>
      <c r="K128" s="235"/>
      <c r="L128" s="235"/>
      <c r="M128" s="195">
        <f>+M119-M126</f>
        <v>0</v>
      </c>
      <c r="Q128" s="363"/>
      <c r="R128" s="363"/>
    </row>
  </sheetData>
  <mergeCells count="67">
    <mergeCell ref="E51:H51"/>
    <mergeCell ref="J52:M52"/>
    <mergeCell ref="C7:E7"/>
    <mergeCell ref="F7:G7"/>
    <mergeCell ref="I7:J7"/>
    <mergeCell ref="L7:M7"/>
    <mergeCell ref="D8:E8"/>
    <mergeCell ref="I8:J8"/>
    <mergeCell ref="L8:L9"/>
    <mergeCell ref="M8:M9"/>
    <mergeCell ref="C9:E9"/>
    <mergeCell ref="F9:G9"/>
    <mergeCell ref="I9:J9"/>
    <mergeCell ref="D10:E10"/>
    <mergeCell ref="I10:J10"/>
    <mergeCell ref="D11:E11"/>
    <mergeCell ref="A1:S1"/>
    <mergeCell ref="A2:O2"/>
    <mergeCell ref="P2:R2"/>
    <mergeCell ref="H3:H4"/>
    <mergeCell ref="J3:M4"/>
    <mergeCell ref="I11:J11"/>
    <mergeCell ref="D12:E12"/>
    <mergeCell ref="I12:J12"/>
    <mergeCell ref="D13:E13"/>
    <mergeCell ref="I13:J13"/>
    <mergeCell ref="D14:E14"/>
    <mergeCell ref="I14:J14"/>
    <mergeCell ref="D15:E15"/>
    <mergeCell ref="I15:J15"/>
    <mergeCell ref="C17:E17"/>
    <mergeCell ref="F17:G17"/>
    <mergeCell ref="I17:J17"/>
    <mergeCell ref="A20:C20"/>
    <mergeCell ref="E20:H20"/>
    <mergeCell ref="J20:L20"/>
    <mergeCell ref="E21:G21"/>
    <mergeCell ref="E22:G22"/>
    <mergeCell ref="E23:G23"/>
    <mergeCell ref="E24:G24"/>
    <mergeCell ref="E25:G25"/>
    <mergeCell ref="E28:H28"/>
    <mergeCell ref="E29:G29"/>
    <mergeCell ref="E30:G30"/>
    <mergeCell ref="A31:C31"/>
    <mergeCell ref="E31:G31"/>
    <mergeCell ref="E32:G32"/>
    <mergeCell ref="E39:G39"/>
    <mergeCell ref="E33:G33"/>
    <mergeCell ref="E37:G37"/>
    <mergeCell ref="N33:S33"/>
    <mergeCell ref="N35:R35"/>
    <mergeCell ref="N36:R36"/>
    <mergeCell ref="E36:H36"/>
    <mergeCell ref="N37:R37"/>
    <mergeCell ref="N38:R38"/>
    <mergeCell ref="A38:B38"/>
    <mergeCell ref="E38:G38"/>
    <mergeCell ref="N39:R39"/>
    <mergeCell ref="N46:R46"/>
    <mergeCell ref="N47:R47"/>
    <mergeCell ref="E40:G40"/>
    <mergeCell ref="E41:G41"/>
    <mergeCell ref="N42:S42"/>
    <mergeCell ref="N43:R43"/>
    <mergeCell ref="N44:R44"/>
    <mergeCell ref="N45:R45"/>
  </mergeCells>
  <pageMargins left="0.23622047244094491" right="0.23622047244094491" top="0.74803149606299213" bottom="0.74803149606299213" header="0.31496062992125984" footer="0.31496062992125984"/>
  <pageSetup scale="70" orientation="portrait" verticalDpi="598" r:id="rId1"/>
  <headerFooter>
    <oddFooter>&amp;R&amp;"Times New Roman,Italic"&amp;8&amp;Z&amp;F</oddFooter>
  </headerFooter>
  <rowBreaks count="1" manualBreakCount="1">
    <brk id="51" max="1638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pageSetUpPr fitToPage="1"/>
  </sheetPr>
  <dimension ref="A1:W127"/>
  <sheetViews>
    <sheetView topLeftCell="A20" zoomScaleNormal="100" workbookViewId="0">
      <selection activeCell="F44" sqref="F44:F46"/>
    </sheetView>
  </sheetViews>
  <sheetFormatPr defaultColWidth="9.1796875" defaultRowHeight="13" x14ac:dyDescent="0.3"/>
  <cols>
    <col min="1" max="1" width="8.7265625" style="1" customWidth="1"/>
    <col min="2" max="2" width="11.7265625" style="1" bestFit="1" customWidth="1"/>
    <col min="3" max="3" width="11" style="1" customWidth="1"/>
    <col min="4" max="4" width="1.26953125" style="1" customWidth="1"/>
    <col min="5" max="5" width="10.7265625" style="1" bestFit="1" customWidth="1"/>
    <col min="6" max="7" width="10.26953125" style="1" bestFit="1" customWidth="1"/>
    <col min="8" max="8" width="12.453125" style="1" bestFit="1" customWidth="1"/>
    <col min="9" max="9" width="0.81640625" style="1" customWidth="1"/>
    <col min="10" max="10" width="16.54296875" style="1" bestFit="1" customWidth="1"/>
    <col min="11" max="11" width="11.1796875" style="1" customWidth="1"/>
    <col min="12" max="12" width="11.7265625" style="1" customWidth="1"/>
    <col min="13" max="13" width="11.54296875" style="67" customWidth="1"/>
    <col min="14" max="14" width="7.54296875" style="67" customWidth="1"/>
    <col min="15" max="15" width="1.26953125" style="1" customWidth="1"/>
    <col min="16" max="16" width="9" style="1" bestFit="1" customWidth="1"/>
    <col min="17" max="17" width="12.54296875" style="57" customWidth="1"/>
    <col min="18" max="18" width="11" style="57" customWidth="1"/>
    <col min="19" max="19" width="9" style="57" bestFit="1" customWidth="1"/>
    <col min="20" max="20" width="9.1796875" style="1"/>
    <col min="21" max="21" width="11.54296875" style="1" customWidth="1"/>
    <col min="22" max="16384" width="9.1796875" style="1"/>
  </cols>
  <sheetData>
    <row r="1" spans="1:19" ht="15.65" customHeight="1" x14ac:dyDescent="0.3">
      <c r="A1" s="468"/>
      <c r="B1" s="468"/>
      <c r="C1" s="468"/>
      <c r="D1" s="468"/>
      <c r="E1" s="468"/>
      <c r="F1" s="468"/>
      <c r="G1" s="468"/>
      <c r="H1" s="468"/>
      <c r="I1" s="468"/>
      <c r="J1" s="468"/>
      <c r="K1" s="468"/>
      <c r="L1" s="468"/>
      <c r="M1" s="468"/>
      <c r="N1" s="468"/>
      <c r="O1" s="468"/>
      <c r="P1" s="468"/>
      <c r="Q1" s="468"/>
      <c r="R1" s="468"/>
      <c r="S1" s="468"/>
    </row>
    <row r="2" spans="1:19" x14ac:dyDescent="0.3">
      <c r="A2" s="469" t="s">
        <v>0</v>
      </c>
      <c r="B2" s="469"/>
      <c r="C2" s="469"/>
      <c r="D2" s="469"/>
      <c r="E2" s="469"/>
      <c r="F2" s="469"/>
      <c r="G2" s="469"/>
      <c r="H2" s="469"/>
      <c r="I2" s="469"/>
      <c r="J2" s="469"/>
      <c r="K2" s="469"/>
      <c r="L2" s="469"/>
      <c r="M2" s="469"/>
      <c r="N2" s="469"/>
      <c r="O2" s="470"/>
      <c r="P2" s="471" t="s">
        <v>1</v>
      </c>
      <c r="Q2" s="472"/>
      <c r="R2" s="473"/>
      <c r="S2" s="2"/>
    </row>
    <row r="3" spans="1:19" ht="12.75" customHeight="1" x14ac:dyDescent="0.3">
      <c r="A3" s="3"/>
      <c r="B3" s="3"/>
      <c r="C3" s="3"/>
      <c r="D3" s="3"/>
      <c r="E3" s="3"/>
      <c r="F3" s="3"/>
      <c r="G3" s="3"/>
      <c r="H3" s="474" t="s">
        <v>2</v>
      </c>
      <c r="I3" s="106"/>
      <c r="J3" s="475"/>
      <c r="K3" s="475"/>
      <c r="L3" s="475"/>
      <c r="M3" s="475"/>
      <c r="N3" s="4"/>
      <c r="O3" s="2"/>
      <c r="P3" s="105" t="s">
        <v>3</v>
      </c>
      <c r="Q3" s="105" t="s">
        <v>4</v>
      </c>
      <c r="R3" s="105" t="s">
        <v>5</v>
      </c>
      <c r="S3" s="105" t="s">
        <v>5</v>
      </c>
    </row>
    <row r="4" spans="1:19" ht="12.75" customHeight="1" x14ac:dyDescent="0.3">
      <c r="A4" s="3"/>
      <c r="B4" s="3"/>
      <c r="C4" s="3"/>
      <c r="D4" s="3"/>
      <c r="E4" s="3"/>
      <c r="F4" s="3"/>
      <c r="G4" s="3"/>
      <c r="H4" s="474"/>
      <c r="I4" s="106"/>
      <c r="J4" s="476"/>
      <c r="K4" s="476"/>
      <c r="L4" s="476"/>
      <c r="M4" s="476"/>
      <c r="N4" s="4"/>
      <c r="O4" s="2"/>
      <c r="P4" s="5">
        <f>B9</f>
        <v>40000</v>
      </c>
      <c r="Q4" s="93">
        <f>B13</f>
        <v>0</v>
      </c>
      <c r="R4" s="6"/>
      <c r="S4" s="75">
        <f>L11+M15+K29+K39+K28</f>
        <v>0</v>
      </c>
    </row>
    <row r="5" spans="1:19" x14ac:dyDescent="0.3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4"/>
      <c r="N5" s="4"/>
      <c r="O5" s="2"/>
      <c r="P5" s="5">
        <f>C9</f>
        <v>40100</v>
      </c>
      <c r="Q5" s="93">
        <f>C13+D13+F13</f>
        <v>0</v>
      </c>
      <c r="R5" s="6"/>
      <c r="S5" s="2"/>
    </row>
    <row r="6" spans="1:19" ht="13.5" thickBo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4"/>
      <c r="N6" s="4"/>
      <c r="O6" s="2"/>
      <c r="P6" s="5">
        <f>F9</f>
        <v>40200</v>
      </c>
      <c r="Q6" s="93">
        <f>G13</f>
        <v>0</v>
      </c>
      <c r="R6" s="6"/>
      <c r="S6" s="2"/>
    </row>
    <row r="7" spans="1:19" ht="15" customHeight="1" thickBot="1" x14ac:dyDescent="0.35">
      <c r="A7" s="7"/>
      <c r="B7" s="184" t="s">
        <v>6</v>
      </c>
      <c r="C7" s="477" t="s">
        <v>7</v>
      </c>
      <c r="D7" s="480"/>
      <c r="E7" s="478"/>
      <c r="F7" s="477" t="s">
        <v>8</v>
      </c>
      <c r="G7" s="478"/>
      <c r="H7" s="185" t="s">
        <v>9</v>
      </c>
      <c r="I7" s="477" t="s">
        <v>94</v>
      </c>
      <c r="J7" s="478"/>
      <c r="K7" s="185" t="s">
        <v>45</v>
      </c>
      <c r="L7" s="477" t="s">
        <v>10</v>
      </c>
      <c r="M7" s="479"/>
      <c r="N7" s="4"/>
      <c r="O7" s="2"/>
      <c r="P7" s="5">
        <f>H9</f>
        <v>40300</v>
      </c>
      <c r="Q7" s="93">
        <f>H13</f>
        <v>0</v>
      </c>
      <c r="R7" s="6"/>
      <c r="S7" s="2"/>
    </row>
    <row r="8" spans="1:19" ht="16.149999999999999" customHeight="1" x14ac:dyDescent="0.3">
      <c r="A8" s="11"/>
      <c r="B8" s="8"/>
      <c r="C8" s="248" t="s">
        <v>11</v>
      </c>
      <c r="D8" s="481" t="s">
        <v>12</v>
      </c>
      <c r="E8" s="482"/>
      <c r="F8" s="248" t="s">
        <v>13</v>
      </c>
      <c r="G8" s="248" t="s">
        <v>8</v>
      </c>
      <c r="H8" s="246" t="s">
        <v>14</v>
      </c>
      <c r="I8" s="455"/>
      <c r="J8" s="456"/>
      <c r="K8" s="178" t="s">
        <v>95</v>
      </c>
      <c r="L8" s="440" t="s">
        <v>96</v>
      </c>
      <c r="M8" s="442" t="s">
        <v>97</v>
      </c>
      <c r="N8" s="4"/>
      <c r="O8" s="2"/>
      <c r="P8" s="5">
        <f>I9</f>
        <v>40900</v>
      </c>
      <c r="Q8" s="93">
        <f>I13</f>
        <v>0</v>
      </c>
      <c r="R8" s="6"/>
      <c r="S8" s="2"/>
    </row>
    <row r="9" spans="1:19" ht="13.9" customHeight="1" thickBot="1" x14ac:dyDescent="0.35">
      <c r="A9" s="73" t="s">
        <v>15</v>
      </c>
      <c r="B9" s="9">
        <v>40000</v>
      </c>
      <c r="C9" s="457">
        <v>40100</v>
      </c>
      <c r="D9" s="483"/>
      <c r="E9" s="458"/>
      <c r="F9" s="457">
        <v>40200</v>
      </c>
      <c r="G9" s="458"/>
      <c r="H9" s="247">
        <v>40300</v>
      </c>
      <c r="I9" s="457">
        <v>40900</v>
      </c>
      <c r="J9" s="458"/>
      <c r="K9" s="10">
        <v>41000</v>
      </c>
      <c r="L9" s="441"/>
      <c r="M9" s="443"/>
      <c r="N9" s="4"/>
      <c r="O9" s="2"/>
      <c r="P9" s="5">
        <f>K9</f>
        <v>41000</v>
      </c>
      <c r="Q9" s="93">
        <f>K13</f>
        <v>0</v>
      </c>
      <c r="R9" s="6"/>
      <c r="S9" s="2"/>
    </row>
    <row r="10" spans="1:19" ht="14.5" customHeight="1" x14ac:dyDescent="0.3">
      <c r="A10" s="11" t="s">
        <v>110</v>
      </c>
      <c r="B10" s="365"/>
      <c r="C10" s="366"/>
      <c r="D10" s="495"/>
      <c r="E10" s="496"/>
      <c r="F10" s="366"/>
      <c r="G10" s="366"/>
      <c r="H10" s="271"/>
      <c r="I10" s="497"/>
      <c r="J10" s="498"/>
      <c r="K10" s="268"/>
      <c r="L10" s="12">
        <f>SUM(B10:K10)</f>
        <v>0</v>
      </c>
      <c r="M10" s="12">
        <f>SUM(B10:K10)</f>
        <v>0</v>
      </c>
      <c r="N10" s="4"/>
      <c r="O10" s="2"/>
      <c r="P10" s="86"/>
      <c r="Q10" s="87"/>
      <c r="R10" s="42"/>
      <c r="S10" s="2"/>
    </row>
    <row r="11" spans="1:19" ht="14.5" customHeight="1" x14ac:dyDescent="0.3">
      <c r="A11" s="72" t="s">
        <v>63</v>
      </c>
      <c r="B11" s="367"/>
      <c r="C11" s="368"/>
      <c r="D11" s="493"/>
      <c r="E11" s="494"/>
      <c r="F11" s="368"/>
      <c r="G11" s="368"/>
      <c r="H11" s="273"/>
      <c r="I11" s="499"/>
      <c r="J11" s="500"/>
      <c r="K11" s="266"/>
      <c r="L11" s="12">
        <f>SUM(B11:K11)</f>
        <v>0</v>
      </c>
      <c r="M11" s="12">
        <f>SUM(B11:K11)</f>
        <v>0</v>
      </c>
      <c r="N11" s="4"/>
      <c r="O11" s="2"/>
      <c r="P11" s="13">
        <f>N15</f>
        <v>24000</v>
      </c>
      <c r="Q11" s="93">
        <f>M15</f>
        <v>0</v>
      </c>
      <c r="R11" s="75">
        <f>M16</f>
        <v>0</v>
      </c>
      <c r="S11" s="2"/>
    </row>
    <row r="12" spans="1:19" ht="13.5" thickBot="1" x14ac:dyDescent="0.35">
      <c r="A12" s="72" t="s">
        <v>64</v>
      </c>
      <c r="B12" s="274"/>
      <c r="C12" s="269"/>
      <c r="D12" s="491"/>
      <c r="E12" s="492"/>
      <c r="F12" s="269"/>
      <c r="G12" s="269"/>
      <c r="H12" s="269"/>
      <c r="I12" s="491"/>
      <c r="J12" s="492"/>
      <c r="K12" s="267"/>
      <c r="L12" s="12">
        <f>SUM(B12:K12)</f>
        <v>0</v>
      </c>
      <c r="M12" s="12">
        <f>SUM(B12:K12)</f>
        <v>0</v>
      </c>
      <c r="N12" s="4"/>
      <c r="O12" s="2"/>
      <c r="P12" s="89"/>
      <c r="Q12" s="87"/>
      <c r="R12" s="200"/>
      <c r="S12" s="2"/>
    </row>
    <row r="13" spans="1:19" ht="14.5" customHeight="1" x14ac:dyDescent="0.3">
      <c r="A13" s="72" t="s">
        <v>10</v>
      </c>
      <c r="B13" s="175">
        <f>SUM(B10:B12)</f>
        <v>0</v>
      </c>
      <c r="C13" s="176">
        <f>SUM(C10:C12)</f>
        <v>0</v>
      </c>
      <c r="D13" s="449">
        <f t="shared" ref="D13:E13" si="0">SUM(D10:D12)</f>
        <v>0</v>
      </c>
      <c r="E13" s="450">
        <f t="shared" si="0"/>
        <v>0</v>
      </c>
      <c r="F13" s="176">
        <f>SUM(F10:F12)</f>
        <v>0</v>
      </c>
      <c r="G13" s="176">
        <f>SUM(G10:G12)</f>
        <v>0</v>
      </c>
      <c r="H13" s="176">
        <f>SUM(H10:H12)</f>
        <v>0</v>
      </c>
      <c r="I13" s="449">
        <f t="shared" ref="I13" si="1">SUM(I10:I12)</f>
        <v>0</v>
      </c>
      <c r="J13" s="450">
        <f>SUM(J10:J12)</f>
        <v>0</v>
      </c>
      <c r="K13" s="176">
        <f>SUM(K10:K12)</f>
        <v>0</v>
      </c>
      <c r="L13" s="187"/>
      <c r="M13" s="186">
        <f>SUM(B13:K13)</f>
        <v>0</v>
      </c>
      <c r="N13" s="4"/>
      <c r="O13" s="2"/>
      <c r="P13" s="85">
        <f>M23</f>
        <v>10400</v>
      </c>
      <c r="Q13" s="198">
        <f>-L23</f>
        <v>0</v>
      </c>
      <c r="R13" s="201">
        <f>-M55</f>
        <v>0</v>
      </c>
      <c r="S13" s="2"/>
    </row>
    <row r="14" spans="1:19" ht="13.5" thickBot="1" x14ac:dyDescent="0.35">
      <c r="A14" s="73"/>
      <c r="B14" s="14"/>
      <c r="C14" s="15"/>
      <c r="D14" s="451"/>
      <c r="E14" s="452"/>
      <c r="F14" s="15"/>
      <c r="G14" s="15"/>
      <c r="H14" s="15"/>
      <c r="I14" s="451"/>
      <c r="J14" s="452"/>
      <c r="K14" s="15"/>
      <c r="L14" s="15"/>
      <c r="M14" s="16"/>
      <c r="N14" s="4"/>
      <c r="O14" s="2"/>
      <c r="P14" s="13">
        <f>M25</f>
        <v>10430</v>
      </c>
      <c r="Q14" s="199">
        <f>-L25</f>
        <v>0</v>
      </c>
      <c r="R14" s="202">
        <f>-M58</f>
        <v>0</v>
      </c>
      <c r="S14" s="2"/>
    </row>
    <row r="15" spans="1:19" ht="14.5" customHeight="1" thickBot="1" x14ac:dyDescent="0.35">
      <c r="A15" s="7"/>
      <c r="B15" s="17">
        <f>B13*0.1</f>
        <v>0</v>
      </c>
      <c r="C15" s="17">
        <f>C13*0.1</f>
        <v>0</v>
      </c>
      <c r="D15" s="453">
        <f>D13*0.1</f>
        <v>0</v>
      </c>
      <c r="E15" s="454"/>
      <c r="F15" s="18">
        <f>F13*0.1</f>
        <v>0</v>
      </c>
      <c r="G15" s="18">
        <f>G13*0.1</f>
        <v>0</v>
      </c>
      <c r="H15" s="18">
        <f>H13*0</f>
        <v>0</v>
      </c>
      <c r="I15" s="453">
        <f>I13*0.1</f>
        <v>0</v>
      </c>
      <c r="J15" s="454"/>
      <c r="K15" s="18">
        <f>K13*0</f>
        <v>0</v>
      </c>
      <c r="L15" s="18">
        <f>SUM(B15:K15)</f>
        <v>0</v>
      </c>
      <c r="M15" s="275"/>
      <c r="N15" s="19">
        <v>24000</v>
      </c>
      <c r="O15" s="2"/>
      <c r="P15" s="13">
        <f>M26</f>
        <v>10435</v>
      </c>
      <c r="Q15" s="199">
        <f>-L26</f>
        <v>0</v>
      </c>
      <c r="R15" s="202">
        <f>-M61</f>
        <v>0</v>
      </c>
      <c r="S15" s="2"/>
    </row>
    <row r="16" spans="1:19" ht="13.5" thickBot="1" x14ac:dyDescent="0.35">
      <c r="A16" s="3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1">
        <f>M13+M15</f>
        <v>0</v>
      </c>
      <c r="N16" s="4"/>
      <c r="O16" s="2"/>
      <c r="P16" s="13">
        <f>M30</f>
        <v>22200</v>
      </c>
      <c r="Q16" s="199">
        <f>L30</f>
        <v>0</v>
      </c>
      <c r="R16" s="202">
        <f>-M64</f>
        <v>0</v>
      </c>
      <c r="S16" s="2"/>
    </row>
    <row r="17" spans="1:19" ht="14.5" customHeight="1" x14ac:dyDescent="0.3">
      <c r="A17" s="3" t="s">
        <v>16</v>
      </c>
      <c r="B17" s="22">
        <v>40000</v>
      </c>
      <c r="C17" s="447">
        <v>40200</v>
      </c>
      <c r="D17" s="487"/>
      <c r="E17" s="448"/>
      <c r="F17" s="447">
        <v>40300</v>
      </c>
      <c r="G17" s="448"/>
      <c r="H17" s="22">
        <v>40500</v>
      </c>
      <c r="I17" s="447">
        <v>40600</v>
      </c>
      <c r="J17" s="448"/>
      <c r="K17" s="5">
        <f>K9</f>
        <v>41000</v>
      </c>
      <c r="L17" s="23"/>
      <c r="M17" s="24"/>
      <c r="N17" s="4"/>
      <c r="O17" s="2"/>
      <c r="P17" s="13">
        <f>M31</f>
        <v>73000</v>
      </c>
      <c r="Q17" s="199">
        <f>L31</f>
        <v>0</v>
      </c>
      <c r="R17" s="202">
        <f>-M67</f>
        <v>0</v>
      </c>
      <c r="S17" s="2"/>
    </row>
    <row r="18" spans="1:19" x14ac:dyDescent="0.3">
      <c r="A18" s="2"/>
      <c r="B18" s="2"/>
      <c r="C18" s="2"/>
      <c r="D18" s="2"/>
      <c r="E18" s="2"/>
      <c r="F18" s="2"/>
      <c r="G18" s="2"/>
      <c r="H18" s="2"/>
      <c r="I18" s="2"/>
      <c r="K18" s="2"/>
      <c r="L18" s="2"/>
      <c r="M18" s="25"/>
      <c r="N18" s="4"/>
      <c r="O18" s="2"/>
      <c r="P18" s="13">
        <f>M27</f>
        <v>22200</v>
      </c>
      <c r="Q18" s="199">
        <f>L27</f>
        <v>0</v>
      </c>
      <c r="R18" s="202">
        <f>-M70</f>
        <v>0</v>
      </c>
      <c r="S18" s="2"/>
    </row>
    <row r="19" spans="1:19" x14ac:dyDescent="0.3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20"/>
      <c r="M19" s="4"/>
      <c r="N19" s="4"/>
      <c r="O19" s="2" t="s">
        <v>17</v>
      </c>
      <c r="P19" s="13">
        <f>M28</f>
        <v>22200</v>
      </c>
      <c r="Q19" s="199">
        <f>L28</f>
        <v>0</v>
      </c>
      <c r="R19" s="202">
        <f>-M73</f>
        <v>0</v>
      </c>
      <c r="S19" s="2"/>
    </row>
    <row r="20" spans="1:19" ht="13.5" thickBot="1" x14ac:dyDescent="0.35">
      <c r="A20" s="444" t="s">
        <v>22</v>
      </c>
      <c r="B20" s="445"/>
      <c r="C20" s="446"/>
      <c r="D20" s="26"/>
      <c r="E20" s="444" t="s">
        <v>54</v>
      </c>
      <c r="F20" s="445"/>
      <c r="G20" s="445"/>
      <c r="H20" s="446"/>
      <c r="J20" s="444" t="s">
        <v>52</v>
      </c>
      <c r="K20" s="445"/>
      <c r="L20" s="446"/>
      <c r="M20" s="2"/>
      <c r="N20" s="4"/>
      <c r="O20" s="2"/>
      <c r="R20" s="203">
        <f>-M76</f>
        <v>0</v>
      </c>
      <c r="S20" s="2"/>
    </row>
    <row r="21" spans="1:19" x14ac:dyDescent="0.3">
      <c r="A21" s="27">
        <v>100</v>
      </c>
      <c r="B21" s="277"/>
      <c r="C21" s="94">
        <f t="shared" ref="C21:C27" si="2">A21*B21</f>
        <v>0</v>
      </c>
      <c r="D21" s="28"/>
      <c r="E21" s="465"/>
      <c r="F21" s="466"/>
      <c r="G21" s="467"/>
      <c r="H21" s="55"/>
      <c r="I21" s="26"/>
      <c r="J21" s="29" t="s">
        <v>56</v>
      </c>
      <c r="K21" s="275"/>
      <c r="L21" s="29"/>
      <c r="M21" s="25"/>
      <c r="N21" s="4"/>
      <c r="O21" s="2"/>
      <c r="P21" s="13">
        <v>70800</v>
      </c>
      <c r="Q21" s="93">
        <f>K47</f>
        <v>0</v>
      </c>
      <c r="R21" s="6"/>
      <c r="S21" s="2"/>
    </row>
    <row r="22" spans="1:19" x14ac:dyDescent="0.3">
      <c r="A22" s="27">
        <v>50</v>
      </c>
      <c r="B22" s="278"/>
      <c r="C22" s="94">
        <f t="shared" si="2"/>
        <v>0</v>
      </c>
      <c r="D22" s="28"/>
      <c r="E22" s="465"/>
      <c r="F22" s="466"/>
      <c r="G22" s="467"/>
      <c r="H22" s="55"/>
      <c r="I22" s="30"/>
      <c r="J22" s="29" t="s">
        <v>57</v>
      </c>
      <c r="K22" s="275"/>
      <c r="L22" s="29"/>
      <c r="M22" s="25"/>
      <c r="N22" s="4"/>
      <c r="O22" s="2"/>
      <c r="P22" s="85">
        <v>10420</v>
      </c>
      <c r="Q22" s="92">
        <f>+-K35</f>
        <v>0</v>
      </c>
      <c r="R22" s="45"/>
      <c r="S22" s="2"/>
    </row>
    <row r="23" spans="1:19" x14ac:dyDescent="0.3">
      <c r="A23" s="31">
        <v>20</v>
      </c>
      <c r="B23" s="278"/>
      <c r="C23" s="94">
        <f t="shared" si="2"/>
        <v>0</v>
      </c>
      <c r="D23" s="28"/>
      <c r="E23" s="465"/>
      <c r="F23" s="466"/>
      <c r="G23" s="467"/>
      <c r="H23" s="55"/>
      <c r="I23" s="30"/>
      <c r="J23" s="32" t="s">
        <v>58</v>
      </c>
      <c r="K23" s="90">
        <f>SUM(K21:K22)</f>
        <v>0</v>
      </c>
      <c r="L23" s="91">
        <f>K23</f>
        <v>0</v>
      </c>
      <c r="M23" s="19">
        <v>10400</v>
      </c>
      <c r="N23" s="4"/>
      <c r="O23" s="2"/>
      <c r="P23" s="13">
        <v>22150</v>
      </c>
      <c r="Q23" s="93">
        <f>+K36</f>
        <v>0</v>
      </c>
      <c r="R23" s="6"/>
      <c r="S23" s="2"/>
    </row>
    <row r="24" spans="1:19" x14ac:dyDescent="0.3">
      <c r="A24" s="27">
        <v>10</v>
      </c>
      <c r="B24" s="277"/>
      <c r="C24" s="94">
        <f t="shared" si="2"/>
        <v>0</v>
      </c>
      <c r="D24" s="28"/>
      <c r="E24" s="465"/>
      <c r="F24" s="466"/>
      <c r="G24" s="467"/>
      <c r="H24" s="55"/>
      <c r="I24" s="30"/>
      <c r="J24" s="43" t="s">
        <v>21</v>
      </c>
      <c r="K24" s="255"/>
      <c r="L24" s="33"/>
      <c r="M24" s="4"/>
      <c r="N24" s="4"/>
      <c r="O24" s="2"/>
      <c r="P24" s="13">
        <v>22100</v>
      </c>
      <c r="Q24" s="93">
        <f t="shared" ref="Q24:Q28" si="3">+K37</f>
        <v>0</v>
      </c>
      <c r="R24" s="6"/>
      <c r="S24" s="2"/>
    </row>
    <row r="25" spans="1:19" x14ac:dyDescent="0.3">
      <c r="A25" s="31">
        <v>5</v>
      </c>
      <c r="B25" s="277"/>
      <c r="C25" s="94">
        <f t="shared" si="2"/>
        <v>0</v>
      </c>
      <c r="D25" s="28"/>
      <c r="E25" s="462"/>
      <c r="F25" s="463"/>
      <c r="G25" s="464"/>
      <c r="H25" s="77"/>
      <c r="I25" s="30"/>
      <c r="J25" s="43" t="s">
        <v>24</v>
      </c>
      <c r="K25" s="79"/>
      <c r="L25" s="91">
        <f>K24-L26</f>
        <v>0</v>
      </c>
      <c r="M25" s="19">
        <v>10430</v>
      </c>
      <c r="N25" s="4"/>
      <c r="O25" s="2"/>
      <c r="P25" s="13"/>
      <c r="Q25" s="93">
        <f t="shared" si="3"/>
        <v>0</v>
      </c>
      <c r="R25" s="6"/>
      <c r="S25" s="2"/>
    </row>
    <row r="26" spans="1:19" x14ac:dyDescent="0.3">
      <c r="A26" s="31">
        <v>2</v>
      </c>
      <c r="B26" s="277"/>
      <c r="C26" s="94">
        <f t="shared" si="2"/>
        <v>0</v>
      </c>
      <c r="D26" s="28"/>
      <c r="E26" s="35"/>
      <c r="F26" s="35"/>
      <c r="G26" s="35"/>
      <c r="H26" s="97">
        <f>SUM(H21:H25)</f>
        <v>0</v>
      </c>
      <c r="I26" s="30"/>
      <c r="J26" s="43" t="s">
        <v>28</v>
      </c>
      <c r="K26" s="80"/>
      <c r="L26" s="91">
        <f>K24*0.026</f>
        <v>0</v>
      </c>
      <c r="M26" s="19">
        <v>10435</v>
      </c>
      <c r="N26" s="4"/>
      <c r="O26" s="2"/>
      <c r="P26" s="13">
        <v>23300</v>
      </c>
      <c r="Q26" s="93">
        <f t="shared" si="3"/>
        <v>0</v>
      </c>
      <c r="R26" s="6"/>
      <c r="S26" s="2"/>
    </row>
    <row r="27" spans="1:19" x14ac:dyDescent="0.3">
      <c r="A27" s="36">
        <v>1</v>
      </c>
      <c r="B27" s="277"/>
      <c r="C27" s="94">
        <f t="shared" si="2"/>
        <v>0</v>
      </c>
      <c r="D27" s="28"/>
      <c r="E27" s="35"/>
      <c r="F27" s="35"/>
      <c r="G27" s="35"/>
      <c r="H27" s="37"/>
      <c r="I27" s="30"/>
      <c r="J27" s="29" t="s">
        <v>98</v>
      </c>
      <c r="K27" s="253"/>
      <c r="L27" s="91">
        <f>K27</f>
        <v>0</v>
      </c>
      <c r="M27" s="19">
        <v>22200</v>
      </c>
      <c r="N27" s="4"/>
      <c r="O27" s="2"/>
      <c r="P27" s="13">
        <v>10550</v>
      </c>
      <c r="Q27" s="93">
        <f t="shared" si="3"/>
        <v>0</v>
      </c>
      <c r="R27" s="6"/>
      <c r="S27" s="2"/>
    </row>
    <row r="28" spans="1:19" x14ac:dyDescent="0.3">
      <c r="A28" s="38" t="s">
        <v>36</v>
      </c>
      <c r="B28" s="55"/>
      <c r="C28" s="95">
        <f>B28</f>
        <v>0</v>
      </c>
      <c r="D28" s="39"/>
      <c r="E28" s="444" t="s">
        <v>55</v>
      </c>
      <c r="F28" s="445"/>
      <c r="G28" s="445"/>
      <c r="H28" s="446"/>
      <c r="I28" s="37"/>
      <c r="J28" s="32" t="s">
        <v>99</v>
      </c>
      <c r="K28" s="279"/>
      <c r="L28" s="91">
        <f>K28</f>
        <v>0</v>
      </c>
      <c r="M28" s="19">
        <v>22200</v>
      </c>
      <c r="N28" s="4"/>
      <c r="O28" s="2"/>
      <c r="P28" s="13">
        <v>10200</v>
      </c>
      <c r="Q28" s="93">
        <f t="shared" si="3"/>
        <v>0</v>
      </c>
      <c r="R28" s="6"/>
      <c r="S28" s="2"/>
    </row>
    <row r="29" spans="1:19" x14ac:dyDescent="0.3">
      <c r="A29" s="7"/>
      <c r="B29" s="2"/>
      <c r="C29" s="96">
        <f>SUM(C21:C28)</f>
        <v>0</v>
      </c>
      <c r="D29" s="41"/>
      <c r="E29" s="465"/>
      <c r="F29" s="466"/>
      <c r="G29" s="467"/>
      <c r="H29" s="55"/>
      <c r="I29" s="26"/>
      <c r="J29" s="40" t="s">
        <v>33</v>
      </c>
      <c r="K29" s="269"/>
      <c r="L29" s="82"/>
      <c r="M29" s="4"/>
      <c r="N29" s="4"/>
      <c r="O29" s="2"/>
      <c r="P29" s="13"/>
      <c r="Q29" s="93">
        <f>+L42</f>
        <v>0</v>
      </c>
      <c r="R29" s="6"/>
      <c r="S29" s="2"/>
    </row>
    <row r="30" spans="1:19" x14ac:dyDescent="0.3">
      <c r="D30" s="2"/>
      <c r="E30" s="465"/>
      <c r="F30" s="466"/>
      <c r="G30" s="467"/>
      <c r="H30" s="55"/>
      <c r="I30" s="30"/>
      <c r="J30" s="43" t="s">
        <v>34</v>
      </c>
      <c r="K30" s="79"/>
      <c r="L30" s="33">
        <f>K29-L31</f>
        <v>0</v>
      </c>
      <c r="M30" s="19">
        <v>22200</v>
      </c>
      <c r="N30" s="4"/>
      <c r="O30" s="2"/>
      <c r="P30" s="13"/>
      <c r="Q30" s="93">
        <f>K44</f>
        <v>0</v>
      </c>
      <c r="R30" s="42"/>
      <c r="S30" s="2"/>
    </row>
    <row r="31" spans="1:19" x14ac:dyDescent="0.3">
      <c r="A31" s="488" t="s">
        <v>23</v>
      </c>
      <c r="B31" s="489"/>
      <c r="C31" s="490"/>
      <c r="D31" s="44"/>
      <c r="E31" s="462"/>
      <c r="F31" s="463"/>
      <c r="G31" s="464"/>
      <c r="H31" s="77"/>
      <c r="I31" s="30"/>
      <c r="J31" s="43" t="s">
        <v>35</v>
      </c>
      <c r="K31" s="81"/>
      <c r="L31" s="33">
        <f>K29*0.08</f>
        <v>0</v>
      </c>
      <c r="M31" s="19">
        <v>73000</v>
      </c>
      <c r="N31" s="4"/>
      <c r="O31" s="2"/>
      <c r="P31" s="4"/>
      <c r="Q31" s="83"/>
      <c r="R31" s="93">
        <f>SUM(Q4:Q30)</f>
        <v>0</v>
      </c>
      <c r="S31" s="2"/>
    </row>
    <row r="32" spans="1:19" x14ac:dyDescent="0.3">
      <c r="A32" s="46" t="s">
        <v>25</v>
      </c>
      <c r="B32" s="46" t="s">
        <v>26</v>
      </c>
      <c r="C32" s="47" t="s">
        <v>27</v>
      </c>
      <c r="D32" s="3"/>
      <c r="E32" s="462"/>
      <c r="F32" s="463"/>
      <c r="G32" s="464"/>
      <c r="H32" s="77"/>
      <c r="I32" s="30"/>
      <c r="M32" s="25"/>
      <c r="N32" s="4"/>
      <c r="O32" s="2" t="s">
        <v>31</v>
      </c>
      <c r="P32" s="2"/>
      <c r="Q32" s="4"/>
      <c r="R32" s="4"/>
      <c r="S32" s="2"/>
    </row>
    <row r="33" spans="1:23" x14ac:dyDescent="0.3">
      <c r="A33" s="48" t="s">
        <v>29</v>
      </c>
      <c r="B33" s="253"/>
      <c r="C33" s="98">
        <f>B33*1.98</f>
        <v>0</v>
      </c>
      <c r="D33" s="49"/>
      <c r="E33" s="462"/>
      <c r="F33" s="463"/>
      <c r="G33" s="464"/>
      <c r="H33" s="77"/>
      <c r="I33" s="30"/>
      <c r="J33" s="249" t="s">
        <v>53</v>
      </c>
      <c r="K33" s="250"/>
      <c r="L33" s="251"/>
      <c r="M33" s="25"/>
      <c r="N33" s="485" t="s">
        <v>61</v>
      </c>
      <c r="O33" s="485"/>
      <c r="P33" s="485"/>
      <c r="Q33" s="485"/>
      <c r="R33" s="485"/>
      <c r="S33" s="485"/>
    </row>
    <row r="34" spans="1:23" x14ac:dyDescent="0.3">
      <c r="A34" s="48" t="s">
        <v>30</v>
      </c>
      <c r="B34" s="76"/>
      <c r="C34" s="98">
        <f>B34*2.62</f>
        <v>0</v>
      </c>
      <c r="D34" s="49"/>
      <c r="E34" s="35"/>
      <c r="F34" s="35"/>
      <c r="G34" s="35"/>
      <c r="H34" s="97">
        <f>SUM(H29:H33)</f>
        <v>0</v>
      </c>
      <c r="I34" s="30"/>
      <c r="J34" s="50" t="s">
        <v>38</v>
      </c>
      <c r="K34" s="50" t="s">
        <v>4</v>
      </c>
      <c r="L34" s="34"/>
      <c r="M34" s="25"/>
      <c r="N34" s="501"/>
      <c r="O34" s="501"/>
      <c r="P34" s="501"/>
      <c r="Q34" s="501"/>
      <c r="R34" s="501"/>
      <c r="S34" s="55"/>
    </row>
    <row r="35" spans="1:23" x14ac:dyDescent="0.3">
      <c r="A35" s="48" t="s">
        <v>32</v>
      </c>
      <c r="B35" s="76"/>
      <c r="C35" s="98">
        <f>B35*1.45</f>
        <v>0</v>
      </c>
      <c r="D35" s="49"/>
      <c r="E35" s="2"/>
      <c r="F35" s="3"/>
      <c r="G35" s="53"/>
      <c r="H35" s="54"/>
      <c r="I35" s="30"/>
      <c r="J35" s="51" t="s">
        <v>40</v>
      </c>
      <c r="K35" s="78"/>
      <c r="L35" s="91">
        <f>K35</f>
        <v>0</v>
      </c>
      <c r="M35" s="25"/>
      <c r="N35" s="484"/>
      <c r="O35" s="484"/>
      <c r="P35" s="484"/>
      <c r="Q35" s="484"/>
      <c r="R35" s="484"/>
      <c r="S35" s="77"/>
    </row>
    <row r="36" spans="1:23" x14ac:dyDescent="0.3">
      <c r="A36" s="43"/>
      <c r="B36" s="55"/>
      <c r="C36" s="99"/>
      <c r="D36" s="3"/>
      <c r="E36" s="444" t="s">
        <v>59</v>
      </c>
      <c r="F36" s="445"/>
      <c r="G36" s="445"/>
      <c r="H36" s="446"/>
      <c r="I36" s="54"/>
      <c r="J36" s="43" t="s">
        <v>42</v>
      </c>
      <c r="K36" s="254">
        <f>-H34</f>
        <v>0</v>
      </c>
      <c r="L36" s="91">
        <f t="shared" ref="L36:L44" si="4">K36</f>
        <v>0</v>
      </c>
      <c r="M36" s="25"/>
      <c r="N36" s="484"/>
      <c r="O36" s="484"/>
      <c r="P36" s="484"/>
      <c r="Q36" s="484"/>
      <c r="R36" s="484"/>
      <c r="S36" s="77"/>
    </row>
    <row r="37" spans="1:23" x14ac:dyDescent="0.3">
      <c r="A37" s="2"/>
      <c r="B37" s="2"/>
      <c r="C37" s="2"/>
      <c r="E37" s="465" t="s">
        <v>143</v>
      </c>
      <c r="F37" s="466"/>
      <c r="G37" s="467"/>
      <c r="H37" s="253"/>
      <c r="I37" s="26"/>
      <c r="J37" s="43" t="s">
        <v>44</v>
      </c>
      <c r="K37" s="101">
        <f>-H42</f>
        <v>0</v>
      </c>
      <c r="L37" s="91">
        <f t="shared" si="4"/>
        <v>0</v>
      </c>
      <c r="M37" s="25"/>
      <c r="N37" s="484"/>
      <c r="O37" s="484"/>
      <c r="P37" s="484"/>
      <c r="Q37" s="484"/>
      <c r="R37" s="484"/>
      <c r="S37" s="77"/>
    </row>
    <row r="38" spans="1:23" x14ac:dyDescent="0.3">
      <c r="A38" s="486" t="s">
        <v>39</v>
      </c>
      <c r="B38" s="486"/>
      <c r="C38" s="2"/>
      <c r="D38" s="2"/>
      <c r="E38" s="459"/>
      <c r="F38" s="460"/>
      <c r="G38" s="461"/>
      <c r="H38" s="74"/>
      <c r="I38" s="30"/>
      <c r="J38" s="43" t="s">
        <v>46</v>
      </c>
      <c r="K38" s="52"/>
      <c r="L38" s="91">
        <f t="shared" si="4"/>
        <v>0</v>
      </c>
      <c r="M38" s="56"/>
      <c r="N38" s="484"/>
      <c r="O38" s="484"/>
      <c r="P38" s="484"/>
      <c r="Q38" s="484"/>
      <c r="R38" s="484"/>
      <c r="S38" s="77"/>
    </row>
    <row r="39" spans="1:23" ht="14.5" customHeight="1" x14ac:dyDescent="0.3">
      <c r="A39" s="47" t="s">
        <v>41</v>
      </c>
      <c r="B39" s="97">
        <f>C29+C34+C35+C36</f>
        <v>0</v>
      </c>
      <c r="C39" s="2"/>
      <c r="D39" s="2"/>
      <c r="E39" s="459"/>
      <c r="F39" s="460"/>
      <c r="G39" s="461"/>
      <c r="H39" s="74"/>
      <c r="I39" s="30"/>
      <c r="J39" s="43" t="s">
        <v>47</v>
      </c>
      <c r="K39" s="281"/>
      <c r="L39" s="91">
        <f t="shared" si="4"/>
        <v>0</v>
      </c>
      <c r="M39" s="25"/>
      <c r="N39" s="2"/>
      <c r="O39" s="2"/>
      <c r="P39" s="4"/>
      <c r="R39" s="4"/>
      <c r="S39" s="100">
        <f>SUM(S34:S38)</f>
        <v>0</v>
      </c>
      <c r="T39" s="7"/>
      <c r="U39" s="7"/>
    </row>
    <row r="40" spans="1:23" x14ac:dyDescent="0.3">
      <c r="A40" s="47" t="s">
        <v>43</v>
      </c>
      <c r="B40" s="104">
        <f>S39</f>
        <v>0</v>
      </c>
      <c r="C40" s="2"/>
      <c r="D40" s="2"/>
      <c r="E40" s="459"/>
      <c r="F40" s="460"/>
      <c r="G40" s="461"/>
      <c r="H40" s="74"/>
      <c r="I40" s="30"/>
      <c r="J40" s="43" t="s">
        <v>48</v>
      </c>
      <c r="K40" s="91">
        <f>-H26</f>
        <v>0</v>
      </c>
      <c r="L40" s="91">
        <f t="shared" si="4"/>
        <v>0</v>
      </c>
      <c r="M40" s="25"/>
      <c r="N40" s="25"/>
      <c r="O40" s="2"/>
      <c r="P40" s="2"/>
      <c r="Q40" s="4"/>
      <c r="R40" s="4"/>
      <c r="S40" s="58"/>
      <c r="T40" s="7"/>
      <c r="U40" s="7"/>
    </row>
    <row r="41" spans="1:23" x14ac:dyDescent="0.3">
      <c r="A41" s="47" t="s">
        <v>45</v>
      </c>
      <c r="B41" s="61"/>
      <c r="C41" s="2"/>
      <c r="D41" s="2"/>
      <c r="E41" s="459"/>
      <c r="F41" s="460"/>
      <c r="G41" s="461"/>
      <c r="H41" s="74"/>
      <c r="I41" s="30"/>
      <c r="J41" s="43" t="s">
        <v>49</v>
      </c>
      <c r="K41" s="91">
        <f>-C33</f>
        <v>0</v>
      </c>
      <c r="L41" s="91">
        <f t="shared" si="4"/>
        <v>0</v>
      </c>
      <c r="M41" s="25"/>
      <c r="N41" s="485" t="s">
        <v>62</v>
      </c>
      <c r="O41" s="485"/>
      <c r="P41" s="485"/>
      <c r="Q41" s="485"/>
      <c r="R41" s="485"/>
      <c r="S41" s="485"/>
      <c r="T41" s="7"/>
      <c r="U41" s="7"/>
    </row>
    <row r="42" spans="1:23" x14ac:dyDescent="0.3">
      <c r="A42" s="47"/>
      <c r="B42" s="61"/>
      <c r="C42" s="2"/>
      <c r="D42" s="2"/>
      <c r="E42" s="2"/>
      <c r="F42" s="2"/>
      <c r="G42" s="4"/>
      <c r="H42" s="100">
        <f>SUM(H37:H41)</f>
        <v>0</v>
      </c>
      <c r="I42" s="30"/>
      <c r="J42" s="59" t="s">
        <v>50</v>
      </c>
      <c r="K42" s="52"/>
      <c r="L42" s="91">
        <f t="shared" si="4"/>
        <v>0</v>
      </c>
      <c r="M42" s="25"/>
      <c r="N42" s="484"/>
      <c r="O42" s="484"/>
      <c r="P42" s="484"/>
      <c r="Q42" s="484"/>
      <c r="R42" s="484"/>
      <c r="S42" s="77"/>
      <c r="T42" s="7"/>
      <c r="U42" s="7"/>
    </row>
    <row r="43" spans="1:23" x14ac:dyDescent="0.3">
      <c r="A43" s="47"/>
      <c r="B43" s="61"/>
      <c r="C43" s="2"/>
      <c r="D43" s="2"/>
      <c r="E43" s="2"/>
      <c r="F43" s="2"/>
      <c r="G43" s="2"/>
      <c r="I43" s="23"/>
      <c r="J43" s="60" t="s">
        <v>129</v>
      </c>
      <c r="K43" s="46"/>
      <c r="L43" s="91">
        <f t="shared" si="4"/>
        <v>0</v>
      </c>
      <c r="M43" s="25"/>
      <c r="N43" s="484"/>
      <c r="O43" s="484"/>
      <c r="P43" s="484"/>
      <c r="Q43" s="484"/>
      <c r="R43" s="484"/>
      <c r="S43" s="77"/>
      <c r="T43" s="7"/>
      <c r="U43" s="7"/>
    </row>
    <row r="44" spans="1:23" ht="13.5" thickBot="1" x14ac:dyDescent="0.35">
      <c r="A44" s="3"/>
      <c r="B44" s="63"/>
      <c r="C44" s="2"/>
      <c r="D44" s="2"/>
      <c r="E44" s="62" t="s">
        <v>111</v>
      </c>
      <c r="F44" s="280"/>
      <c r="G44" s="2"/>
      <c r="H44" s="2"/>
      <c r="I44" s="2"/>
      <c r="J44" s="177"/>
      <c r="K44" s="46"/>
      <c r="L44" s="91">
        <f t="shared" si="4"/>
        <v>0</v>
      </c>
      <c r="M44" s="25"/>
      <c r="N44" s="484"/>
      <c r="O44" s="484"/>
      <c r="P44" s="484"/>
      <c r="Q44" s="484"/>
      <c r="R44" s="484"/>
      <c r="S44" s="77"/>
      <c r="T44" s="7"/>
      <c r="U44" s="7"/>
      <c r="W44" s="205"/>
    </row>
    <row r="45" spans="1:23" ht="13.5" thickBot="1" x14ac:dyDescent="0.35">
      <c r="A45" s="2"/>
      <c r="B45" s="21">
        <f>SUM(B39:B41)</f>
        <v>0</v>
      </c>
      <c r="C45" s="2"/>
      <c r="D45" s="2"/>
      <c r="E45" s="62" t="s">
        <v>18</v>
      </c>
      <c r="F45" s="280"/>
      <c r="G45" s="2"/>
      <c r="H45" s="2"/>
      <c r="I45" s="2"/>
      <c r="J45" s="2"/>
      <c r="K45" s="3"/>
      <c r="L45" s="91">
        <f>M16-K23-K24+K29-L35+L36+L37+L38+L39+L40+L41+L42+L43+L44+K28+K27</f>
        <v>0</v>
      </c>
      <c r="M45" s="25"/>
      <c r="N45" s="484"/>
      <c r="O45" s="484"/>
      <c r="P45" s="484"/>
      <c r="Q45" s="484"/>
      <c r="R45" s="484"/>
      <c r="S45" s="77"/>
      <c r="T45" s="7"/>
      <c r="U45" s="7"/>
    </row>
    <row r="46" spans="1:23" x14ac:dyDescent="0.3">
      <c r="A46" s="2"/>
      <c r="B46" s="2"/>
      <c r="C46" s="2"/>
      <c r="D46" s="2"/>
      <c r="E46" s="62" t="s">
        <v>19</v>
      </c>
      <c r="F46" s="50"/>
      <c r="G46" s="2"/>
      <c r="H46" s="2"/>
      <c r="I46" s="2"/>
      <c r="J46" s="3"/>
      <c r="K46" s="3"/>
      <c r="M46" s="25"/>
      <c r="N46" s="484"/>
      <c r="O46" s="484"/>
      <c r="P46" s="484"/>
      <c r="Q46" s="484"/>
      <c r="R46" s="484"/>
      <c r="S46" s="77"/>
      <c r="T46" s="7"/>
      <c r="U46" s="7"/>
    </row>
    <row r="47" spans="1:23" x14ac:dyDescent="0.3">
      <c r="A47" s="2"/>
      <c r="B47" s="2"/>
      <c r="C47" s="2"/>
      <c r="D47" s="2"/>
      <c r="E47" s="62" t="s">
        <v>20</v>
      </c>
      <c r="F47" s="103">
        <f>SUM(F44:F46)</f>
        <v>0</v>
      </c>
      <c r="G47" s="2"/>
      <c r="H47" s="2"/>
      <c r="I47" s="2"/>
      <c r="J47" s="64" t="s">
        <v>60</v>
      </c>
      <c r="K47" s="102">
        <f>B45-L45</f>
        <v>0</v>
      </c>
      <c r="L47" s="2"/>
      <c r="M47" s="25"/>
      <c r="N47" s="2"/>
      <c r="O47" s="2"/>
      <c r="P47" s="4"/>
      <c r="R47" s="4"/>
      <c r="S47" s="100">
        <f>SUM(S42:S46)</f>
        <v>0</v>
      </c>
      <c r="T47" s="7"/>
      <c r="U47" s="7"/>
    </row>
    <row r="48" spans="1:23" ht="13.5" thickBot="1" x14ac:dyDescent="0.35">
      <c r="A48" s="2"/>
      <c r="B48" s="2"/>
      <c r="C48" s="2"/>
      <c r="D48" s="2"/>
      <c r="E48" s="65"/>
      <c r="F48" s="66">
        <f>F47</f>
        <v>0</v>
      </c>
      <c r="G48" s="2"/>
      <c r="H48" s="2"/>
      <c r="I48" s="2"/>
      <c r="J48" s="2"/>
      <c r="K48" s="2"/>
      <c r="L48" s="2"/>
      <c r="M48" s="25" t="s">
        <v>16</v>
      </c>
      <c r="N48" s="25"/>
      <c r="O48" s="2"/>
      <c r="P48" s="2"/>
      <c r="Q48" s="4"/>
      <c r="R48" s="4"/>
      <c r="S48" s="58"/>
      <c r="T48" s="7"/>
      <c r="U48" s="7"/>
    </row>
    <row r="49" spans="1:19" ht="15" customHeight="1" thickTop="1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5"/>
      <c r="N49" s="25"/>
      <c r="O49" s="2"/>
      <c r="P49" s="2"/>
      <c r="Q49" s="4"/>
      <c r="R49" s="4"/>
      <c r="S49" s="58"/>
    </row>
    <row r="50" spans="1:19" ht="15" customHeight="1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5"/>
      <c r="N50" s="25"/>
      <c r="O50" s="2"/>
      <c r="P50" s="2"/>
      <c r="Q50" s="4"/>
      <c r="R50" s="4"/>
      <c r="S50" s="58"/>
    </row>
    <row r="51" spans="1:19" x14ac:dyDescent="0.3">
      <c r="A51" s="7" t="s">
        <v>16</v>
      </c>
      <c r="B51" s="68"/>
      <c r="E51" s="439">
        <f>+J51</f>
        <v>0</v>
      </c>
      <c r="F51" s="439"/>
      <c r="G51" s="439"/>
      <c r="H51" s="439"/>
      <c r="J51" s="439">
        <f>+J3</f>
        <v>0</v>
      </c>
      <c r="K51" s="439"/>
      <c r="L51" s="439"/>
      <c r="M51" s="439"/>
      <c r="S51" s="69"/>
    </row>
    <row r="52" spans="1:19" ht="13.5" thickBot="1" x14ac:dyDescent="0.35">
      <c r="A52" s="7"/>
      <c r="E52" s="235" t="s">
        <v>178</v>
      </c>
      <c r="F52" s="235"/>
      <c r="G52" s="235"/>
      <c r="H52" s="188"/>
      <c r="J52" s="196" t="s">
        <v>107</v>
      </c>
      <c r="K52" s="235"/>
      <c r="L52" s="235"/>
      <c r="M52" s="188"/>
      <c r="N52" s="197"/>
      <c r="Q52" s="363"/>
      <c r="R52" s="363"/>
      <c r="S52" s="69"/>
    </row>
    <row r="53" spans="1:19" x14ac:dyDescent="0.3">
      <c r="A53" s="70"/>
      <c r="E53" s="385" t="s">
        <v>174</v>
      </c>
      <c r="F53" s="389" t="s">
        <v>175</v>
      </c>
      <c r="G53" s="391" t="s">
        <v>176</v>
      </c>
      <c r="H53" s="391" t="s">
        <v>177</v>
      </c>
      <c r="J53" s="231" t="s">
        <v>130</v>
      </c>
      <c r="K53" s="232" t="s">
        <v>102</v>
      </c>
      <c r="L53" s="355"/>
      <c r="M53" s="355"/>
      <c r="N53" s="233"/>
      <c r="Q53" s="363"/>
      <c r="R53" s="363"/>
      <c r="S53" s="69"/>
    </row>
    <row r="54" spans="1:19" x14ac:dyDescent="0.3">
      <c r="A54" s="70"/>
      <c r="E54" s="188"/>
      <c r="F54" s="189"/>
      <c r="G54" s="189"/>
      <c r="H54" s="189"/>
      <c r="J54" s="234" t="s">
        <v>130</v>
      </c>
      <c r="K54" s="235" t="s">
        <v>119</v>
      </c>
      <c r="L54" s="356"/>
      <c r="M54" s="356"/>
      <c r="N54" s="236"/>
      <c r="Q54" s="363"/>
      <c r="R54" s="363"/>
      <c r="S54" s="69"/>
    </row>
    <row r="55" spans="1:19" ht="13.5" thickBot="1" x14ac:dyDescent="0.35">
      <c r="E55" s="188"/>
      <c r="F55" s="386"/>
      <c r="G55" s="386"/>
      <c r="H55" s="387"/>
      <c r="J55" s="237" t="s">
        <v>130</v>
      </c>
      <c r="K55" s="238" t="s">
        <v>103</v>
      </c>
      <c r="L55" s="358"/>
      <c r="M55" s="244">
        <f>SUM(L53:L55)</f>
        <v>0</v>
      </c>
      <c r="N55" s="239">
        <f>+M55*0.0185</f>
        <v>0</v>
      </c>
      <c r="Q55" s="363"/>
      <c r="R55" s="363"/>
      <c r="S55" s="69"/>
    </row>
    <row r="56" spans="1:19" x14ac:dyDescent="0.3">
      <c r="A56" s="7"/>
      <c r="E56" s="188"/>
      <c r="F56" s="386"/>
      <c r="G56" s="386"/>
      <c r="H56" s="387"/>
      <c r="J56" s="231" t="s">
        <v>131</v>
      </c>
      <c r="K56" s="232" t="s">
        <v>102</v>
      </c>
      <c r="L56" s="355"/>
      <c r="M56" s="355"/>
      <c r="N56" s="233"/>
      <c r="Q56" s="363"/>
      <c r="R56" s="363"/>
      <c r="S56" s="69"/>
    </row>
    <row r="57" spans="1:19" x14ac:dyDescent="0.3">
      <c r="E57" s="188"/>
      <c r="F57" s="386"/>
      <c r="G57" s="386"/>
      <c r="H57" s="387"/>
      <c r="J57" s="234" t="s">
        <v>131</v>
      </c>
      <c r="K57" s="235" t="s">
        <v>119</v>
      </c>
      <c r="L57" s="356"/>
      <c r="M57" s="356"/>
      <c r="N57" s="240"/>
      <c r="Q57" s="363"/>
      <c r="R57" s="363"/>
      <c r="S57" s="69"/>
    </row>
    <row r="58" spans="1:19" ht="13.5" thickBot="1" x14ac:dyDescent="0.35">
      <c r="E58" s="188"/>
      <c r="F58" s="188"/>
      <c r="G58" s="391"/>
      <c r="H58" s="391"/>
      <c r="I58" s="7"/>
      <c r="J58" s="237" t="s">
        <v>131</v>
      </c>
      <c r="K58" s="238" t="s">
        <v>103</v>
      </c>
      <c r="L58" s="357"/>
      <c r="M58" s="244">
        <f>SUM(L56:L58)</f>
        <v>0</v>
      </c>
      <c r="N58" s="239">
        <f>+M58*0.0185</f>
        <v>0</v>
      </c>
      <c r="Q58" s="363"/>
      <c r="R58" s="363"/>
    </row>
    <row r="59" spans="1:19" x14ac:dyDescent="0.3">
      <c r="E59" s="188"/>
      <c r="F59" s="387">
        <f>SUM(F54:F58)</f>
        <v>0</v>
      </c>
      <c r="G59" s="387">
        <f t="shared" ref="G59:H59" si="5">SUM(G54:G58)</f>
        <v>0</v>
      </c>
      <c r="H59" s="387">
        <f t="shared" si="5"/>
        <v>0</v>
      </c>
      <c r="I59" s="7"/>
      <c r="J59" s="231" t="s">
        <v>132</v>
      </c>
      <c r="K59" s="232" t="s">
        <v>102</v>
      </c>
      <c r="L59" s="355"/>
      <c r="M59" s="355"/>
      <c r="N59" s="241"/>
      <c r="Q59" s="363"/>
      <c r="R59" s="363"/>
      <c r="S59" s="57" t="s">
        <v>37</v>
      </c>
    </row>
    <row r="60" spans="1:19" x14ac:dyDescent="0.3">
      <c r="E60" s="188"/>
      <c r="F60" s="386">
        <f>SUM(F59*1.98)</f>
        <v>0</v>
      </c>
      <c r="G60" s="386">
        <f t="shared" ref="G60:H60" si="6">SUM(G59*1.98)</f>
        <v>0</v>
      </c>
      <c r="H60" s="386">
        <f t="shared" si="6"/>
        <v>0</v>
      </c>
      <c r="I60" s="7"/>
      <c r="J60" s="234" t="s">
        <v>132</v>
      </c>
      <c r="K60" s="235" t="s">
        <v>119</v>
      </c>
      <c r="L60" s="356"/>
      <c r="M60" s="356"/>
      <c r="N60" s="240"/>
      <c r="Q60" s="363"/>
      <c r="R60" s="363"/>
    </row>
    <row r="61" spans="1:19" ht="13.5" thickBot="1" x14ac:dyDescent="0.35">
      <c r="E61" s="188"/>
      <c r="F61" s="386"/>
      <c r="G61" s="386"/>
      <c r="H61" s="387"/>
      <c r="I61" s="7"/>
      <c r="J61" s="237" t="s">
        <v>132</v>
      </c>
      <c r="K61" s="238" t="s">
        <v>103</v>
      </c>
      <c r="L61" s="357"/>
      <c r="M61" s="244">
        <f>SUM(L59:L61)</f>
        <v>0</v>
      </c>
      <c r="N61" s="239">
        <f>+M61*0.0185</f>
        <v>0</v>
      </c>
      <c r="Q61" s="363"/>
      <c r="R61" s="363"/>
    </row>
    <row r="62" spans="1:19" x14ac:dyDescent="0.3">
      <c r="B62" s="71"/>
      <c r="E62" s="188"/>
      <c r="F62" s="386"/>
      <c r="G62" s="386"/>
      <c r="H62" s="387"/>
      <c r="I62" s="7"/>
      <c r="J62" s="231" t="s">
        <v>133</v>
      </c>
      <c r="K62" s="232" t="s">
        <v>102</v>
      </c>
      <c r="L62" s="355"/>
      <c r="M62" s="355"/>
      <c r="N62" s="241"/>
      <c r="Q62" s="363"/>
      <c r="R62" s="363"/>
    </row>
    <row r="63" spans="1:19" x14ac:dyDescent="0.3">
      <c r="B63" s="71"/>
      <c r="E63" s="188"/>
      <c r="F63" s="386"/>
      <c r="G63" s="386"/>
      <c r="H63" s="387"/>
      <c r="I63" s="7"/>
      <c r="J63" s="234" t="s">
        <v>133</v>
      </c>
      <c r="K63" s="235" t="s">
        <v>119</v>
      </c>
      <c r="L63" s="356"/>
      <c r="M63" s="356"/>
      <c r="N63" s="240"/>
      <c r="Q63" s="363"/>
      <c r="R63" s="363"/>
    </row>
    <row r="64" spans="1:19" ht="13.5" thickBot="1" x14ac:dyDescent="0.35">
      <c r="E64" s="188"/>
      <c r="F64" s="386"/>
      <c r="G64" s="386"/>
      <c r="H64" s="387"/>
      <c r="I64" s="7"/>
      <c r="J64" s="237" t="s">
        <v>133</v>
      </c>
      <c r="K64" s="238" t="s">
        <v>103</v>
      </c>
      <c r="L64" s="357"/>
      <c r="M64" s="244">
        <f>SUM(L62:L64)</f>
        <v>0</v>
      </c>
      <c r="N64" s="239">
        <f>+M64*0.0185</f>
        <v>0</v>
      </c>
      <c r="Q64" s="363"/>
      <c r="R64" s="363"/>
    </row>
    <row r="65" spans="5:18" x14ac:dyDescent="0.3">
      <c r="E65" s="188"/>
      <c r="F65" s="386"/>
      <c r="G65" s="386"/>
      <c r="H65" s="387"/>
      <c r="I65" s="7"/>
      <c r="J65" s="231" t="s">
        <v>140</v>
      </c>
      <c r="K65" s="232" t="s">
        <v>102</v>
      </c>
      <c r="L65" s="355"/>
      <c r="M65" s="359"/>
      <c r="N65" s="241"/>
      <c r="Q65" s="363"/>
      <c r="R65" s="363"/>
    </row>
    <row r="66" spans="5:18" x14ac:dyDescent="0.3">
      <c r="E66" s="188"/>
      <c r="F66" s="386"/>
      <c r="G66" s="386"/>
      <c r="H66" s="387"/>
      <c r="I66" s="7"/>
      <c r="J66" s="234" t="s">
        <v>140</v>
      </c>
      <c r="K66" s="235" t="s">
        <v>119</v>
      </c>
      <c r="L66" s="356"/>
      <c r="M66" s="360"/>
      <c r="N66" s="240"/>
      <c r="Q66" s="363"/>
      <c r="R66" s="363"/>
    </row>
    <row r="67" spans="5:18" ht="13.5" thickBot="1" x14ac:dyDescent="0.35">
      <c r="E67" s="188"/>
      <c r="F67" s="409"/>
      <c r="G67" s="409"/>
      <c r="H67" s="410"/>
      <c r="I67" s="7"/>
      <c r="J67" s="237" t="s">
        <v>140</v>
      </c>
      <c r="K67" s="238" t="s">
        <v>103</v>
      </c>
      <c r="L67" s="357"/>
      <c r="M67" s="244">
        <f>SUM(L65:L67)</f>
        <v>0</v>
      </c>
      <c r="N67" s="239">
        <f>+M67*0.0185</f>
        <v>0</v>
      </c>
      <c r="Q67" s="363"/>
      <c r="R67" s="363"/>
    </row>
    <row r="68" spans="5:18" x14ac:dyDescent="0.3">
      <c r="E68" s="188"/>
      <c r="F68" s="409"/>
      <c r="G68" s="409"/>
      <c r="H68" s="409"/>
      <c r="I68" s="7"/>
      <c r="J68" s="231" t="s">
        <v>138</v>
      </c>
      <c r="K68" s="232" t="s">
        <v>102</v>
      </c>
      <c r="L68" s="355"/>
      <c r="M68" s="359"/>
      <c r="N68" s="241"/>
      <c r="Q68" s="363"/>
      <c r="R68" s="363"/>
    </row>
    <row r="69" spans="5:18" x14ac:dyDescent="0.3">
      <c r="E69" s="188"/>
      <c r="F69" s="409"/>
      <c r="G69" s="410"/>
      <c r="H69" s="410"/>
      <c r="I69" s="7"/>
      <c r="J69" s="234" t="s">
        <v>138</v>
      </c>
      <c r="K69" s="235" t="s">
        <v>119</v>
      </c>
      <c r="L69" s="356"/>
      <c r="M69" s="360"/>
      <c r="N69" s="240"/>
      <c r="Q69" s="363"/>
      <c r="R69" s="363"/>
    </row>
    <row r="70" spans="5:18" ht="13.5" thickBot="1" x14ac:dyDescent="0.35">
      <c r="E70" s="188"/>
      <c r="F70" s="409"/>
      <c r="G70" s="409"/>
      <c r="H70" s="409"/>
      <c r="I70" s="7"/>
      <c r="J70" s="237" t="s">
        <v>138</v>
      </c>
      <c r="K70" s="238" t="s">
        <v>103</v>
      </c>
      <c r="L70" s="357"/>
      <c r="M70" s="244">
        <f>SUM(L68:L70)</f>
        <v>0</v>
      </c>
      <c r="N70" s="239">
        <f>+M70*0.0185</f>
        <v>0</v>
      </c>
      <c r="Q70" s="363" t="s">
        <v>144</v>
      </c>
      <c r="R70" s="363" t="s">
        <v>29</v>
      </c>
    </row>
    <row r="71" spans="5:18" ht="13.5" customHeight="1" x14ac:dyDescent="0.3">
      <c r="E71" s="188"/>
      <c r="F71" s="410">
        <f>SUM(F62:F70)</f>
        <v>0</v>
      </c>
      <c r="G71" s="410">
        <f t="shared" ref="G71:H71" si="7">SUM(G62:G70)</f>
        <v>0</v>
      </c>
      <c r="H71" s="410">
        <f t="shared" si="7"/>
        <v>0</v>
      </c>
      <c r="I71" s="7"/>
      <c r="J71" s="231" t="s">
        <v>151</v>
      </c>
      <c r="K71" s="232" t="s">
        <v>102</v>
      </c>
      <c r="L71" s="355"/>
      <c r="M71" s="355"/>
      <c r="N71" s="241"/>
      <c r="Q71" s="363"/>
      <c r="R71" s="363"/>
    </row>
    <row r="72" spans="5:18" x14ac:dyDescent="0.3">
      <c r="E72" s="188"/>
      <c r="F72" s="410"/>
      <c r="G72" s="409"/>
      <c r="H72" s="410"/>
      <c r="I72" s="7"/>
      <c r="J72" s="234" t="s">
        <v>151</v>
      </c>
      <c r="K72" s="235" t="s">
        <v>119</v>
      </c>
      <c r="L72" s="356"/>
      <c r="M72" s="356"/>
      <c r="N72" s="240"/>
      <c r="Q72" s="363"/>
      <c r="R72" s="363"/>
    </row>
    <row r="73" spans="5:18" ht="13.5" thickBot="1" x14ac:dyDescent="0.35">
      <c r="E73" s="188"/>
      <c r="F73" s="409">
        <f>SUM(F71+F60)</f>
        <v>0</v>
      </c>
      <c r="G73" s="409">
        <f t="shared" ref="G73:H73" si="8">SUM(G71+G60)</f>
        <v>0</v>
      </c>
      <c r="H73" s="409">
        <f t="shared" si="8"/>
        <v>0</v>
      </c>
      <c r="J73" s="237" t="s">
        <v>151</v>
      </c>
      <c r="K73" s="238" t="s">
        <v>103</v>
      </c>
      <c r="L73" s="357"/>
      <c r="M73" s="244">
        <f>SUM(L71:L73)</f>
        <v>0</v>
      </c>
      <c r="N73" s="239">
        <f>+M73*0.0185</f>
        <v>0</v>
      </c>
      <c r="Q73" s="363"/>
      <c r="R73" s="363"/>
    </row>
    <row r="74" spans="5:18" x14ac:dyDescent="0.3">
      <c r="E74" s="188"/>
      <c r="F74" s="409"/>
      <c r="G74" s="409"/>
      <c r="H74" s="410"/>
      <c r="J74" s="231" t="s">
        <v>155</v>
      </c>
      <c r="K74" s="232" t="s">
        <v>102</v>
      </c>
      <c r="L74" s="355"/>
      <c r="M74" s="355"/>
      <c r="N74" s="241"/>
      <c r="Q74" s="363"/>
      <c r="R74" s="363"/>
    </row>
    <row r="75" spans="5:18" x14ac:dyDescent="0.3">
      <c r="E75" s="188"/>
      <c r="F75" s="409"/>
      <c r="G75" s="409"/>
      <c r="H75" s="410">
        <f>SUM(F73:H73)</f>
        <v>0</v>
      </c>
      <c r="J75" s="234" t="s">
        <v>155</v>
      </c>
      <c r="K75" s="235" t="s">
        <v>119</v>
      </c>
      <c r="L75" s="356"/>
      <c r="M75" s="356"/>
      <c r="N75" s="240"/>
      <c r="Q75" s="363"/>
      <c r="R75" s="363"/>
    </row>
    <row r="76" spans="5:18" ht="13.5" thickBot="1" x14ac:dyDescent="0.35">
      <c r="E76" s="188"/>
      <c r="F76" s="409"/>
      <c r="G76" s="410"/>
      <c r="H76" s="410"/>
      <c r="J76" s="237" t="s">
        <v>155</v>
      </c>
      <c r="K76" s="238" t="s">
        <v>103</v>
      </c>
      <c r="L76" s="357"/>
      <c r="M76" s="244">
        <f>SUM(L74:L76)</f>
        <v>0</v>
      </c>
      <c r="N76" s="239">
        <f>+M76*0.0185</f>
        <v>0</v>
      </c>
      <c r="Q76" s="363"/>
      <c r="R76" s="363"/>
    </row>
    <row r="77" spans="5:18" ht="14.25" customHeight="1" x14ac:dyDescent="0.3">
      <c r="E77" s="188"/>
      <c r="F77" s="409"/>
      <c r="G77" s="409"/>
      <c r="H77" s="409"/>
      <c r="J77" s="231" t="s">
        <v>160</v>
      </c>
      <c r="K77" s="232" t="s">
        <v>102</v>
      </c>
      <c r="L77" s="355"/>
      <c r="M77" s="359"/>
      <c r="N77" s="241"/>
      <c r="Q77" s="363"/>
      <c r="R77" s="363"/>
    </row>
    <row r="78" spans="5:18" x14ac:dyDescent="0.3">
      <c r="E78" s="188"/>
      <c r="F78" s="409"/>
      <c r="G78" s="409"/>
      <c r="H78" s="411"/>
      <c r="J78" s="234" t="s">
        <v>160</v>
      </c>
      <c r="K78" s="235" t="s">
        <v>119</v>
      </c>
      <c r="L78" s="356"/>
      <c r="M78" s="360"/>
      <c r="N78" s="240"/>
      <c r="Q78" s="363"/>
      <c r="R78" s="363"/>
    </row>
    <row r="79" spans="5:18" ht="13.5" thickBot="1" x14ac:dyDescent="0.35">
      <c r="E79" s="188"/>
      <c r="F79" s="410"/>
      <c r="G79" s="410"/>
      <c r="H79" s="410"/>
      <c r="J79" s="237" t="s">
        <v>160</v>
      </c>
      <c r="K79" s="238" t="s">
        <v>103</v>
      </c>
      <c r="L79" s="357"/>
      <c r="M79" s="244">
        <f>SUM(L77:L79)</f>
        <v>0</v>
      </c>
      <c r="N79" s="239">
        <f>+M79*0.0185</f>
        <v>0</v>
      </c>
      <c r="Q79" s="363"/>
      <c r="R79" s="363"/>
    </row>
    <row r="80" spans="5:18" x14ac:dyDescent="0.3">
      <c r="E80" s="188"/>
      <c r="F80" s="409"/>
      <c r="G80" s="409"/>
      <c r="H80" s="409"/>
      <c r="J80" s="231" t="s">
        <v>159</v>
      </c>
      <c r="K80" s="232" t="s">
        <v>102</v>
      </c>
      <c r="L80" s="355"/>
      <c r="M80" s="359"/>
      <c r="N80" s="241"/>
      <c r="Q80" s="363"/>
      <c r="R80" s="363"/>
    </row>
    <row r="81" spans="5:18" x14ac:dyDescent="0.3">
      <c r="E81" s="188"/>
      <c r="F81" s="409"/>
      <c r="G81" s="409"/>
      <c r="H81" s="412"/>
      <c r="J81" s="234" t="s">
        <v>159</v>
      </c>
      <c r="K81" s="235" t="s">
        <v>119</v>
      </c>
      <c r="L81" s="356"/>
      <c r="M81" s="360"/>
      <c r="N81" s="240"/>
      <c r="Q81" s="363"/>
      <c r="R81" s="363"/>
    </row>
    <row r="82" spans="5:18" ht="13.5" thickBot="1" x14ac:dyDescent="0.35">
      <c r="E82" s="188"/>
      <c r="F82" s="410"/>
      <c r="G82" s="410"/>
      <c r="H82" s="410"/>
      <c r="J82" s="237" t="s">
        <v>159</v>
      </c>
      <c r="K82" s="238" t="s">
        <v>103</v>
      </c>
      <c r="L82" s="357"/>
      <c r="M82" s="244">
        <f>SUM(L80:L82)</f>
        <v>0</v>
      </c>
      <c r="N82" s="239">
        <f>+M82*0.0185</f>
        <v>0</v>
      </c>
      <c r="Q82" s="363"/>
      <c r="R82" s="363"/>
    </row>
    <row r="83" spans="5:18" x14ac:dyDescent="0.3">
      <c r="E83" s="188"/>
      <c r="F83" s="409"/>
      <c r="G83" s="410"/>
      <c r="H83" s="412"/>
      <c r="J83" s="231" t="s">
        <v>153</v>
      </c>
      <c r="K83" s="232" t="s">
        <v>102</v>
      </c>
      <c r="L83" s="355"/>
      <c r="M83" s="355"/>
      <c r="N83" s="241"/>
      <c r="Q83" s="363"/>
      <c r="R83" s="363"/>
    </row>
    <row r="84" spans="5:18" x14ac:dyDescent="0.3">
      <c r="E84" s="188"/>
      <c r="F84" s="409"/>
      <c r="G84" s="409"/>
      <c r="H84" s="410"/>
      <c r="J84" s="234" t="s">
        <v>153</v>
      </c>
      <c r="K84" s="235" t="s">
        <v>119</v>
      </c>
      <c r="L84" s="356"/>
      <c r="M84" s="356"/>
      <c r="N84" s="240"/>
      <c r="Q84" s="363"/>
      <c r="R84" s="363"/>
    </row>
    <row r="85" spans="5:18" ht="13.5" thickBot="1" x14ac:dyDescent="0.35">
      <c r="E85" s="188"/>
      <c r="F85" s="409"/>
      <c r="G85" s="409"/>
      <c r="H85" s="410"/>
      <c r="J85" s="237" t="s">
        <v>153</v>
      </c>
      <c r="K85" s="238" t="s">
        <v>103</v>
      </c>
      <c r="L85" s="357"/>
      <c r="M85" s="244">
        <f>SUM(L83:L85)</f>
        <v>0</v>
      </c>
      <c r="N85" s="239">
        <f>+M85*0.0185</f>
        <v>0</v>
      </c>
      <c r="Q85" s="363"/>
      <c r="R85" s="363"/>
    </row>
    <row r="86" spans="5:18" x14ac:dyDescent="0.3">
      <c r="E86" s="188"/>
      <c r="F86" s="410"/>
      <c r="G86" s="409"/>
      <c r="H86" s="410"/>
      <c r="J86" s="231" t="s">
        <v>158</v>
      </c>
      <c r="K86" s="242" t="s">
        <v>102</v>
      </c>
      <c r="L86" s="355"/>
      <c r="M86" s="355"/>
      <c r="N86" s="241"/>
      <c r="Q86" s="363"/>
      <c r="R86" s="363"/>
    </row>
    <row r="87" spans="5:18" x14ac:dyDescent="0.3">
      <c r="E87" s="188"/>
      <c r="F87" s="409"/>
      <c r="G87" s="409"/>
      <c r="H87" s="410"/>
      <c r="J87" s="234" t="s">
        <v>158</v>
      </c>
      <c r="K87" s="235" t="s">
        <v>119</v>
      </c>
      <c r="L87" s="356"/>
      <c r="M87" s="356"/>
      <c r="N87" s="240"/>
      <c r="Q87" s="363"/>
      <c r="R87" s="363"/>
    </row>
    <row r="88" spans="5:18" ht="13.5" thickBot="1" x14ac:dyDescent="0.35">
      <c r="E88" s="188"/>
      <c r="F88" s="409"/>
      <c r="G88" s="409"/>
      <c r="H88" s="410"/>
      <c r="J88" s="237" t="s">
        <v>158</v>
      </c>
      <c r="K88" s="243" t="s">
        <v>103</v>
      </c>
      <c r="L88" s="357"/>
      <c r="M88" s="244">
        <f>SUM(L86:L88)</f>
        <v>0</v>
      </c>
      <c r="N88" s="239">
        <f>+M88*0.0185</f>
        <v>0</v>
      </c>
      <c r="Q88" s="363"/>
      <c r="R88" s="363"/>
    </row>
    <row r="89" spans="5:18" x14ac:dyDescent="0.3">
      <c r="E89" s="188"/>
      <c r="F89" s="409"/>
      <c r="G89" s="409"/>
      <c r="H89" s="410"/>
      <c r="J89" s="231" t="s">
        <v>156</v>
      </c>
      <c r="K89" s="232" t="s">
        <v>102</v>
      </c>
      <c r="L89" s="355"/>
      <c r="M89" s="355"/>
      <c r="N89" s="241"/>
      <c r="Q89" s="363"/>
      <c r="R89" s="363"/>
    </row>
    <row r="90" spans="5:18" x14ac:dyDescent="0.3">
      <c r="E90" s="188"/>
      <c r="F90" s="409"/>
      <c r="G90" s="409"/>
      <c r="H90" s="410"/>
      <c r="J90" s="234" t="s">
        <v>156</v>
      </c>
      <c r="K90" s="235" t="s">
        <v>119</v>
      </c>
      <c r="L90" s="356"/>
      <c r="M90" s="356"/>
      <c r="N90" s="240"/>
      <c r="Q90" s="363"/>
      <c r="R90" s="363"/>
    </row>
    <row r="91" spans="5:18" ht="13.5" thickBot="1" x14ac:dyDescent="0.35">
      <c r="E91" s="188"/>
      <c r="F91" s="409"/>
      <c r="G91" s="409"/>
      <c r="H91" s="410"/>
      <c r="J91" s="237" t="s">
        <v>156</v>
      </c>
      <c r="K91" s="238" t="s">
        <v>103</v>
      </c>
      <c r="L91" s="357"/>
      <c r="M91" s="244">
        <f>SUM(L89:L91)</f>
        <v>0</v>
      </c>
      <c r="N91" s="239">
        <f>+M91*0.0185</f>
        <v>0</v>
      </c>
      <c r="Q91" s="363"/>
      <c r="R91" s="363"/>
    </row>
    <row r="92" spans="5:18" x14ac:dyDescent="0.3">
      <c r="E92" s="188"/>
      <c r="F92" s="409"/>
      <c r="G92" s="409"/>
      <c r="H92" s="410"/>
      <c r="J92" s="231" t="s">
        <v>157</v>
      </c>
      <c r="K92" s="232" t="s">
        <v>102</v>
      </c>
      <c r="L92" s="355"/>
      <c r="M92" s="355"/>
      <c r="N92" s="241"/>
      <c r="Q92" s="363"/>
      <c r="R92" s="363"/>
    </row>
    <row r="93" spans="5:18" x14ac:dyDescent="0.3">
      <c r="E93" s="188"/>
      <c r="F93" s="409"/>
      <c r="G93" s="409"/>
      <c r="H93" s="410"/>
      <c r="J93" s="234" t="s">
        <v>157</v>
      </c>
      <c r="K93" s="235" t="s">
        <v>119</v>
      </c>
      <c r="L93" s="356"/>
      <c r="M93" s="356"/>
      <c r="N93" s="240"/>
      <c r="Q93" s="363"/>
      <c r="R93" s="363"/>
    </row>
    <row r="94" spans="5:18" ht="13.5" thickBot="1" x14ac:dyDescent="0.35">
      <c r="E94" s="188"/>
      <c r="F94" s="409"/>
      <c r="G94" s="409"/>
      <c r="H94" s="410"/>
      <c r="J94" s="237" t="s">
        <v>157</v>
      </c>
      <c r="K94" s="238" t="s">
        <v>103</v>
      </c>
      <c r="L94" s="357"/>
      <c r="M94" s="244">
        <f>SUM(L92:L94)</f>
        <v>0</v>
      </c>
      <c r="N94" s="239">
        <f>+M94*0.0185</f>
        <v>0</v>
      </c>
      <c r="Q94" s="363"/>
      <c r="R94" s="363"/>
    </row>
    <row r="95" spans="5:18" x14ac:dyDescent="0.3">
      <c r="E95" s="188"/>
      <c r="F95" s="409"/>
      <c r="G95" s="409"/>
      <c r="H95" s="410"/>
      <c r="J95" s="231" t="s">
        <v>168</v>
      </c>
      <c r="K95" s="232" t="s">
        <v>102</v>
      </c>
      <c r="L95" s="355"/>
      <c r="M95" s="355"/>
      <c r="N95" s="241"/>
      <c r="Q95" s="363"/>
      <c r="R95" s="363"/>
    </row>
    <row r="96" spans="5:18" x14ac:dyDescent="0.3">
      <c r="E96" s="188"/>
      <c r="F96" s="409"/>
      <c r="G96" s="409"/>
      <c r="H96" s="410"/>
      <c r="J96" s="234" t="s">
        <v>168</v>
      </c>
      <c r="K96" s="235" t="s">
        <v>119</v>
      </c>
      <c r="L96" s="356"/>
      <c r="M96" s="356"/>
      <c r="N96" s="240"/>
      <c r="Q96" s="363"/>
      <c r="R96" s="363"/>
    </row>
    <row r="97" spans="5:18" ht="13.5" thickBot="1" x14ac:dyDescent="0.35">
      <c r="E97" s="235"/>
      <c r="F97" s="391"/>
      <c r="G97" s="391"/>
      <c r="H97" s="413"/>
      <c r="J97" s="237" t="s">
        <v>168</v>
      </c>
      <c r="K97" s="238" t="s">
        <v>103</v>
      </c>
      <c r="L97" s="357"/>
      <c r="M97" s="244">
        <f>SUM(L95:L97)</f>
        <v>0</v>
      </c>
      <c r="N97" s="239">
        <f>+M97*0.0185</f>
        <v>0</v>
      </c>
      <c r="Q97" s="363"/>
      <c r="R97" s="363"/>
    </row>
    <row r="98" spans="5:18" x14ac:dyDescent="0.3">
      <c r="E98" s="235"/>
      <c r="F98" s="235"/>
      <c r="G98" s="189"/>
      <c r="H98" s="190"/>
      <c r="J98" s="231" t="s">
        <v>169</v>
      </c>
      <c r="K98" s="232" t="s">
        <v>102</v>
      </c>
      <c r="L98" s="355"/>
      <c r="M98" s="355"/>
      <c r="N98" s="241"/>
      <c r="Q98" s="363"/>
      <c r="R98" s="363"/>
    </row>
    <row r="99" spans="5:18" x14ac:dyDescent="0.3">
      <c r="E99" s="371"/>
      <c r="F99" s="372"/>
      <c r="G99" s="381" t="s">
        <v>144</v>
      </c>
      <c r="H99" s="381" t="s">
        <v>29</v>
      </c>
      <c r="J99" s="234" t="s">
        <v>169</v>
      </c>
      <c r="K99" s="235" t="s">
        <v>119</v>
      </c>
      <c r="L99" s="356"/>
      <c r="M99" s="356"/>
      <c r="N99" s="240"/>
      <c r="Q99" s="363"/>
      <c r="R99" s="363"/>
    </row>
    <row r="100" spans="5:18" ht="14.25" customHeight="1" thickBot="1" x14ac:dyDescent="0.35">
      <c r="E100" s="371" t="s">
        <v>147</v>
      </c>
      <c r="F100" s="372"/>
      <c r="G100" s="373">
        <f>SUM(L53:L100)-H100</f>
        <v>0</v>
      </c>
      <c r="H100" s="373"/>
      <c r="J100" s="237" t="s">
        <v>169</v>
      </c>
      <c r="K100" s="238" t="s">
        <v>103</v>
      </c>
      <c r="L100" s="357"/>
      <c r="M100" s="244">
        <f>SUM(L98:L100)</f>
        <v>0</v>
      </c>
      <c r="N100" s="239">
        <f>+M100*0.0185</f>
        <v>0</v>
      </c>
      <c r="Q100" s="363"/>
      <c r="R100" s="363"/>
    </row>
    <row r="101" spans="5:18" x14ac:dyDescent="0.3">
      <c r="E101" s="374" t="s">
        <v>145</v>
      </c>
      <c r="F101" s="375"/>
      <c r="G101" s="376">
        <f>SUM(L101:L116)-H101</f>
        <v>0</v>
      </c>
      <c r="H101" s="376">
        <f>(0)*1.98</f>
        <v>0</v>
      </c>
      <c r="J101" s="380" t="s">
        <v>130</v>
      </c>
      <c r="K101" s="232" t="s">
        <v>104</v>
      </c>
      <c r="L101" s="355"/>
      <c r="M101" s="361">
        <f>SUM(L101)</f>
        <v>0</v>
      </c>
      <c r="N101" s="241"/>
      <c r="P101" s="282"/>
      <c r="Q101" s="363"/>
      <c r="R101" s="408"/>
    </row>
    <row r="102" spans="5:18" x14ac:dyDescent="0.3">
      <c r="E102" s="374"/>
      <c r="F102" s="375"/>
      <c r="G102" s="376"/>
      <c r="H102" s="376"/>
      <c r="J102" s="234" t="s">
        <v>137</v>
      </c>
      <c r="K102" s="235" t="s">
        <v>104</v>
      </c>
      <c r="L102" s="356"/>
      <c r="M102" s="362">
        <f t="shared" ref="M102:M116" si="9">SUM(L102)</f>
        <v>0</v>
      </c>
      <c r="N102" s="240"/>
      <c r="P102" s="282"/>
      <c r="Q102" s="363"/>
      <c r="R102" s="363"/>
    </row>
    <row r="103" spans="5:18" x14ac:dyDescent="0.3">
      <c r="E103" s="382"/>
      <c r="F103" s="383"/>
      <c r="G103" s="384">
        <f>SUM(G100:G102)</f>
        <v>0</v>
      </c>
      <c r="H103" s="384">
        <f>SUM(H100:H102)</f>
        <v>0</v>
      </c>
      <c r="J103" s="234" t="s">
        <v>132</v>
      </c>
      <c r="K103" s="235" t="s">
        <v>104</v>
      </c>
      <c r="L103" s="356"/>
      <c r="M103" s="362">
        <f t="shared" si="9"/>
        <v>0</v>
      </c>
      <c r="N103" s="240"/>
      <c r="P103" s="282"/>
      <c r="Q103" s="363"/>
      <c r="R103" s="363"/>
    </row>
    <row r="104" spans="5:18" x14ac:dyDescent="0.3">
      <c r="E104" s="382"/>
      <c r="F104" s="383"/>
      <c r="G104" s="384"/>
      <c r="H104" s="384"/>
      <c r="J104" s="234" t="s">
        <v>136</v>
      </c>
      <c r="K104" s="235" t="s">
        <v>104</v>
      </c>
      <c r="L104" s="356"/>
      <c r="M104" s="362">
        <f t="shared" si="9"/>
        <v>0</v>
      </c>
      <c r="N104" s="240"/>
      <c r="P104" s="282"/>
      <c r="Q104" s="363"/>
      <c r="R104" s="363"/>
    </row>
    <row r="105" spans="5:18" x14ac:dyDescent="0.3">
      <c r="E105" s="382" t="s">
        <v>146</v>
      </c>
      <c r="F105" s="378"/>
      <c r="G105" s="379"/>
      <c r="H105" s="384">
        <f>SUM(G103:H103)</f>
        <v>0</v>
      </c>
      <c r="J105" s="234" t="s">
        <v>140</v>
      </c>
      <c r="K105" s="235" t="s">
        <v>104</v>
      </c>
      <c r="L105" s="356"/>
      <c r="M105" s="362">
        <f t="shared" si="9"/>
        <v>0</v>
      </c>
      <c r="N105" s="240"/>
      <c r="P105" s="282"/>
      <c r="Q105" s="363"/>
      <c r="R105" s="363"/>
    </row>
    <row r="106" spans="5:18" x14ac:dyDescent="0.3">
      <c r="E106" s="377" t="s">
        <v>148</v>
      </c>
      <c r="F106" s="378"/>
      <c r="G106" s="379">
        <f>SUM(N53:N100)</f>
        <v>0</v>
      </c>
      <c r="H106" s="190"/>
      <c r="J106" s="234" t="s">
        <v>139</v>
      </c>
      <c r="K106" s="235" t="s">
        <v>104</v>
      </c>
      <c r="L106" s="356"/>
      <c r="M106" s="362">
        <f t="shared" si="9"/>
        <v>0</v>
      </c>
      <c r="N106" s="240"/>
      <c r="Q106" s="363"/>
      <c r="R106" s="363"/>
    </row>
    <row r="107" spans="5:18" x14ac:dyDescent="0.3">
      <c r="E107" s="377" t="s">
        <v>149</v>
      </c>
      <c r="F107" s="378"/>
      <c r="G107" s="379"/>
      <c r="H107" s="190"/>
      <c r="J107" s="234" t="s">
        <v>151</v>
      </c>
      <c r="K107" s="235" t="s">
        <v>104</v>
      </c>
      <c r="L107" s="356"/>
      <c r="M107" s="362">
        <f t="shared" si="9"/>
        <v>0</v>
      </c>
      <c r="N107" s="240"/>
      <c r="P107" s="390"/>
      <c r="Q107" s="363"/>
      <c r="R107" s="407"/>
    </row>
    <row r="108" spans="5:18" x14ac:dyDescent="0.3">
      <c r="E108" s="235"/>
      <c r="F108" s="235"/>
      <c r="G108" s="189"/>
      <c r="H108" s="190"/>
      <c r="J108" s="234" t="s">
        <v>152</v>
      </c>
      <c r="K108" s="354" t="s">
        <v>104</v>
      </c>
      <c r="L108" s="356"/>
      <c r="M108" s="362">
        <f t="shared" si="9"/>
        <v>0</v>
      </c>
      <c r="N108" s="240"/>
      <c r="Q108" s="363"/>
      <c r="R108" s="363"/>
    </row>
    <row r="109" spans="5:18" x14ac:dyDescent="0.3">
      <c r="E109" s="235"/>
      <c r="F109" s="235"/>
      <c r="G109" s="189"/>
      <c r="H109" s="190"/>
      <c r="J109" s="234" t="s">
        <v>160</v>
      </c>
      <c r="K109" s="235" t="s">
        <v>104</v>
      </c>
      <c r="L109" s="356"/>
      <c r="M109" s="362">
        <f t="shared" si="9"/>
        <v>0</v>
      </c>
      <c r="N109" s="240"/>
      <c r="Q109" s="363"/>
      <c r="R109" s="363"/>
    </row>
    <row r="110" spans="5:18" x14ac:dyDescent="0.3">
      <c r="E110" s="235"/>
      <c r="F110" s="235"/>
      <c r="G110" s="189"/>
      <c r="H110" s="190"/>
      <c r="J110" s="234" t="s">
        <v>150</v>
      </c>
      <c r="K110" s="354" t="s">
        <v>104</v>
      </c>
      <c r="L110" s="356"/>
      <c r="M110" s="362">
        <f t="shared" si="9"/>
        <v>0</v>
      </c>
      <c r="N110" s="240"/>
      <c r="Q110" s="363"/>
      <c r="R110" s="363"/>
    </row>
    <row r="111" spans="5:18" x14ac:dyDescent="0.3">
      <c r="E111" s="235"/>
      <c r="F111" s="235"/>
      <c r="G111" s="189"/>
      <c r="H111" s="190"/>
      <c r="J111" s="234" t="s">
        <v>153</v>
      </c>
      <c r="K111" s="235" t="s">
        <v>104</v>
      </c>
      <c r="L111" s="356"/>
      <c r="M111" s="362">
        <f t="shared" si="9"/>
        <v>0</v>
      </c>
      <c r="N111" s="240"/>
      <c r="Q111" s="363"/>
      <c r="R111" s="363"/>
    </row>
    <row r="112" spans="5:18" x14ac:dyDescent="0.3">
      <c r="E112" s="235"/>
      <c r="F112" s="235"/>
      <c r="G112" s="189"/>
      <c r="H112" s="190"/>
      <c r="J112" s="234" t="s">
        <v>154</v>
      </c>
      <c r="K112" s="354" t="s">
        <v>104</v>
      </c>
      <c r="L112" s="356"/>
      <c r="M112" s="362">
        <f t="shared" si="9"/>
        <v>0</v>
      </c>
      <c r="N112" s="240"/>
      <c r="Q112" s="363"/>
      <c r="R112" s="363"/>
    </row>
    <row r="113" spans="5:18" x14ac:dyDescent="0.3">
      <c r="E113" s="235"/>
      <c r="F113" s="235"/>
      <c r="G113" s="189"/>
      <c r="H113" s="190"/>
      <c r="J113" s="234" t="s">
        <v>156</v>
      </c>
      <c r="K113" s="354" t="s">
        <v>104</v>
      </c>
      <c r="L113" s="356"/>
      <c r="M113" s="362">
        <f t="shared" si="9"/>
        <v>0</v>
      </c>
      <c r="N113" s="240"/>
      <c r="Q113" s="363"/>
      <c r="R113" s="363"/>
    </row>
    <row r="114" spans="5:18" x14ac:dyDescent="0.3">
      <c r="E114" s="235"/>
      <c r="F114" s="235"/>
      <c r="G114" s="189"/>
      <c r="H114" s="190"/>
      <c r="J114" s="234" t="s">
        <v>157</v>
      </c>
      <c r="K114" s="354" t="s">
        <v>104</v>
      </c>
      <c r="L114" s="356"/>
      <c r="M114" s="362">
        <f t="shared" si="9"/>
        <v>0</v>
      </c>
      <c r="N114" s="240"/>
      <c r="Q114" s="363"/>
      <c r="R114" s="363"/>
    </row>
    <row r="115" spans="5:18" x14ac:dyDescent="0.3">
      <c r="E115" s="235"/>
      <c r="F115" s="235"/>
      <c r="G115" s="189"/>
      <c r="H115" s="190"/>
      <c r="J115" s="234" t="s">
        <v>168</v>
      </c>
      <c r="K115" s="354" t="s">
        <v>104</v>
      </c>
      <c r="L115" s="356"/>
      <c r="M115" s="362">
        <f t="shared" si="9"/>
        <v>0</v>
      </c>
      <c r="N115" s="240"/>
      <c r="Q115" s="363"/>
      <c r="R115" s="363"/>
    </row>
    <row r="116" spans="5:18" ht="13.5" thickBot="1" x14ac:dyDescent="0.35">
      <c r="E116" s="235"/>
      <c r="F116" s="235"/>
      <c r="G116" s="235"/>
      <c r="H116" s="190"/>
      <c r="J116" s="237" t="s">
        <v>169</v>
      </c>
      <c r="K116" s="243" t="s">
        <v>104</v>
      </c>
      <c r="L116" s="357"/>
      <c r="M116" s="244">
        <f t="shared" si="9"/>
        <v>0</v>
      </c>
      <c r="N116" s="239"/>
      <c r="Q116" s="363"/>
      <c r="R116" s="363"/>
    </row>
    <row r="117" spans="5:18" x14ac:dyDescent="0.3">
      <c r="E117" s="235"/>
      <c r="F117" s="235"/>
      <c r="G117" s="235"/>
      <c r="H117" s="190"/>
      <c r="J117" s="235"/>
      <c r="K117" s="235"/>
      <c r="L117" s="235"/>
      <c r="M117" s="188"/>
      <c r="Q117" s="363"/>
      <c r="R117" s="363"/>
    </row>
    <row r="118" spans="5:18" ht="13.5" thickBot="1" x14ac:dyDescent="0.35">
      <c r="E118" s="235"/>
      <c r="F118" s="235"/>
      <c r="G118" s="235"/>
      <c r="H118" s="190"/>
      <c r="J118" s="235"/>
      <c r="K118" s="235"/>
      <c r="L118" s="235"/>
      <c r="M118" s="191">
        <f>SUM(M53:M117)</f>
        <v>0</v>
      </c>
      <c r="Q118" s="363"/>
      <c r="R118" s="363"/>
    </row>
    <row r="119" spans="5:18" ht="13.5" thickTop="1" x14ac:dyDescent="0.3">
      <c r="E119" s="235"/>
      <c r="F119" s="235"/>
      <c r="G119" s="235"/>
      <c r="H119" s="190"/>
      <c r="J119" s="235"/>
      <c r="K119" s="235"/>
      <c r="L119" s="235"/>
      <c r="M119" s="188"/>
      <c r="Q119" s="363"/>
      <c r="R119" s="363"/>
    </row>
    <row r="120" spans="5:18" x14ac:dyDescent="0.3">
      <c r="E120" s="235"/>
      <c r="F120" s="235"/>
      <c r="G120" s="235"/>
      <c r="H120" s="190"/>
      <c r="J120" s="235" t="s">
        <v>102</v>
      </c>
      <c r="K120" s="235"/>
      <c r="L120" s="235"/>
      <c r="M120" s="192">
        <f>+K21</f>
        <v>0</v>
      </c>
      <c r="P120" s="298"/>
      <c r="Q120" s="363"/>
      <c r="R120" s="363"/>
    </row>
    <row r="121" spans="5:18" x14ac:dyDescent="0.3">
      <c r="E121" s="235"/>
      <c r="F121" s="235"/>
      <c r="G121" s="235"/>
      <c r="H121" s="190"/>
      <c r="J121" s="235" t="s">
        <v>119</v>
      </c>
      <c r="K121" s="235"/>
      <c r="L121" s="235"/>
      <c r="M121" s="192">
        <f>+K35</f>
        <v>0</v>
      </c>
      <c r="P121" s="298"/>
      <c r="Q121" s="363"/>
      <c r="R121" s="363"/>
    </row>
    <row r="122" spans="5:18" x14ac:dyDescent="0.3">
      <c r="E122" s="235"/>
      <c r="F122" s="235"/>
      <c r="G122" s="235"/>
      <c r="H122" s="190"/>
      <c r="J122" s="235" t="s">
        <v>105</v>
      </c>
      <c r="K122" s="235"/>
      <c r="L122" s="235"/>
      <c r="M122" s="192">
        <f>+K22</f>
        <v>0</v>
      </c>
      <c r="P122" s="298"/>
      <c r="Q122" s="363"/>
      <c r="R122" s="363"/>
    </row>
    <row r="123" spans="5:18" x14ac:dyDescent="0.3">
      <c r="E123" s="235"/>
      <c r="F123" s="235"/>
      <c r="G123" s="235"/>
      <c r="H123" s="190"/>
      <c r="J123" s="235" t="s">
        <v>104</v>
      </c>
      <c r="K123" s="235"/>
      <c r="L123" s="235"/>
      <c r="M123" s="192">
        <f>+K24</f>
        <v>0</v>
      </c>
      <c r="P123" s="298"/>
      <c r="Q123" s="363"/>
      <c r="R123" s="363"/>
    </row>
    <row r="124" spans="5:18" x14ac:dyDescent="0.3">
      <c r="E124" s="235"/>
      <c r="F124" s="235"/>
      <c r="G124" s="235"/>
      <c r="H124" s="190"/>
      <c r="J124" s="235"/>
      <c r="K124" s="235"/>
      <c r="L124" s="235"/>
      <c r="M124" s="193"/>
      <c r="Q124" s="363"/>
      <c r="R124" s="363"/>
    </row>
    <row r="125" spans="5:18" ht="13.5" thickBot="1" x14ac:dyDescent="0.35">
      <c r="E125" s="235"/>
      <c r="F125" s="235"/>
      <c r="G125" s="235"/>
      <c r="H125" s="190"/>
      <c r="J125" s="235"/>
      <c r="K125" s="235"/>
      <c r="L125" s="235"/>
      <c r="M125" s="194">
        <f>SUM(M120:M124)</f>
        <v>0</v>
      </c>
      <c r="Q125" s="363"/>
      <c r="R125" s="363"/>
    </row>
    <row r="126" spans="5:18" ht="13.5" thickTop="1" x14ac:dyDescent="0.3">
      <c r="E126" s="235"/>
      <c r="F126" s="235"/>
      <c r="G126" s="235"/>
      <c r="H126" s="190"/>
      <c r="J126" s="235"/>
      <c r="K126" s="235"/>
      <c r="L126" s="235"/>
      <c r="M126" s="188"/>
      <c r="Q126" s="363"/>
      <c r="R126" s="363"/>
    </row>
    <row r="127" spans="5:18" x14ac:dyDescent="0.3">
      <c r="E127" s="235"/>
      <c r="F127" s="235"/>
      <c r="G127" s="235"/>
      <c r="H127" s="195"/>
      <c r="J127" s="235" t="s">
        <v>106</v>
      </c>
      <c r="K127" s="235"/>
      <c r="L127" s="235"/>
      <c r="M127" s="195">
        <f>+M118-M125</f>
        <v>0</v>
      </c>
      <c r="Q127" s="363"/>
      <c r="R127" s="363"/>
    </row>
  </sheetData>
  <mergeCells count="67">
    <mergeCell ref="E23:G23"/>
    <mergeCell ref="E51:H51"/>
    <mergeCell ref="J51:M51"/>
    <mergeCell ref="C7:E7"/>
    <mergeCell ref="F7:G7"/>
    <mergeCell ref="I7:J7"/>
    <mergeCell ref="L7:M7"/>
    <mergeCell ref="D8:E8"/>
    <mergeCell ref="I8:J8"/>
    <mergeCell ref="L8:L9"/>
    <mergeCell ref="M8:M9"/>
    <mergeCell ref="C9:E9"/>
    <mergeCell ref="F9:G9"/>
    <mergeCell ref="I9:J9"/>
    <mergeCell ref="D10:E10"/>
    <mergeCell ref="I10:J10"/>
    <mergeCell ref="D11:E11"/>
    <mergeCell ref="A1:S1"/>
    <mergeCell ref="A2:O2"/>
    <mergeCell ref="P2:R2"/>
    <mergeCell ref="H3:H4"/>
    <mergeCell ref="J3:M4"/>
    <mergeCell ref="I11:J11"/>
    <mergeCell ref="D12:E12"/>
    <mergeCell ref="I12:J12"/>
    <mergeCell ref="D13:E13"/>
    <mergeCell ref="I13:J13"/>
    <mergeCell ref="D14:E14"/>
    <mergeCell ref="I14:J14"/>
    <mergeCell ref="D15:E15"/>
    <mergeCell ref="I15:J15"/>
    <mergeCell ref="C17:E17"/>
    <mergeCell ref="F17:G17"/>
    <mergeCell ref="I17:J17"/>
    <mergeCell ref="A20:C20"/>
    <mergeCell ref="E20:H20"/>
    <mergeCell ref="J20:L20"/>
    <mergeCell ref="E21:G21"/>
    <mergeCell ref="E22:G22"/>
    <mergeCell ref="E25:G25"/>
    <mergeCell ref="E24:G24"/>
    <mergeCell ref="E28:H28"/>
    <mergeCell ref="E29:G29"/>
    <mergeCell ref="E30:G30"/>
    <mergeCell ref="A31:C31"/>
    <mergeCell ref="E31:G31"/>
    <mergeCell ref="E32:G32"/>
    <mergeCell ref="E39:G39"/>
    <mergeCell ref="E33:G33"/>
    <mergeCell ref="E37:G37"/>
    <mergeCell ref="N33:S33"/>
    <mergeCell ref="N34:R34"/>
    <mergeCell ref="N35:R35"/>
    <mergeCell ref="E36:H36"/>
    <mergeCell ref="N36:R36"/>
    <mergeCell ref="N37:R37"/>
    <mergeCell ref="A38:B38"/>
    <mergeCell ref="E38:G38"/>
    <mergeCell ref="N38:R38"/>
    <mergeCell ref="N45:R45"/>
    <mergeCell ref="N46:R46"/>
    <mergeCell ref="E40:G40"/>
    <mergeCell ref="E41:G41"/>
    <mergeCell ref="N41:S41"/>
    <mergeCell ref="N42:R42"/>
    <mergeCell ref="N43:R43"/>
    <mergeCell ref="N44:R44"/>
  </mergeCells>
  <phoneticPr fontId="40" type="noConversion"/>
  <pageMargins left="0.23622047244094491" right="0.23622047244094491" top="0.74803149606299213" bottom="0.74803149606299213" header="0.31496062992125984" footer="0.31496062992125984"/>
  <pageSetup scale="44" orientation="portrait" verticalDpi="598" r:id="rId1"/>
  <headerFooter>
    <oddFooter>&amp;R&amp;"Times New Roman,Italic"&amp;8&amp;Z&amp;F</oddFooter>
  </headerFooter>
  <rowBreaks count="1" manualBreakCount="1">
    <brk id="50" max="16383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pageSetUpPr fitToPage="1"/>
  </sheetPr>
  <dimension ref="A1:W127"/>
  <sheetViews>
    <sheetView zoomScaleNormal="100" workbookViewId="0">
      <selection activeCell="M13" sqref="M13"/>
    </sheetView>
  </sheetViews>
  <sheetFormatPr defaultColWidth="9.1796875" defaultRowHeight="13" x14ac:dyDescent="0.3"/>
  <cols>
    <col min="1" max="1" width="8.7265625" style="1" customWidth="1"/>
    <col min="2" max="2" width="11.7265625" style="1" bestFit="1" customWidth="1"/>
    <col min="3" max="3" width="9.7265625" style="1" bestFit="1" customWidth="1"/>
    <col min="4" max="4" width="1.26953125" style="1" customWidth="1"/>
    <col min="5" max="5" width="10.7265625" style="1" bestFit="1" customWidth="1"/>
    <col min="6" max="6" width="9" style="1" customWidth="1"/>
    <col min="7" max="7" width="10" style="1" bestFit="1" customWidth="1"/>
    <col min="8" max="8" width="12.453125" style="1" bestFit="1" customWidth="1"/>
    <col min="9" max="9" width="0.81640625" style="1" customWidth="1"/>
    <col min="10" max="10" width="16.54296875" style="1" bestFit="1" customWidth="1"/>
    <col min="11" max="11" width="11.26953125" style="1" customWidth="1"/>
    <col min="12" max="12" width="10.7265625" style="1" customWidth="1"/>
    <col min="13" max="13" width="10.81640625" style="67" customWidth="1"/>
    <col min="14" max="14" width="7.26953125" style="67" customWidth="1"/>
    <col min="15" max="15" width="1.26953125" style="1" customWidth="1"/>
    <col min="16" max="16" width="19.1796875" style="1" customWidth="1"/>
    <col min="17" max="17" width="10.81640625" style="57" bestFit="1" customWidth="1"/>
    <col min="18" max="18" width="10.26953125" style="57" customWidth="1"/>
    <col min="19" max="19" width="10.26953125" style="57" bestFit="1" customWidth="1"/>
    <col min="20" max="20" width="9.1796875" style="1"/>
    <col min="21" max="21" width="11.54296875" style="1" customWidth="1"/>
    <col min="22" max="16384" width="9.1796875" style="1"/>
  </cols>
  <sheetData>
    <row r="1" spans="1:19" ht="15.65" customHeight="1" x14ac:dyDescent="0.3">
      <c r="A1" s="468"/>
      <c r="B1" s="468"/>
      <c r="C1" s="468"/>
      <c r="D1" s="468"/>
      <c r="E1" s="468"/>
      <c r="F1" s="468"/>
      <c r="G1" s="468"/>
      <c r="H1" s="468"/>
      <c r="I1" s="468"/>
      <c r="J1" s="468"/>
      <c r="K1" s="468"/>
      <c r="L1" s="468"/>
      <c r="M1" s="468"/>
      <c r="N1" s="468"/>
      <c r="O1" s="468"/>
      <c r="P1" s="468"/>
      <c r="Q1" s="468"/>
      <c r="R1" s="468"/>
      <c r="S1" s="468"/>
    </row>
    <row r="2" spans="1:19" x14ac:dyDescent="0.3">
      <c r="A2" s="469" t="s">
        <v>0</v>
      </c>
      <c r="B2" s="469"/>
      <c r="C2" s="469"/>
      <c r="D2" s="469"/>
      <c r="E2" s="469"/>
      <c r="F2" s="469"/>
      <c r="G2" s="469"/>
      <c r="H2" s="469"/>
      <c r="I2" s="469"/>
      <c r="J2" s="469"/>
      <c r="K2" s="469"/>
      <c r="L2" s="469"/>
      <c r="M2" s="469"/>
      <c r="N2" s="469"/>
      <c r="O2" s="470"/>
      <c r="P2" s="471" t="s">
        <v>1</v>
      </c>
      <c r="Q2" s="472"/>
      <c r="R2" s="473"/>
      <c r="S2" s="2"/>
    </row>
    <row r="3" spans="1:19" ht="12.75" customHeight="1" x14ac:dyDescent="0.3">
      <c r="A3" s="3"/>
      <c r="B3" s="3"/>
      <c r="C3" s="3"/>
      <c r="D3" s="3"/>
      <c r="E3" s="3"/>
      <c r="F3" s="3"/>
      <c r="G3" s="3"/>
      <c r="H3" s="474" t="s">
        <v>2</v>
      </c>
      <c r="I3" s="106"/>
      <c r="J3" s="475"/>
      <c r="K3" s="475"/>
      <c r="L3" s="475"/>
      <c r="M3" s="475"/>
      <c r="N3" s="4"/>
      <c r="O3" s="2"/>
      <c r="P3" s="105" t="s">
        <v>3</v>
      </c>
      <c r="Q3" s="105" t="s">
        <v>4</v>
      </c>
      <c r="R3" s="105" t="s">
        <v>5</v>
      </c>
      <c r="S3" s="105" t="s">
        <v>5</v>
      </c>
    </row>
    <row r="4" spans="1:19" ht="12.75" customHeight="1" x14ac:dyDescent="0.3">
      <c r="A4" s="3"/>
      <c r="B4" s="3"/>
      <c r="C4" s="3"/>
      <c r="D4" s="3"/>
      <c r="E4" s="3"/>
      <c r="F4" s="3"/>
      <c r="G4" s="3"/>
      <c r="H4" s="474"/>
      <c r="I4" s="106"/>
      <c r="J4" s="476"/>
      <c r="K4" s="476"/>
      <c r="L4" s="476"/>
      <c r="M4" s="476"/>
      <c r="N4" s="4"/>
      <c r="O4" s="2"/>
      <c r="P4" s="5">
        <f>B9</f>
        <v>40000</v>
      </c>
      <c r="Q4" s="93">
        <f>B13</f>
        <v>0</v>
      </c>
      <c r="R4" s="6"/>
      <c r="S4" s="75">
        <f>L11+M15+K29+K39+K28</f>
        <v>0</v>
      </c>
    </row>
    <row r="5" spans="1:19" x14ac:dyDescent="0.3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4"/>
      <c r="N5" s="4"/>
      <c r="O5" s="2"/>
      <c r="P5" s="5">
        <f>C9</f>
        <v>40100</v>
      </c>
      <c r="Q5" s="93">
        <f>C13+D13+F13</f>
        <v>0</v>
      </c>
      <c r="R5" s="6"/>
      <c r="S5" s="2"/>
    </row>
    <row r="6" spans="1:19" ht="13.5" thickBo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4"/>
      <c r="N6" s="4"/>
      <c r="O6" s="2"/>
      <c r="P6" s="5">
        <f>F9</f>
        <v>40200</v>
      </c>
      <c r="Q6" s="93">
        <f>G13</f>
        <v>0</v>
      </c>
      <c r="R6" s="6"/>
      <c r="S6" s="2"/>
    </row>
    <row r="7" spans="1:19" ht="15" customHeight="1" thickBot="1" x14ac:dyDescent="0.35">
      <c r="A7" s="7"/>
      <c r="B7" s="184" t="s">
        <v>6</v>
      </c>
      <c r="C7" s="477" t="s">
        <v>7</v>
      </c>
      <c r="D7" s="480"/>
      <c r="E7" s="478"/>
      <c r="F7" s="477" t="s">
        <v>8</v>
      </c>
      <c r="G7" s="478"/>
      <c r="H7" s="185" t="s">
        <v>9</v>
      </c>
      <c r="I7" s="477" t="s">
        <v>94</v>
      </c>
      <c r="J7" s="478"/>
      <c r="K7" s="185" t="s">
        <v>45</v>
      </c>
      <c r="L7" s="477" t="s">
        <v>10</v>
      </c>
      <c r="M7" s="479"/>
      <c r="N7" s="4"/>
      <c r="O7" s="2"/>
      <c r="P7" s="5">
        <f>H9</f>
        <v>40300</v>
      </c>
      <c r="Q7" s="93">
        <f>H13</f>
        <v>0</v>
      </c>
      <c r="R7" s="6"/>
      <c r="S7" s="2"/>
    </row>
    <row r="8" spans="1:19" ht="16.149999999999999" customHeight="1" x14ac:dyDescent="0.3">
      <c r="A8" s="11"/>
      <c r="B8" s="8"/>
      <c r="C8" s="248" t="s">
        <v>11</v>
      </c>
      <c r="D8" s="481" t="s">
        <v>12</v>
      </c>
      <c r="E8" s="482"/>
      <c r="F8" s="248" t="s">
        <v>13</v>
      </c>
      <c r="G8" s="248" t="s">
        <v>8</v>
      </c>
      <c r="H8" s="246" t="s">
        <v>14</v>
      </c>
      <c r="I8" s="455"/>
      <c r="J8" s="456"/>
      <c r="K8" s="178" t="s">
        <v>95</v>
      </c>
      <c r="L8" s="440" t="s">
        <v>96</v>
      </c>
      <c r="M8" s="442" t="s">
        <v>97</v>
      </c>
      <c r="N8" s="4"/>
      <c r="O8" s="2"/>
      <c r="P8" s="5">
        <f>I9</f>
        <v>40900</v>
      </c>
      <c r="Q8" s="93">
        <f>I13</f>
        <v>0</v>
      </c>
      <c r="R8" s="6"/>
      <c r="S8" s="2"/>
    </row>
    <row r="9" spans="1:19" ht="13.9" customHeight="1" thickBot="1" x14ac:dyDescent="0.35">
      <c r="A9" s="73" t="s">
        <v>15</v>
      </c>
      <c r="B9" s="9">
        <v>40000</v>
      </c>
      <c r="C9" s="457">
        <v>40100</v>
      </c>
      <c r="D9" s="483"/>
      <c r="E9" s="458"/>
      <c r="F9" s="457">
        <v>40200</v>
      </c>
      <c r="G9" s="458"/>
      <c r="H9" s="247">
        <v>40300</v>
      </c>
      <c r="I9" s="457">
        <v>40900</v>
      </c>
      <c r="J9" s="458"/>
      <c r="K9" s="10">
        <v>41000</v>
      </c>
      <c r="L9" s="441"/>
      <c r="M9" s="443"/>
      <c r="N9" s="4"/>
      <c r="O9" s="2"/>
      <c r="P9" s="5">
        <f>K9</f>
        <v>41000</v>
      </c>
      <c r="Q9" s="93">
        <f>K13</f>
        <v>0</v>
      </c>
      <c r="R9" s="6"/>
      <c r="S9" s="2"/>
    </row>
    <row r="10" spans="1:19" ht="14.5" customHeight="1" x14ac:dyDescent="0.3">
      <c r="A10" s="11" t="s">
        <v>110</v>
      </c>
      <c r="B10" s="270"/>
      <c r="C10" s="271"/>
      <c r="D10" s="497"/>
      <c r="E10" s="498"/>
      <c r="F10" s="271"/>
      <c r="G10" s="271"/>
      <c r="H10" s="271"/>
      <c r="I10" s="497"/>
      <c r="J10" s="498"/>
      <c r="K10" s="268"/>
      <c r="L10" s="12">
        <f>SUM(B10:K10)</f>
        <v>0</v>
      </c>
      <c r="M10" s="12">
        <f>SUM(B10:K10)</f>
        <v>0</v>
      </c>
      <c r="N10" s="4"/>
      <c r="O10" s="2"/>
      <c r="P10" s="86"/>
      <c r="Q10" s="87"/>
      <c r="R10" s="42"/>
      <c r="S10" s="2"/>
    </row>
    <row r="11" spans="1:19" ht="14.5" customHeight="1" x14ac:dyDescent="0.3">
      <c r="A11" s="72" t="s">
        <v>63</v>
      </c>
      <c r="B11" s="272"/>
      <c r="C11" s="273"/>
      <c r="D11" s="499"/>
      <c r="E11" s="500"/>
      <c r="F11" s="273"/>
      <c r="G11" s="273"/>
      <c r="H11" s="273"/>
      <c r="I11" s="499"/>
      <c r="J11" s="500"/>
      <c r="K11" s="266"/>
      <c r="L11" s="12">
        <f>SUM(B11:K11)</f>
        <v>0</v>
      </c>
      <c r="M11" s="12">
        <f>SUM(B11:K11)</f>
        <v>0</v>
      </c>
      <c r="N11" s="4"/>
      <c r="O11" s="2"/>
      <c r="P11" s="13">
        <f>N15</f>
        <v>24000</v>
      </c>
      <c r="Q11" s="93">
        <f>M15</f>
        <v>0</v>
      </c>
      <c r="R11" s="75">
        <f>M16</f>
        <v>0</v>
      </c>
      <c r="S11" s="2"/>
    </row>
    <row r="12" spans="1:19" ht="13.5" thickBot="1" x14ac:dyDescent="0.35">
      <c r="A12" s="72" t="s">
        <v>64</v>
      </c>
      <c r="B12" s="272"/>
      <c r="C12" s="273"/>
      <c r="D12" s="499"/>
      <c r="E12" s="500"/>
      <c r="F12" s="269"/>
      <c r="G12" s="273"/>
      <c r="H12" s="269"/>
      <c r="I12" s="491"/>
      <c r="J12" s="492"/>
      <c r="K12" s="267"/>
      <c r="L12" s="12">
        <f>SUM(B12:K12)</f>
        <v>0</v>
      </c>
      <c r="M12" s="12">
        <f>SUM(B12:K12)</f>
        <v>0</v>
      </c>
      <c r="N12" s="4"/>
      <c r="O12" s="2"/>
      <c r="P12" s="89"/>
      <c r="Q12" s="87"/>
      <c r="R12" s="42"/>
      <c r="S12" s="2"/>
    </row>
    <row r="13" spans="1:19" ht="14.5" customHeight="1" x14ac:dyDescent="0.3">
      <c r="A13" s="72" t="s">
        <v>10</v>
      </c>
      <c r="B13" s="175">
        <f>SUM(B10:B12)</f>
        <v>0</v>
      </c>
      <c r="C13" s="176">
        <f>SUM(C10:C12)</f>
        <v>0</v>
      </c>
      <c r="D13" s="449">
        <f t="shared" ref="D13:E13" si="0">SUM(D10:D12)</f>
        <v>0</v>
      </c>
      <c r="E13" s="450">
        <f t="shared" si="0"/>
        <v>0</v>
      </c>
      <c r="F13" s="176">
        <f>SUM(F10:F12)</f>
        <v>0</v>
      </c>
      <c r="G13" s="176">
        <f>SUM(G10:G12)</f>
        <v>0</v>
      </c>
      <c r="H13" s="176">
        <f>SUM(H10:H12)</f>
        <v>0</v>
      </c>
      <c r="I13" s="449">
        <f t="shared" ref="I13" si="1">SUM(I10:I12)</f>
        <v>0</v>
      </c>
      <c r="J13" s="450">
        <f>SUM(J10:J12)</f>
        <v>0</v>
      </c>
      <c r="K13" s="176">
        <f>SUM(K10:K12)</f>
        <v>0</v>
      </c>
      <c r="L13" s="187"/>
      <c r="M13" s="186">
        <f>SUM(B13:K13)</f>
        <v>0</v>
      </c>
      <c r="N13" s="4"/>
      <c r="O13" s="2"/>
      <c r="P13" s="85">
        <f>M23</f>
        <v>10400</v>
      </c>
      <c r="Q13" s="198">
        <f>-L23</f>
        <v>0</v>
      </c>
      <c r="R13" s="201">
        <f>-M55</f>
        <v>0</v>
      </c>
      <c r="S13" s="2"/>
    </row>
    <row r="14" spans="1:19" ht="13.5" thickBot="1" x14ac:dyDescent="0.35">
      <c r="A14" s="73"/>
      <c r="B14" s="14"/>
      <c r="C14" s="15"/>
      <c r="D14" s="451"/>
      <c r="E14" s="452"/>
      <c r="F14" s="15"/>
      <c r="G14" s="15"/>
      <c r="H14" s="15"/>
      <c r="I14" s="451"/>
      <c r="J14" s="452"/>
      <c r="K14" s="15"/>
      <c r="L14" s="15"/>
      <c r="M14" s="16"/>
      <c r="N14" s="4"/>
      <c r="O14" s="2"/>
      <c r="P14" s="13">
        <f>M25</f>
        <v>10430</v>
      </c>
      <c r="Q14" s="93">
        <f>-L25</f>
        <v>0</v>
      </c>
      <c r="R14" s="202">
        <f>-M58</f>
        <v>0</v>
      </c>
      <c r="S14" s="2"/>
    </row>
    <row r="15" spans="1:19" ht="14.5" customHeight="1" thickBot="1" x14ac:dyDescent="0.35">
      <c r="A15" s="7"/>
      <c r="B15" s="17">
        <f>B13*0.1</f>
        <v>0</v>
      </c>
      <c r="C15" s="17">
        <f>C13*0.1</f>
        <v>0</v>
      </c>
      <c r="D15" s="453">
        <f>D13*0.1</f>
        <v>0</v>
      </c>
      <c r="E15" s="454"/>
      <c r="F15" s="18">
        <f>F13*0.1</f>
        <v>0</v>
      </c>
      <c r="G15" s="18">
        <f>G13*0.1</f>
        <v>0</v>
      </c>
      <c r="H15" s="18">
        <f>H13*0</f>
        <v>0</v>
      </c>
      <c r="I15" s="453">
        <f>I13*0.1</f>
        <v>0</v>
      </c>
      <c r="J15" s="454"/>
      <c r="K15" s="18">
        <f>K13*0</f>
        <v>0</v>
      </c>
      <c r="L15" s="18">
        <f>SUM(B15:K15)</f>
        <v>0</v>
      </c>
      <c r="M15" s="275"/>
      <c r="N15" s="19">
        <v>24000</v>
      </c>
      <c r="O15" s="2"/>
      <c r="P15" s="13">
        <f>M26</f>
        <v>10435</v>
      </c>
      <c r="Q15" s="93">
        <f>-L26</f>
        <v>0</v>
      </c>
      <c r="R15" s="202">
        <f>-M61</f>
        <v>0</v>
      </c>
      <c r="S15" s="2"/>
    </row>
    <row r="16" spans="1:19" ht="13.5" thickBot="1" x14ac:dyDescent="0.35">
      <c r="A16" s="3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1">
        <f>M13+M15</f>
        <v>0</v>
      </c>
      <c r="N16" s="4"/>
      <c r="O16" s="2"/>
      <c r="P16" s="13">
        <f>M30</f>
        <v>22200</v>
      </c>
      <c r="Q16" s="93">
        <f>L30</f>
        <v>0</v>
      </c>
      <c r="R16" s="202">
        <f>-M64</f>
        <v>0</v>
      </c>
      <c r="S16" s="2"/>
    </row>
    <row r="17" spans="1:20" ht="14.5" customHeight="1" x14ac:dyDescent="0.3">
      <c r="A17" s="3" t="s">
        <v>16</v>
      </c>
      <c r="B17" s="22">
        <v>40000</v>
      </c>
      <c r="C17" s="447">
        <v>40200</v>
      </c>
      <c r="D17" s="487"/>
      <c r="E17" s="448"/>
      <c r="F17" s="447">
        <v>40300</v>
      </c>
      <c r="G17" s="448"/>
      <c r="H17" s="22">
        <v>40500</v>
      </c>
      <c r="I17" s="447">
        <v>40600</v>
      </c>
      <c r="J17" s="448"/>
      <c r="K17" s="5">
        <f>K9</f>
        <v>41000</v>
      </c>
      <c r="L17" s="23"/>
      <c r="M17" s="24"/>
      <c r="N17" s="4"/>
      <c r="O17" s="2"/>
      <c r="P17" s="13">
        <f>M31</f>
        <v>73000</v>
      </c>
      <c r="Q17" s="93">
        <f>L31</f>
        <v>0</v>
      </c>
      <c r="R17" s="202">
        <f>-M67</f>
        <v>0</v>
      </c>
      <c r="S17" s="2"/>
    </row>
    <row r="18" spans="1:20" x14ac:dyDescent="0.3">
      <c r="A18" s="2"/>
      <c r="B18" s="2"/>
      <c r="C18" s="2"/>
      <c r="D18" s="2"/>
      <c r="E18" s="2"/>
      <c r="F18" s="2"/>
      <c r="G18" s="2"/>
      <c r="H18" s="2"/>
      <c r="I18" s="2"/>
      <c r="K18" s="2"/>
      <c r="L18" s="2"/>
      <c r="M18" s="25"/>
      <c r="N18" s="4"/>
      <c r="O18" s="2"/>
      <c r="P18" s="13">
        <f>M27</f>
        <v>22200</v>
      </c>
      <c r="Q18" s="93">
        <f>L27</f>
        <v>0</v>
      </c>
      <c r="R18" s="202">
        <f>-M70</f>
        <v>0</v>
      </c>
      <c r="S18" s="2"/>
    </row>
    <row r="19" spans="1:20" x14ac:dyDescent="0.3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20"/>
      <c r="M19" s="4"/>
      <c r="N19" s="4"/>
      <c r="O19" s="2" t="s">
        <v>17</v>
      </c>
      <c r="P19" s="13">
        <f>M28</f>
        <v>22200</v>
      </c>
      <c r="Q19" s="93">
        <f>L28</f>
        <v>0</v>
      </c>
      <c r="R19" s="202">
        <f>-M73</f>
        <v>0</v>
      </c>
      <c r="S19" s="2"/>
    </row>
    <row r="20" spans="1:20" ht="13.5" thickBot="1" x14ac:dyDescent="0.35">
      <c r="A20" s="444" t="s">
        <v>22</v>
      </c>
      <c r="B20" s="445"/>
      <c r="C20" s="446"/>
      <c r="D20" s="26"/>
      <c r="E20" s="444" t="s">
        <v>54</v>
      </c>
      <c r="F20" s="445"/>
      <c r="G20" s="445"/>
      <c r="H20" s="446"/>
      <c r="J20" s="444" t="s">
        <v>52</v>
      </c>
      <c r="K20" s="445"/>
      <c r="L20" s="446"/>
      <c r="M20" s="2"/>
      <c r="N20" s="4"/>
      <c r="O20" s="2"/>
      <c r="P20" s="2"/>
      <c r="Q20" s="4"/>
      <c r="R20" s="203">
        <f>-M76</f>
        <v>0</v>
      </c>
      <c r="S20" s="2"/>
    </row>
    <row r="21" spans="1:20" x14ac:dyDescent="0.3">
      <c r="A21" s="27">
        <v>100</v>
      </c>
      <c r="B21" s="277"/>
      <c r="C21" s="94">
        <f t="shared" ref="C21:C27" si="2">A21*B21</f>
        <v>0</v>
      </c>
      <c r="D21" s="28"/>
      <c r="E21" s="465"/>
      <c r="F21" s="466"/>
      <c r="G21" s="467"/>
      <c r="H21" s="55"/>
      <c r="I21" s="26"/>
      <c r="J21" s="29" t="s">
        <v>56</v>
      </c>
      <c r="K21" s="275"/>
      <c r="L21" s="29"/>
      <c r="M21" s="25"/>
      <c r="N21" s="4"/>
      <c r="O21" s="2"/>
      <c r="P21" s="13">
        <v>70800</v>
      </c>
      <c r="Q21" s="93">
        <f>K47</f>
        <v>0</v>
      </c>
      <c r="R21" s="6"/>
      <c r="S21" s="2"/>
    </row>
    <row r="22" spans="1:20" ht="12.75" customHeight="1" x14ac:dyDescent="0.3">
      <c r="A22" s="27">
        <v>50</v>
      </c>
      <c r="B22" s="278"/>
      <c r="C22" s="94">
        <f t="shared" si="2"/>
        <v>0</v>
      </c>
      <c r="D22" s="28"/>
      <c r="E22" s="465"/>
      <c r="F22" s="466"/>
      <c r="G22" s="467"/>
      <c r="H22" s="55"/>
      <c r="I22" s="30"/>
      <c r="J22" s="29" t="s">
        <v>57</v>
      </c>
      <c r="K22" s="275"/>
      <c r="L22" s="29"/>
      <c r="M22" s="25"/>
      <c r="N22" s="4"/>
      <c r="O22" s="2"/>
      <c r="P22" s="85">
        <v>10420</v>
      </c>
      <c r="Q22" s="92">
        <f>+-K35</f>
        <v>0</v>
      </c>
      <c r="R22" s="45"/>
      <c r="S22" s="2"/>
    </row>
    <row r="23" spans="1:20" ht="12.75" customHeight="1" x14ac:dyDescent="0.3">
      <c r="A23" s="31">
        <v>20</v>
      </c>
      <c r="B23" s="278"/>
      <c r="C23" s="94">
        <f t="shared" si="2"/>
        <v>0</v>
      </c>
      <c r="D23" s="28"/>
      <c r="E23" s="465"/>
      <c r="F23" s="466"/>
      <c r="G23" s="467"/>
      <c r="H23" s="55"/>
      <c r="I23" s="30"/>
      <c r="J23" s="32" t="s">
        <v>58</v>
      </c>
      <c r="K23" s="90">
        <f>SUM(K21:K22)</f>
        <v>0</v>
      </c>
      <c r="L23" s="91">
        <f>K23</f>
        <v>0</v>
      </c>
      <c r="M23" s="19">
        <v>10400</v>
      </c>
      <c r="N23" s="4"/>
      <c r="O23" s="2"/>
      <c r="P23" s="13">
        <v>22150</v>
      </c>
      <c r="Q23" s="93">
        <f t="shared" ref="Q23:Q26" si="3">+K36</f>
        <v>0</v>
      </c>
      <c r="R23" s="6"/>
      <c r="S23" s="2"/>
    </row>
    <row r="24" spans="1:20" x14ac:dyDescent="0.3">
      <c r="A24" s="27">
        <v>10</v>
      </c>
      <c r="B24" s="277"/>
      <c r="C24" s="94">
        <f t="shared" si="2"/>
        <v>0</v>
      </c>
      <c r="D24" s="28"/>
      <c r="E24" s="462"/>
      <c r="F24" s="463"/>
      <c r="G24" s="464"/>
      <c r="H24" s="77"/>
      <c r="I24" s="30"/>
      <c r="J24" s="43" t="s">
        <v>21</v>
      </c>
      <c r="K24" s="255"/>
      <c r="L24" s="33"/>
      <c r="M24" s="4"/>
      <c r="N24" s="4"/>
      <c r="O24" s="2"/>
      <c r="P24" s="13">
        <v>22100</v>
      </c>
      <c r="Q24" s="93">
        <f t="shared" si="3"/>
        <v>0</v>
      </c>
      <c r="R24" s="6"/>
      <c r="S24" s="2"/>
    </row>
    <row r="25" spans="1:20" x14ac:dyDescent="0.3">
      <c r="A25" s="31">
        <v>5</v>
      </c>
      <c r="B25" s="277"/>
      <c r="C25" s="94">
        <f t="shared" si="2"/>
        <v>0</v>
      </c>
      <c r="D25" s="28"/>
      <c r="E25" s="462"/>
      <c r="F25" s="463"/>
      <c r="G25" s="464"/>
      <c r="H25" s="77"/>
      <c r="I25" s="30"/>
      <c r="J25" s="43" t="s">
        <v>24</v>
      </c>
      <c r="K25" s="79"/>
      <c r="L25" s="91">
        <f>K24-L26</f>
        <v>0</v>
      </c>
      <c r="M25" s="19">
        <v>10430</v>
      </c>
      <c r="N25" s="4"/>
      <c r="O25" s="2"/>
      <c r="P25" s="13"/>
      <c r="Q25" s="93">
        <f t="shared" si="3"/>
        <v>0</v>
      </c>
      <c r="R25" s="6"/>
      <c r="S25" s="2"/>
      <c r="T25" s="204"/>
    </row>
    <row r="26" spans="1:20" x14ac:dyDescent="0.3">
      <c r="A26" s="31">
        <v>2</v>
      </c>
      <c r="B26" s="277"/>
      <c r="C26" s="94">
        <f t="shared" si="2"/>
        <v>0</v>
      </c>
      <c r="D26" s="28"/>
      <c r="E26" s="35"/>
      <c r="F26" s="35"/>
      <c r="G26" s="35"/>
      <c r="H26" s="97">
        <f>SUM(H21:H25)</f>
        <v>0</v>
      </c>
      <c r="I26" s="30"/>
      <c r="J26" s="43" t="s">
        <v>28</v>
      </c>
      <c r="K26" s="80"/>
      <c r="L26" s="91">
        <f>K24*0.026</f>
        <v>0</v>
      </c>
      <c r="M26" s="19">
        <v>10435</v>
      </c>
      <c r="N26" s="4"/>
      <c r="O26" s="2"/>
      <c r="P26" s="13">
        <v>23300</v>
      </c>
      <c r="Q26" s="93">
        <f t="shared" si="3"/>
        <v>0</v>
      </c>
      <c r="R26" s="6"/>
      <c r="S26" s="2"/>
    </row>
    <row r="27" spans="1:20" x14ac:dyDescent="0.3">
      <c r="A27" s="36">
        <v>1</v>
      </c>
      <c r="B27" s="277"/>
      <c r="C27" s="94">
        <f t="shared" si="2"/>
        <v>0</v>
      </c>
      <c r="D27" s="28"/>
      <c r="E27" s="35"/>
      <c r="F27" s="35"/>
      <c r="G27" s="35"/>
      <c r="H27" s="37"/>
      <c r="I27" s="30"/>
      <c r="J27" s="29" t="s">
        <v>98</v>
      </c>
      <c r="K27" s="253"/>
      <c r="L27" s="91">
        <f>K27</f>
        <v>0</v>
      </c>
      <c r="M27" s="19">
        <v>22200</v>
      </c>
      <c r="N27" s="4"/>
      <c r="O27" s="2"/>
      <c r="P27" s="13">
        <v>10550</v>
      </c>
      <c r="Q27" s="93">
        <f>+K40</f>
        <v>0</v>
      </c>
      <c r="R27" s="6"/>
      <c r="S27" s="2"/>
    </row>
    <row r="28" spans="1:20" x14ac:dyDescent="0.3">
      <c r="A28" s="38" t="s">
        <v>36</v>
      </c>
      <c r="B28" s="276"/>
      <c r="C28" s="95">
        <f>B28</f>
        <v>0</v>
      </c>
      <c r="D28" s="39"/>
      <c r="E28" s="444" t="s">
        <v>55</v>
      </c>
      <c r="F28" s="445"/>
      <c r="G28" s="445"/>
      <c r="H28" s="446"/>
      <c r="I28" s="37"/>
      <c r="J28" s="32" t="s">
        <v>99</v>
      </c>
      <c r="K28" s="279"/>
      <c r="L28" s="91">
        <f>K28</f>
        <v>0</v>
      </c>
      <c r="M28" s="19">
        <v>22200</v>
      </c>
      <c r="N28" s="4"/>
      <c r="O28" s="2"/>
      <c r="P28" s="13">
        <v>10200</v>
      </c>
      <c r="Q28" s="93">
        <f>+K41</f>
        <v>0</v>
      </c>
      <c r="R28" s="6"/>
      <c r="S28" s="2"/>
    </row>
    <row r="29" spans="1:20" x14ac:dyDescent="0.3">
      <c r="A29" s="7"/>
      <c r="B29" s="2" t="s">
        <v>16</v>
      </c>
      <c r="C29" s="96">
        <f>SUM(C21:C28)</f>
        <v>0</v>
      </c>
      <c r="D29" s="41"/>
      <c r="E29" s="465"/>
      <c r="F29" s="466"/>
      <c r="G29" s="467"/>
      <c r="H29" s="55"/>
      <c r="I29" s="26"/>
      <c r="J29" s="40" t="s">
        <v>33</v>
      </c>
      <c r="K29" s="269"/>
      <c r="L29" s="82"/>
      <c r="M29" s="4"/>
      <c r="N29" s="4"/>
      <c r="O29" s="2"/>
      <c r="P29" s="13"/>
      <c r="Q29" s="93">
        <f>+L42</f>
        <v>0</v>
      </c>
      <c r="R29" s="6"/>
      <c r="S29" s="2"/>
    </row>
    <row r="30" spans="1:20" x14ac:dyDescent="0.3">
      <c r="D30" s="2"/>
      <c r="E30" s="465"/>
      <c r="F30" s="466"/>
      <c r="G30" s="467"/>
      <c r="H30" s="55"/>
      <c r="I30" s="30"/>
      <c r="J30" s="43" t="s">
        <v>34</v>
      </c>
      <c r="K30" s="79"/>
      <c r="L30" s="33">
        <f>K29-L31</f>
        <v>0</v>
      </c>
      <c r="M30" s="19">
        <v>22200</v>
      </c>
      <c r="N30" s="4"/>
      <c r="O30" s="2"/>
      <c r="P30" s="13"/>
      <c r="Q30" s="93">
        <f>K44</f>
        <v>0</v>
      </c>
      <c r="R30" s="42"/>
      <c r="S30" s="2"/>
    </row>
    <row r="31" spans="1:20" x14ac:dyDescent="0.3">
      <c r="A31" s="488" t="s">
        <v>23</v>
      </c>
      <c r="B31" s="489"/>
      <c r="C31" s="490"/>
      <c r="D31" s="44"/>
      <c r="E31" s="462"/>
      <c r="F31" s="463"/>
      <c r="G31" s="464"/>
      <c r="H31" s="77"/>
      <c r="I31" s="30"/>
      <c r="J31" s="43" t="s">
        <v>35</v>
      </c>
      <c r="K31" s="81"/>
      <c r="L31" s="33">
        <f>K29*0.08</f>
        <v>0</v>
      </c>
      <c r="M31" s="19">
        <v>73000</v>
      </c>
      <c r="N31" s="4"/>
      <c r="O31" s="2"/>
      <c r="P31" s="4"/>
      <c r="Q31" s="83"/>
      <c r="R31" s="93">
        <f>SUM(Q4:Q30)</f>
        <v>0</v>
      </c>
      <c r="S31" s="2"/>
    </row>
    <row r="32" spans="1:20" x14ac:dyDescent="0.3">
      <c r="A32" s="46" t="s">
        <v>25</v>
      </c>
      <c r="B32" s="46" t="s">
        <v>26</v>
      </c>
      <c r="C32" s="47" t="s">
        <v>27</v>
      </c>
      <c r="D32" s="3"/>
      <c r="E32" s="462"/>
      <c r="F32" s="463"/>
      <c r="G32" s="464"/>
      <c r="H32" s="77"/>
      <c r="I32" s="30"/>
      <c r="M32" s="25"/>
      <c r="N32" s="4"/>
      <c r="O32" s="2" t="s">
        <v>31</v>
      </c>
      <c r="P32" s="2"/>
      <c r="Q32" s="4"/>
      <c r="R32" s="4"/>
      <c r="S32" s="2"/>
    </row>
    <row r="33" spans="1:23" x14ac:dyDescent="0.3">
      <c r="A33" s="48" t="s">
        <v>29</v>
      </c>
      <c r="B33" s="253"/>
      <c r="C33" s="98">
        <f>B33*1.98</f>
        <v>0</v>
      </c>
      <c r="D33" s="49"/>
      <c r="E33" s="462"/>
      <c r="F33" s="463"/>
      <c r="G33" s="464"/>
      <c r="H33" s="77"/>
      <c r="I33" s="30"/>
      <c r="J33" s="249" t="s">
        <v>53</v>
      </c>
      <c r="K33" s="250"/>
      <c r="L33" s="251"/>
      <c r="M33" s="25"/>
      <c r="N33" s="485" t="s">
        <v>61</v>
      </c>
      <c r="O33" s="485"/>
      <c r="P33" s="485"/>
      <c r="Q33" s="485"/>
      <c r="R33" s="485"/>
      <c r="S33" s="485"/>
    </row>
    <row r="34" spans="1:23" x14ac:dyDescent="0.3">
      <c r="A34" s="48" t="s">
        <v>30</v>
      </c>
      <c r="B34" s="76"/>
      <c r="C34" s="98">
        <f>B34*2.62</f>
        <v>0</v>
      </c>
      <c r="D34" s="49"/>
      <c r="E34" s="35"/>
      <c r="F34" s="35"/>
      <c r="G34" s="35"/>
      <c r="H34" s="97">
        <f>SUM(H29:H33)</f>
        <v>0</v>
      </c>
      <c r="I34" s="30"/>
      <c r="J34" s="50" t="s">
        <v>38</v>
      </c>
      <c r="K34" s="50" t="s">
        <v>4</v>
      </c>
      <c r="L34" s="34"/>
      <c r="M34" s="25"/>
      <c r="N34" s="484"/>
      <c r="O34" s="484"/>
      <c r="P34" s="484"/>
      <c r="Q34" s="484"/>
      <c r="R34" s="484"/>
      <c r="S34" s="77"/>
    </row>
    <row r="35" spans="1:23" x14ac:dyDescent="0.3">
      <c r="A35" s="48" t="s">
        <v>32</v>
      </c>
      <c r="B35" s="76"/>
      <c r="C35" s="98">
        <f>B35*1.45</f>
        <v>0</v>
      </c>
      <c r="D35" s="49"/>
      <c r="E35" s="2"/>
      <c r="F35" s="3"/>
      <c r="G35" s="53"/>
      <c r="H35" s="54"/>
      <c r="I35" s="30"/>
      <c r="J35" s="51" t="s">
        <v>40</v>
      </c>
      <c r="K35" s="78"/>
      <c r="L35" s="91">
        <f>K35</f>
        <v>0</v>
      </c>
      <c r="M35" s="25"/>
      <c r="N35" s="484"/>
      <c r="O35" s="484"/>
      <c r="P35" s="484"/>
      <c r="Q35" s="484"/>
      <c r="R35" s="484"/>
      <c r="S35" s="77"/>
      <c r="W35" s="206"/>
    </row>
    <row r="36" spans="1:23" x14ac:dyDescent="0.3">
      <c r="A36" s="43"/>
      <c r="B36" s="55"/>
      <c r="C36" s="99"/>
      <c r="D36" s="3"/>
      <c r="E36" s="444" t="s">
        <v>59</v>
      </c>
      <c r="F36" s="445"/>
      <c r="G36" s="445"/>
      <c r="H36" s="446"/>
      <c r="I36" s="54"/>
      <c r="J36" s="43" t="s">
        <v>42</v>
      </c>
      <c r="K36" s="254">
        <f>-H34</f>
        <v>0</v>
      </c>
      <c r="L36" s="91">
        <f t="shared" ref="L36:L44" si="4">K36</f>
        <v>0</v>
      </c>
      <c r="M36" s="25"/>
      <c r="N36" s="484"/>
      <c r="O36" s="484"/>
      <c r="P36" s="484"/>
      <c r="Q36" s="484"/>
      <c r="R36" s="484"/>
      <c r="S36" s="77"/>
    </row>
    <row r="37" spans="1:23" x14ac:dyDescent="0.3">
      <c r="A37" s="2"/>
      <c r="B37" s="2"/>
      <c r="C37" s="2"/>
      <c r="E37" s="459"/>
      <c r="F37" s="460"/>
      <c r="G37" s="461"/>
      <c r="H37" s="253"/>
      <c r="I37" s="26"/>
      <c r="J37" s="43" t="s">
        <v>44</v>
      </c>
      <c r="K37" s="101">
        <f>-H42</f>
        <v>0</v>
      </c>
      <c r="L37" s="91">
        <f t="shared" si="4"/>
        <v>0</v>
      </c>
      <c r="M37" s="25"/>
      <c r="N37" s="484"/>
      <c r="O37" s="484"/>
      <c r="P37" s="484"/>
      <c r="Q37" s="484"/>
      <c r="R37" s="484"/>
      <c r="S37" s="77"/>
    </row>
    <row r="38" spans="1:23" x14ac:dyDescent="0.3">
      <c r="A38" s="486" t="s">
        <v>39</v>
      </c>
      <c r="B38" s="486"/>
      <c r="C38" s="2"/>
      <c r="D38" s="2"/>
      <c r="E38" s="459"/>
      <c r="F38" s="460"/>
      <c r="G38" s="461"/>
      <c r="H38" s="74"/>
      <c r="I38" s="30"/>
      <c r="J38" s="43" t="s">
        <v>46</v>
      </c>
      <c r="K38" s="52"/>
      <c r="L38" s="91">
        <f t="shared" si="4"/>
        <v>0</v>
      </c>
      <c r="M38" s="56"/>
      <c r="N38" s="484"/>
      <c r="O38" s="484"/>
      <c r="P38" s="484"/>
      <c r="Q38" s="484"/>
      <c r="R38" s="484"/>
      <c r="S38" s="77"/>
    </row>
    <row r="39" spans="1:23" ht="14.5" customHeight="1" x14ac:dyDescent="0.3">
      <c r="A39" s="47" t="s">
        <v>41</v>
      </c>
      <c r="B39" s="97">
        <f>C29+C34+C35+C36</f>
        <v>0</v>
      </c>
      <c r="C39" s="2"/>
      <c r="D39" s="2"/>
      <c r="E39" s="459"/>
      <c r="F39" s="460"/>
      <c r="G39" s="461"/>
      <c r="H39" s="74"/>
      <c r="I39" s="30"/>
      <c r="J39" s="43" t="s">
        <v>47</v>
      </c>
      <c r="K39" s="281"/>
      <c r="L39" s="91">
        <f t="shared" si="4"/>
        <v>0</v>
      </c>
      <c r="M39" s="25"/>
      <c r="N39" s="2"/>
      <c r="O39" s="2"/>
      <c r="P39" s="4"/>
      <c r="R39" s="4"/>
      <c r="S39" s="100"/>
      <c r="T39" s="7"/>
      <c r="U39" s="7"/>
    </row>
    <row r="40" spans="1:23" x14ac:dyDescent="0.3">
      <c r="A40" s="47" t="s">
        <v>43</v>
      </c>
      <c r="B40" s="104">
        <f>S34</f>
        <v>0</v>
      </c>
      <c r="C40" s="2"/>
      <c r="D40" s="2"/>
      <c r="E40" s="459"/>
      <c r="F40" s="460"/>
      <c r="G40" s="461"/>
      <c r="H40" s="74"/>
      <c r="I40" s="30"/>
      <c r="J40" s="43" t="s">
        <v>48</v>
      </c>
      <c r="K40" s="91">
        <f>-H26</f>
        <v>0</v>
      </c>
      <c r="L40" s="91">
        <f t="shared" si="4"/>
        <v>0</v>
      </c>
      <c r="M40" s="25"/>
      <c r="N40" s="25"/>
      <c r="O40" s="2"/>
      <c r="P40" s="2"/>
      <c r="Q40" s="4"/>
      <c r="R40" s="4"/>
      <c r="S40" s="58"/>
      <c r="T40" s="7"/>
      <c r="U40" s="7"/>
    </row>
    <row r="41" spans="1:23" x14ac:dyDescent="0.3">
      <c r="A41" s="47" t="s">
        <v>45</v>
      </c>
      <c r="B41" s="61"/>
      <c r="C41" s="2"/>
      <c r="D41" s="2"/>
      <c r="E41" s="459"/>
      <c r="F41" s="460"/>
      <c r="G41" s="461"/>
      <c r="H41" s="74"/>
      <c r="I41" s="30"/>
      <c r="J41" s="43" t="s">
        <v>49</v>
      </c>
      <c r="K41" s="91">
        <f>-C33</f>
        <v>0</v>
      </c>
      <c r="L41" s="91">
        <f t="shared" si="4"/>
        <v>0</v>
      </c>
      <c r="M41" s="25"/>
      <c r="N41" s="485" t="s">
        <v>62</v>
      </c>
      <c r="O41" s="485"/>
      <c r="P41" s="485"/>
      <c r="Q41" s="485"/>
      <c r="R41" s="485"/>
      <c r="S41" s="485"/>
      <c r="T41" s="7"/>
      <c r="U41" s="7"/>
    </row>
    <row r="42" spans="1:23" x14ac:dyDescent="0.3">
      <c r="A42" s="47"/>
      <c r="B42" s="61"/>
      <c r="C42" s="2"/>
      <c r="D42" s="2"/>
      <c r="E42" s="2"/>
      <c r="F42" s="2"/>
      <c r="G42" s="4"/>
      <c r="H42" s="100">
        <f>SUM(H37:H41)</f>
        <v>0</v>
      </c>
      <c r="I42" s="30"/>
      <c r="J42" s="59" t="s">
        <v>50</v>
      </c>
      <c r="K42" s="52"/>
      <c r="L42" s="91">
        <f t="shared" si="4"/>
        <v>0</v>
      </c>
      <c r="M42" s="25"/>
      <c r="N42" s="484"/>
      <c r="O42" s="484"/>
      <c r="P42" s="484"/>
      <c r="Q42" s="484"/>
      <c r="R42" s="484"/>
      <c r="S42" s="77"/>
      <c r="T42" s="7"/>
      <c r="U42" s="7"/>
    </row>
    <row r="43" spans="1:23" x14ac:dyDescent="0.3">
      <c r="A43" s="47"/>
      <c r="B43" s="61"/>
      <c r="C43" s="2"/>
      <c r="D43" s="2"/>
      <c r="E43" s="2"/>
      <c r="F43" s="2"/>
      <c r="G43" s="2"/>
      <c r="I43" s="23"/>
      <c r="J43" s="60" t="s">
        <v>129</v>
      </c>
      <c r="K43" s="46"/>
      <c r="L43" s="91">
        <f t="shared" si="4"/>
        <v>0</v>
      </c>
      <c r="M43" s="25"/>
      <c r="N43" s="484"/>
      <c r="O43" s="484"/>
      <c r="P43" s="484"/>
      <c r="Q43" s="484"/>
      <c r="R43" s="484"/>
      <c r="S43" s="77"/>
      <c r="T43" s="7"/>
      <c r="U43" s="7"/>
    </row>
    <row r="44" spans="1:23" ht="13.5" thickBot="1" x14ac:dyDescent="0.35">
      <c r="A44" s="3"/>
      <c r="B44" s="63"/>
      <c r="C44" s="2"/>
      <c r="D44" s="2"/>
      <c r="E44" s="62" t="s">
        <v>111</v>
      </c>
      <c r="F44" s="280"/>
      <c r="G44" s="2"/>
      <c r="H44" s="2" t="s">
        <v>16</v>
      </c>
      <c r="I44" s="2"/>
      <c r="J44" s="177"/>
      <c r="K44" s="46"/>
      <c r="L44" s="91">
        <f t="shared" si="4"/>
        <v>0</v>
      </c>
      <c r="M44" s="25"/>
      <c r="N44" s="484"/>
      <c r="O44" s="484"/>
      <c r="P44" s="484"/>
      <c r="Q44" s="484"/>
      <c r="R44" s="484"/>
      <c r="S44" s="77"/>
      <c r="T44" s="7"/>
      <c r="U44" s="7"/>
    </row>
    <row r="45" spans="1:23" ht="13.5" thickBot="1" x14ac:dyDescent="0.35">
      <c r="A45" s="2"/>
      <c r="B45" s="21">
        <f>SUM(B39:B41)</f>
        <v>0</v>
      </c>
      <c r="C45" s="2"/>
      <c r="D45" s="2"/>
      <c r="E45" s="62" t="s">
        <v>18</v>
      </c>
      <c r="F45" s="280"/>
      <c r="G45" s="2"/>
      <c r="H45" s="2"/>
      <c r="I45" s="2"/>
      <c r="J45" s="2"/>
      <c r="K45" s="3"/>
      <c r="L45" s="91">
        <f>M16-K23-K24+K29-L35+L36+L37+L38+L39+L40+L41+L42+L43+L44+K28+K27</f>
        <v>0</v>
      </c>
      <c r="M45" s="25"/>
      <c r="N45" s="484"/>
      <c r="O45" s="484"/>
      <c r="P45" s="484"/>
      <c r="Q45" s="484"/>
      <c r="R45" s="484"/>
      <c r="S45" s="77"/>
      <c r="T45" s="7"/>
      <c r="U45" s="7"/>
    </row>
    <row r="46" spans="1:23" x14ac:dyDescent="0.3">
      <c r="A46" s="2"/>
      <c r="B46" s="2"/>
      <c r="C46" s="2"/>
      <c r="D46" s="2"/>
      <c r="E46" s="62" t="s">
        <v>19</v>
      </c>
      <c r="F46" s="50"/>
      <c r="G46" s="2"/>
      <c r="H46" s="2"/>
      <c r="I46" s="2"/>
      <c r="J46" s="3"/>
      <c r="K46" s="3"/>
      <c r="M46" s="25"/>
      <c r="N46" s="484"/>
      <c r="O46" s="484"/>
      <c r="P46" s="484"/>
      <c r="Q46" s="484"/>
      <c r="R46" s="484"/>
      <c r="S46" s="77"/>
      <c r="T46" s="7"/>
      <c r="U46" s="7"/>
    </row>
    <row r="47" spans="1:23" x14ac:dyDescent="0.3">
      <c r="A47" s="2"/>
      <c r="B47" s="2"/>
      <c r="C47" s="2"/>
      <c r="D47" s="2"/>
      <c r="E47" s="62" t="s">
        <v>20</v>
      </c>
      <c r="F47" s="103">
        <f>SUM(F44:F46)</f>
        <v>0</v>
      </c>
      <c r="G47" s="2"/>
      <c r="H47" s="2"/>
      <c r="I47" s="2"/>
      <c r="J47" s="64" t="s">
        <v>60</v>
      </c>
      <c r="K47" s="102">
        <f>B45-L45</f>
        <v>0</v>
      </c>
      <c r="L47" s="2"/>
      <c r="M47" s="25"/>
      <c r="N47" s="2"/>
      <c r="O47" s="2"/>
      <c r="P47" s="4"/>
      <c r="R47" s="4"/>
      <c r="S47" s="100">
        <f>SUM(S42:S46)</f>
        <v>0</v>
      </c>
      <c r="T47" s="7"/>
      <c r="U47" s="7"/>
    </row>
    <row r="48" spans="1:23" ht="13.5" thickBot="1" x14ac:dyDescent="0.35">
      <c r="A48" s="2"/>
      <c r="B48" s="2"/>
      <c r="C48" s="2"/>
      <c r="D48" s="2"/>
      <c r="E48" s="65"/>
      <c r="F48" s="66">
        <f>F47</f>
        <v>0</v>
      </c>
      <c r="G48" s="2"/>
      <c r="H48" s="2"/>
      <c r="I48" s="2"/>
      <c r="J48" s="299"/>
      <c r="K48" s="2"/>
      <c r="L48" s="2"/>
      <c r="M48" s="25" t="s">
        <v>16</v>
      </c>
      <c r="N48" s="25"/>
      <c r="O48" s="2"/>
      <c r="P48" s="2"/>
      <c r="Q48" s="4"/>
      <c r="R48" s="4"/>
      <c r="S48" s="58"/>
      <c r="T48" s="7"/>
      <c r="U48" s="7"/>
    </row>
    <row r="49" spans="1:19" ht="15" customHeight="1" thickTop="1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5"/>
      <c r="N49" s="25"/>
      <c r="O49" s="2"/>
      <c r="P49" s="2"/>
      <c r="Q49" s="4"/>
      <c r="R49" s="4"/>
      <c r="S49" s="58"/>
    </row>
    <row r="50" spans="1:19" ht="15" customHeight="1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5"/>
      <c r="N50" s="25"/>
      <c r="O50" s="2"/>
      <c r="P50" s="2"/>
      <c r="Q50" s="4"/>
      <c r="R50" s="4"/>
      <c r="S50" s="58"/>
    </row>
    <row r="51" spans="1:19" x14ac:dyDescent="0.3">
      <c r="A51" s="7" t="s">
        <v>16</v>
      </c>
      <c r="B51" s="68"/>
      <c r="E51" s="439">
        <f>+J51</f>
        <v>0</v>
      </c>
      <c r="F51" s="439"/>
      <c r="G51" s="439"/>
      <c r="H51" s="439"/>
      <c r="J51" s="439">
        <f>+J3</f>
        <v>0</v>
      </c>
      <c r="K51" s="439"/>
      <c r="L51" s="439"/>
      <c r="M51" s="439"/>
      <c r="S51" s="69"/>
    </row>
    <row r="52" spans="1:19" ht="13.5" thickBot="1" x14ac:dyDescent="0.35">
      <c r="A52" s="7"/>
      <c r="E52" s="235"/>
      <c r="F52" s="235"/>
      <c r="G52" s="235"/>
      <c r="H52" s="188"/>
      <c r="J52" s="196" t="s">
        <v>107</v>
      </c>
      <c r="K52" s="235"/>
      <c r="L52" s="235"/>
      <c r="M52" s="188"/>
      <c r="N52" s="197"/>
      <c r="Q52" s="363"/>
      <c r="R52" s="363"/>
      <c r="S52" s="69"/>
    </row>
    <row r="53" spans="1:19" x14ac:dyDescent="0.3">
      <c r="A53" s="70"/>
      <c r="E53" s="385"/>
      <c r="F53" s="389"/>
      <c r="G53" s="391"/>
      <c r="H53" s="391"/>
      <c r="J53" s="231" t="s">
        <v>130</v>
      </c>
      <c r="K53" s="232" t="s">
        <v>102</v>
      </c>
      <c r="L53" s="355"/>
      <c r="M53" s="355"/>
      <c r="N53" s="233"/>
      <c r="Q53" s="363"/>
      <c r="R53" s="363"/>
      <c r="S53" s="69"/>
    </row>
    <row r="54" spans="1:19" x14ac:dyDescent="0.3">
      <c r="A54" s="70"/>
      <c r="E54" s="188"/>
      <c r="F54" s="189"/>
      <c r="G54" s="189"/>
      <c r="H54" s="189"/>
      <c r="J54" s="234" t="s">
        <v>130</v>
      </c>
      <c r="K54" s="235" t="s">
        <v>119</v>
      </c>
      <c r="L54" s="356"/>
      <c r="M54" s="356"/>
      <c r="N54" s="236"/>
      <c r="Q54" s="363"/>
      <c r="R54" s="363"/>
      <c r="S54" s="69"/>
    </row>
    <row r="55" spans="1:19" ht="13.5" thickBot="1" x14ac:dyDescent="0.35">
      <c r="E55" s="188"/>
      <c r="F55" s="386"/>
      <c r="G55" s="386"/>
      <c r="H55" s="386"/>
      <c r="J55" s="237" t="s">
        <v>130</v>
      </c>
      <c r="K55" s="238" t="s">
        <v>103</v>
      </c>
      <c r="L55" s="358"/>
      <c r="M55" s="244">
        <f>SUM(L53:L55)</f>
        <v>0</v>
      </c>
      <c r="N55" s="239">
        <f>+M55*0.0185</f>
        <v>0</v>
      </c>
      <c r="Q55" s="363"/>
      <c r="R55" s="363"/>
      <c r="S55" s="69"/>
    </row>
    <row r="56" spans="1:19" x14ac:dyDescent="0.3">
      <c r="A56" s="7"/>
      <c r="E56" s="188"/>
      <c r="F56" s="386"/>
      <c r="G56" s="386"/>
      <c r="H56" s="386"/>
      <c r="J56" s="231" t="s">
        <v>131</v>
      </c>
      <c r="K56" s="232" t="s">
        <v>102</v>
      </c>
      <c r="L56" s="355"/>
      <c r="M56" s="355"/>
      <c r="N56" s="233"/>
      <c r="Q56" s="363"/>
      <c r="R56" s="363"/>
      <c r="S56" s="69"/>
    </row>
    <row r="57" spans="1:19" x14ac:dyDescent="0.3">
      <c r="E57" s="188"/>
      <c r="F57" s="386"/>
      <c r="G57" s="386"/>
      <c r="H57" s="386"/>
      <c r="J57" s="234" t="s">
        <v>131</v>
      </c>
      <c r="K57" s="235" t="s">
        <v>119</v>
      </c>
      <c r="L57" s="356"/>
      <c r="M57" s="356"/>
      <c r="N57" s="240"/>
      <c r="Q57" s="363"/>
      <c r="R57" s="363"/>
      <c r="S57" s="69"/>
    </row>
    <row r="58" spans="1:19" ht="13.5" thickBot="1" x14ac:dyDescent="0.35">
      <c r="E58" s="188"/>
      <c r="F58" s="389"/>
      <c r="G58" s="391"/>
      <c r="H58" s="391"/>
      <c r="I58" s="7"/>
      <c r="J58" s="237" t="s">
        <v>131</v>
      </c>
      <c r="K58" s="238" t="s">
        <v>103</v>
      </c>
      <c r="L58" s="357"/>
      <c r="M58" s="244">
        <f>SUM(L56:L58)</f>
        <v>0</v>
      </c>
      <c r="N58" s="239">
        <f>+M58*0.0185</f>
        <v>0</v>
      </c>
      <c r="Q58" s="363"/>
      <c r="R58" s="363"/>
      <c r="S58" s="69"/>
    </row>
    <row r="59" spans="1:19" x14ac:dyDescent="0.3">
      <c r="E59" s="188"/>
      <c r="F59" s="387"/>
      <c r="G59" s="387"/>
      <c r="H59" s="387"/>
      <c r="I59" s="7"/>
      <c r="J59" s="231" t="s">
        <v>132</v>
      </c>
      <c r="K59" s="232" t="s">
        <v>102</v>
      </c>
      <c r="L59" s="355"/>
      <c r="M59" s="355"/>
      <c r="N59" s="241"/>
      <c r="Q59" s="363"/>
      <c r="R59" s="363"/>
    </row>
    <row r="60" spans="1:19" x14ac:dyDescent="0.3">
      <c r="E60" s="188"/>
      <c r="F60" s="386"/>
      <c r="G60" s="386"/>
      <c r="H60" s="386"/>
      <c r="I60" s="7"/>
      <c r="J60" s="234" t="s">
        <v>132</v>
      </c>
      <c r="K60" s="235" t="s">
        <v>119</v>
      </c>
      <c r="L60" s="356"/>
      <c r="M60" s="356"/>
      <c r="N60" s="240"/>
      <c r="Q60" s="363"/>
      <c r="R60" s="363"/>
    </row>
    <row r="61" spans="1:19" ht="13.5" thickBot="1" x14ac:dyDescent="0.35">
      <c r="E61" s="188"/>
      <c r="F61" s="386"/>
      <c r="G61" s="386"/>
      <c r="H61" s="386"/>
      <c r="I61" s="7"/>
      <c r="J61" s="237" t="s">
        <v>132</v>
      </c>
      <c r="K61" s="238" t="s">
        <v>103</v>
      </c>
      <c r="L61" s="357"/>
      <c r="M61" s="244">
        <f>SUM(L59:L61)</f>
        <v>0</v>
      </c>
      <c r="N61" s="239">
        <f>+M61*0.0185</f>
        <v>0</v>
      </c>
      <c r="Q61" s="363"/>
      <c r="R61" s="363"/>
      <c r="S61" s="57" t="s">
        <v>37</v>
      </c>
    </row>
    <row r="62" spans="1:19" x14ac:dyDescent="0.3">
      <c r="B62" s="71"/>
      <c r="E62" s="188"/>
      <c r="F62" s="386"/>
      <c r="G62" s="386"/>
      <c r="H62" s="386"/>
      <c r="I62" s="7"/>
      <c r="J62" s="231" t="s">
        <v>133</v>
      </c>
      <c r="K62" s="232" t="s">
        <v>102</v>
      </c>
      <c r="L62" s="355"/>
      <c r="M62" s="355"/>
      <c r="N62" s="241"/>
      <c r="Q62" s="363"/>
      <c r="R62" s="363"/>
    </row>
    <row r="63" spans="1:19" x14ac:dyDescent="0.3">
      <c r="B63" s="71"/>
      <c r="E63" s="188"/>
      <c r="F63" s="386"/>
      <c r="G63" s="386"/>
      <c r="H63" s="386"/>
      <c r="I63" s="7"/>
      <c r="J63" s="234" t="s">
        <v>133</v>
      </c>
      <c r="K63" s="235" t="s">
        <v>119</v>
      </c>
      <c r="L63" s="356"/>
      <c r="M63" s="356"/>
      <c r="N63" s="240"/>
      <c r="Q63" s="363"/>
      <c r="R63" s="363"/>
    </row>
    <row r="64" spans="1:19" ht="13.5" thickBot="1" x14ac:dyDescent="0.35">
      <c r="E64" s="188"/>
      <c r="F64" s="386"/>
      <c r="G64" s="386"/>
      <c r="H64" s="386"/>
      <c r="I64" s="7"/>
      <c r="J64" s="237" t="s">
        <v>133</v>
      </c>
      <c r="K64" s="238" t="s">
        <v>103</v>
      </c>
      <c r="L64" s="357"/>
      <c r="M64" s="244">
        <f>SUM(L62:L64)</f>
        <v>0</v>
      </c>
      <c r="N64" s="239">
        <f>+M64*0.0185</f>
        <v>0</v>
      </c>
      <c r="Q64" s="363"/>
      <c r="R64" s="363"/>
    </row>
    <row r="65" spans="5:18" x14ac:dyDescent="0.3">
      <c r="E65" s="188"/>
      <c r="F65" s="387"/>
      <c r="G65" s="386"/>
      <c r="H65" s="387"/>
      <c r="I65" s="7"/>
      <c r="J65" s="231" t="s">
        <v>140</v>
      </c>
      <c r="K65" s="232" t="s">
        <v>102</v>
      </c>
      <c r="L65" s="355"/>
      <c r="M65" s="359"/>
      <c r="N65" s="241"/>
      <c r="Q65" s="363"/>
      <c r="R65" s="363"/>
    </row>
    <row r="66" spans="5:18" x14ac:dyDescent="0.3">
      <c r="E66" s="188"/>
      <c r="F66" s="386"/>
      <c r="G66" s="386"/>
      <c r="H66" s="386"/>
      <c r="I66" s="7"/>
      <c r="J66" s="234" t="s">
        <v>140</v>
      </c>
      <c r="K66" s="235" t="s">
        <v>119</v>
      </c>
      <c r="L66" s="356"/>
      <c r="M66" s="360"/>
      <c r="N66" s="240"/>
      <c r="Q66" s="363"/>
      <c r="R66" s="363"/>
    </row>
    <row r="67" spans="5:18" ht="13.5" thickBot="1" x14ac:dyDescent="0.35">
      <c r="E67" s="188"/>
      <c r="F67" s="386"/>
      <c r="G67" s="386"/>
      <c r="H67" s="386"/>
      <c r="I67" s="7"/>
      <c r="J67" s="237" t="s">
        <v>140</v>
      </c>
      <c r="K67" s="238" t="s">
        <v>103</v>
      </c>
      <c r="L67" s="357"/>
      <c r="M67" s="244">
        <f>SUM(L65:L67)</f>
        <v>0</v>
      </c>
      <c r="N67" s="239">
        <f>+M67*0.0185</f>
        <v>0</v>
      </c>
      <c r="Q67" s="363"/>
      <c r="R67" s="363"/>
    </row>
    <row r="68" spans="5:18" x14ac:dyDescent="0.3">
      <c r="E68" s="188"/>
      <c r="F68" s="387"/>
      <c r="G68" s="387"/>
      <c r="H68" s="387"/>
      <c r="I68" s="7"/>
      <c r="J68" s="231" t="s">
        <v>138</v>
      </c>
      <c r="K68" s="232" t="s">
        <v>102</v>
      </c>
      <c r="L68" s="355"/>
      <c r="M68" s="359"/>
      <c r="N68" s="241"/>
      <c r="Q68" s="363"/>
      <c r="R68" s="363"/>
    </row>
    <row r="69" spans="5:18" x14ac:dyDescent="0.3">
      <c r="E69" s="188"/>
      <c r="F69" s="386"/>
      <c r="G69" s="386"/>
      <c r="H69" s="386"/>
      <c r="I69" s="7"/>
      <c r="J69" s="234" t="s">
        <v>138</v>
      </c>
      <c r="K69" s="235" t="s">
        <v>119</v>
      </c>
      <c r="L69" s="356"/>
      <c r="M69" s="360"/>
      <c r="N69" s="240"/>
      <c r="Q69" s="363"/>
      <c r="R69" s="363"/>
    </row>
    <row r="70" spans="5:18" ht="13.5" thickBot="1" x14ac:dyDescent="0.35">
      <c r="E70" s="188"/>
      <c r="F70" s="386"/>
      <c r="G70" s="386"/>
      <c r="H70" s="386"/>
      <c r="I70" s="7"/>
      <c r="J70" s="237" t="s">
        <v>138</v>
      </c>
      <c r="K70" s="238" t="s">
        <v>103</v>
      </c>
      <c r="L70" s="357"/>
      <c r="M70" s="244">
        <f>SUM(L68:L70)</f>
        <v>0</v>
      </c>
      <c r="N70" s="239">
        <f>+M70*0.0185</f>
        <v>0</v>
      </c>
      <c r="Q70" s="363" t="s">
        <v>144</v>
      </c>
      <c r="R70" s="363" t="s">
        <v>29</v>
      </c>
    </row>
    <row r="71" spans="5:18" x14ac:dyDescent="0.3">
      <c r="E71" s="188"/>
      <c r="F71" s="386"/>
      <c r="G71" s="387"/>
      <c r="H71" s="387"/>
      <c r="I71" s="7"/>
      <c r="J71" s="231" t="s">
        <v>151</v>
      </c>
      <c r="K71" s="232" t="s">
        <v>102</v>
      </c>
      <c r="L71" s="355"/>
      <c r="M71" s="355"/>
      <c r="N71" s="241"/>
      <c r="Q71" s="363"/>
      <c r="R71" s="363"/>
    </row>
    <row r="72" spans="5:18" x14ac:dyDescent="0.3">
      <c r="E72" s="188"/>
      <c r="F72" s="386"/>
      <c r="G72" s="387"/>
      <c r="H72" s="386"/>
      <c r="I72" s="7"/>
      <c r="J72" s="234" t="s">
        <v>151</v>
      </c>
      <c r="K72" s="235" t="s">
        <v>119</v>
      </c>
      <c r="L72" s="356"/>
      <c r="M72" s="356"/>
      <c r="N72" s="240"/>
      <c r="Q72" s="363"/>
      <c r="R72" s="363"/>
    </row>
    <row r="73" spans="5:18" ht="13.5" thickBot="1" x14ac:dyDescent="0.35">
      <c r="E73" s="188"/>
      <c r="F73" s="386"/>
      <c r="G73" s="386"/>
      <c r="H73" s="386"/>
      <c r="J73" s="237" t="s">
        <v>151</v>
      </c>
      <c r="K73" s="238" t="s">
        <v>103</v>
      </c>
      <c r="L73" s="357"/>
      <c r="M73" s="244">
        <f>SUM(L71:L73)</f>
        <v>0</v>
      </c>
      <c r="N73" s="239">
        <f>+M73*0.0185</f>
        <v>0</v>
      </c>
      <c r="Q73" s="363"/>
      <c r="R73" s="363"/>
    </row>
    <row r="74" spans="5:18" x14ac:dyDescent="0.3">
      <c r="E74" s="188"/>
      <c r="F74" s="386"/>
      <c r="G74" s="386"/>
      <c r="H74" s="386"/>
      <c r="J74" s="231" t="s">
        <v>155</v>
      </c>
      <c r="K74" s="232" t="s">
        <v>102</v>
      </c>
      <c r="L74" s="355"/>
      <c r="M74" s="355"/>
      <c r="N74" s="241"/>
      <c r="Q74" s="363"/>
      <c r="R74" s="363"/>
    </row>
    <row r="75" spans="5:18" x14ac:dyDescent="0.3">
      <c r="E75" s="188"/>
      <c r="F75" s="386"/>
      <c r="G75" s="386"/>
      <c r="H75" s="386"/>
      <c r="J75" s="234" t="s">
        <v>155</v>
      </c>
      <c r="K75" s="235" t="s">
        <v>119</v>
      </c>
      <c r="L75" s="356"/>
      <c r="M75" s="356"/>
      <c r="N75" s="240"/>
      <c r="Q75" s="363"/>
      <c r="R75" s="363"/>
    </row>
    <row r="76" spans="5:18" ht="13.5" thickBot="1" x14ac:dyDescent="0.35">
      <c r="E76" s="188"/>
      <c r="F76" s="387"/>
      <c r="G76" s="387"/>
      <c r="H76" s="386"/>
      <c r="J76" s="237" t="s">
        <v>155</v>
      </c>
      <c r="K76" s="238" t="s">
        <v>103</v>
      </c>
      <c r="L76" s="357"/>
      <c r="M76" s="244">
        <f>SUM(L74:L76)</f>
        <v>0</v>
      </c>
      <c r="N76" s="239">
        <f>+M76*0.0185</f>
        <v>0</v>
      </c>
      <c r="Q76" s="363"/>
      <c r="R76" s="363"/>
    </row>
    <row r="77" spans="5:18" x14ac:dyDescent="0.3">
      <c r="E77" s="188"/>
      <c r="F77" s="386"/>
      <c r="G77" s="386"/>
      <c r="H77" s="386"/>
      <c r="J77" s="231" t="s">
        <v>160</v>
      </c>
      <c r="K77" s="232" t="s">
        <v>102</v>
      </c>
      <c r="L77" s="355"/>
      <c r="M77" s="359"/>
      <c r="N77" s="241"/>
      <c r="Q77" s="363"/>
      <c r="R77" s="363"/>
    </row>
    <row r="78" spans="5:18" x14ac:dyDescent="0.3">
      <c r="E78" s="188"/>
      <c r="F78" s="386"/>
      <c r="G78" s="386"/>
      <c r="H78" s="388"/>
      <c r="J78" s="234" t="s">
        <v>160</v>
      </c>
      <c r="K78" s="235" t="s">
        <v>119</v>
      </c>
      <c r="L78" s="356"/>
      <c r="M78" s="360"/>
      <c r="N78" s="240"/>
      <c r="Q78" s="363"/>
      <c r="R78" s="363"/>
    </row>
    <row r="79" spans="5:18" ht="13.5" thickBot="1" x14ac:dyDescent="0.35">
      <c r="E79" s="188"/>
      <c r="F79" s="386"/>
      <c r="G79" s="386"/>
      <c r="H79" s="387"/>
      <c r="J79" s="237" t="s">
        <v>160</v>
      </c>
      <c r="K79" s="238" t="s">
        <v>103</v>
      </c>
      <c r="L79" s="357"/>
      <c r="M79" s="244">
        <f>SUM(L77:L79)</f>
        <v>0</v>
      </c>
      <c r="N79" s="239">
        <f>+M79*0.0185</f>
        <v>0</v>
      </c>
      <c r="Q79" s="363"/>
      <c r="R79" s="363"/>
    </row>
    <row r="80" spans="5:18" x14ac:dyDescent="0.3">
      <c r="E80" s="188"/>
      <c r="F80" s="386"/>
      <c r="G80" s="386"/>
      <c r="H80" s="388"/>
      <c r="J80" s="231" t="s">
        <v>159</v>
      </c>
      <c r="K80" s="232" t="s">
        <v>102</v>
      </c>
      <c r="L80" s="355"/>
      <c r="M80" s="359"/>
      <c r="N80" s="241"/>
      <c r="Q80" s="363"/>
      <c r="R80" s="363"/>
    </row>
    <row r="81" spans="5:18" x14ac:dyDescent="0.3">
      <c r="E81" s="188"/>
      <c r="F81" s="386"/>
      <c r="G81" s="386"/>
      <c r="H81" s="388"/>
      <c r="J81" s="234" t="s">
        <v>159</v>
      </c>
      <c r="K81" s="235" t="s">
        <v>119</v>
      </c>
      <c r="L81" s="356"/>
      <c r="M81" s="360"/>
      <c r="N81" s="240"/>
      <c r="Q81" s="363"/>
      <c r="R81" s="363"/>
    </row>
    <row r="82" spans="5:18" ht="13.5" thickBot="1" x14ac:dyDescent="0.35">
      <c r="E82" s="188"/>
      <c r="F82" s="387"/>
      <c r="G82" s="387"/>
      <c r="H82" s="387"/>
      <c r="J82" s="237" t="s">
        <v>159</v>
      </c>
      <c r="K82" s="238" t="s">
        <v>103</v>
      </c>
      <c r="L82" s="357"/>
      <c r="M82" s="244">
        <f>SUM(L80:L82)</f>
        <v>0</v>
      </c>
      <c r="N82" s="239">
        <f>+M82*0.0185</f>
        <v>0</v>
      </c>
      <c r="Q82" s="363"/>
      <c r="R82" s="363"/>
    </row>
    <row r="83" spans="5:18" x14ac:dyDescent="0.3">
      <c r="E83" s="188"/>
      <c r="F83" s="386"/>
      <c r="G83" s="387"/>
      <c r="H83" s="395"/>
      <c r="J83" s="231" t="s">
        <v>153</v>
      </c>
      <c r="K83" s="232" t="s">
        <v>102</v>
      </c>
      <c r="L83" s="355"/>
      <c r="M83" s="355"/>
      <c r="N83" s="241"/>
      <c r="Q83" s="363"/>
      <c r="R83" s="363"/>
    </row>
    <row r="84" spans="5:18" x14ac:dyDescent="0.3">
      <c r="E84" s="188"/>
      <c r="F84" s="386"/>
      <c r="G84" s="386"/>
      <c r="H84" s="387"/>
      <c r="J84" s="234" t="s">
        <v>153</v>
      </c>
      <c r="K84" s="235" t="s">
        <v>119</v>
      </c>
      <c r="L84" s="356"/>
      <c r="M84" s="356"/>
      <c r="N84" s="240"/>
      <c r="Q84" s="363"/>
      <c r="R84" s="363"/>
    </row>
    <row r="85" spans="5:18" ht="13.5" thickBot="1" x14ac:dyDescent="0.35">
      <c r="E85" s="188"/>
      <c r="F85" s="386"/>
      <c r="G85" s="386"/>
      <c r="H85" s="387"/>
      <c r="J85" s="237" t="s">
        <v>153</v>
      </c>
      <c r="K85" s="238" t="s">
        <v>103</v>
      </c>
      <c r="L85" s="357"/>
      <c r="M85" s="244">
        <f>SUM(L83:L85)</f>
        <v>0</v>
      </c>
      <c r="N85" s="239">
        <f>+M85*0.0185</f>
        <v>0</v>
      </c>
      <c r="Q85" s="363"/>
      <c r="R85" s="363"/>
    </row>
    <row r="86" spans="5:18" x14ac:dyDescent="0.3">
      <c r="E86" s="188"/>
      <c r="F86" s="387"/>
      <c r="G86" s="386"/>
      <c r="H86" s="387"/>
      <c r="J86" s="231" t="s">
        <v>158</v>
      </c>
      <c r="K86" s="242" t="s">
        <v>102</v>
      </c>
      <c r="L86" s="355"/>
      <c r="M86" s="355"/>
      <c r="N86" s="241"/>
      <c r="Q86" s="363"/>
      <c r="R86" s="363"/>
    </row>
    <row r="87" spans="5:18" x14ac:dyDescent="0.3">
      <c r="E87" s="188"/>
      <c r="F87" s="386"/>
      <c r="G87" s="386"/>
      <c r="H87" s="387"/>
      <c r="J87" s="234" t="s">
        <v>158</v>
      </c>
      <c r="K87" s="235" t="s">
        <v>119</v>
      </c>
      <c r="L87" s="356"/>
      <c r="M87" s="356"/>
      <c r="N87" s="240"/>
      <c r="Q87" s="363"/>
      <c r="R87" s="363"/>
    </row>
    <row r="88" spans="5:18" ht="13.5" thickBot="1" x14ac:dyDescent="0.35">
      <c r="E88" s="188"/>
      <c r="F88" s="386"/>
      <c r="G88" s="386"/>
      <c r="H88" s="387"/>
      <c r="J88" s="237" t="s">
        <v>158</v>
      </c>
      <c r="K88" s="243" t="s">
        <v>103</v>
      </c>
      <c r="L88" s="357"/>
      <c r="M88" s="244">
        <f>SUM(L86:L88)</f>
        <v>0</v>
      </c>
      <c r="N88" s="239">
        <f>+M88*0.0185</f>
        <v>0</v>
      </c>
      <c r="Q88" s="363"/>
      <c r="R88" s="363"/>
    </row>
    <row r="89" spans="5:18" x14ac:dyDescent="0.3">
      <c r="E89" s="188"/>
      <c r="F89" s="386"/>
      <c r="G89" s="386"/>
      <c r="H89" s="387"/>
      <c r="J89" s="231" t="s">
        <v>156</v>
      </c>
      <c r="K89" s="232" t="s">
        <v>102</v>
      </c>
      <c r="L89" s="355"/>
      <c r="M89" s="355"/>
      <c r="N89" s="241"/>
      <c r="Q89" s="363"/>
      <c r="R89" s="363"/>
    </row>
    <row r="90" spans="5:18" x14ac:dyDescent="0.3">
      <c r="E90" s="188"/>
      <c r="F90" s="386"/>
      <c r="G90" s="386"/>
      <c r="H90" s="387"/>
      <c r="J90" s="234" t="s">
        <v>156</v>
      </c>
      <c r="K90" s="235" t="s">
        <v>119</v>
      </c>
      <c r="L90" s="356"/>
      <c r="M90" s="356"/>
      <c r="N90" s="240"/>
      <c r="Q90" s="363"/>
      <c r="R90" s="363"/>
    </row>
    <row r="91" spans="5:18" ht="13.5" thickBot="1" x14ac:dyDescent="0.35">
      <c r="E91" s="188"/>
      <c r="F91" s="386"/>
      <c r="G91" s="386"/>
      <c r="H91" s="387"/>
      <c r="J91" s="237" t="s">
        <v>156</v>
      </c>
      <c r="K91" s="238" t="s">
        <v>103</v>
      </c>
      <c r="L91" s="357"/>
      <c r="M91" s="244">
        <f>SUM(L89:L91)</f>
        <v>0</v>
      </c>
      <c r="N91" s="239">
        <f>+M91*0.0185</f>
        <v>0</v>
      </c>
      <c r="Q91" s="363"/>
      <c r="R91" s="363"/>
    </row>
    <row r="92" spans="5:18" x14ac:dyDescent="0.3">
      <c r="E92" s="188"/>
      <c r="F92" s="386"/>
      <c r="G92" s="386"/>
      <c r="H92" s="387"/>
      <c r="J92" s="231" t="s">
        <v>157</v>
      </c>
      <c r="K92" s="232" t="s">
        <v>102</v>
      </c>
      <c r="L92" s="355"/>
      <c r="M92" s="355"/>
      <c r="N92" s="241"/>
      <c r="Q92" s="363"/>
      <c r="R92" s="363"/>
    </row>
    <row r="93" spans="5:18" x14ac:dyDescent="0.3">
      <c r="E93" s="188"/>
      <c r="F93" s="386"/>
      <c r="G93" s="386"/>
      <c r="H93" s="387"/>
      <c r="J93" s="234" t="s">
        <v>157</v>
      </c>
      <c r="K93" s="235" t="s">
        <v>119</v>
      </c>
      <c r="L93" s="356"/>
      <c r="M93" s="356"/>
      <c r="N93" s="240"/>
      <c r="Q93" s="363"/>
      <c r="R93" s="363"/>
    </row>
    <row r="94" spans="5:18" ht="13.5" thickBot="1" x14ac:dyDescent="0.35">
      <c r="E94" s="188"/>
      <c r="F94" s="386"/>
      <c r="G94" s="386"/>
      <c r="H94" s="387"/>
      <c r="J94" s="237" t="s">
        <v>157</v>
      </c>
      <c r="K94" s="238" t="s">
        <v>103</v>
      </c>
      <c r="L94" s="357"/>
      <c r="M94" s="244">
        <f>SUM(L92:L94)</f>
        <v>0</v>
      </c>
      <c r="N94" s="239">
        <f>+M94*0.0185</f>
        <v>0</v>
      </c>
      <c r="Q94" s="363"/>
      <c r="R94" s="363"/>
    </row>
    <row r="95" spans="5:18" x14ac:dyDescent="0.3">
      <c r="E95" s="188"/>
      <c r="F95" s="386"/>
      <c r="G95" s="386"/>
      <c r="H95" s="387"/>
      <c r="J95" s="231" t="s">
        <v>168</v>
      </c>
      <c r="K95" s="232" t="s">
        <v>102</v>
      </c>
      <c r="L95" s="355"/>
      <c r="M95" s="355"/>
      <c r="N95" s="241"/>
      <c r="Q95" s="363"/>
      <c r="R95" s="363"/>
    </row>
    <row r="96" spans="5:18" x14ac:dyDescent="0.3">
      <c r="E96" s="188"/>
      <c r="F96" s="386"/>
      <c r="G96" s="386"/>
      <c r="H96" s="387"/>
      <c r="J96" s="234" t="s">
        <v>168</v>
      </c>
      <c r="K96" s="235" t="s">
        <v>119</v>
      </c>
      <c r="L96" s="356"/>
      <c r="M96" s="356"/>
      <c r="N96" s="240"/>
      <c r="Q96" s="363"/>
      <c r="R96" s="363"/>
    </row>
    <row r="97" spans="5:18" ht="13.5" thickBot="1" x14ac:dyDescent="0.35">
      <c r="E97" s="235"/>
      <c r="F97" s="189"/>
      <c r="G97" s="189"/>
      <c r="H97" s="190"/>
      <c r="J97" s="237" t="s">
        <v>168</v>
      </c>
      <c r="K97" s="238" t="s">
        <v>103</v>
      </c>
      <c r="L97" s="357"/>
      <c r="M97" s="244">
        <f>SUM(L95:L97)</f>
        <v>0</v>
      </c>
      <c r="N97" s="239">
        <f>+M97*0.0185</f>
        <v>0</v>
      </c>
      <c r="Q97" s="363"/>
      <c r="R97" s="363"/>
    </row>
    <row r="98" spans="5:18" x14ac:dyDescent="0.3">
      <c r="E98" s="235"/>
      <c r="F98" s="235"/>
      <c r="G98" s="189"/>
      <c r="H98" s="190"/>
      <c r="J98" s="231" t="s">
        <v>169</v>
      </c>
      <c r="K98" s="232" t="s">
        <v>102</v>
      </c>
      <c r="L98" s="355"/>
      <c r="M98" s="355"/>
      <c r="N98" s="241"/>
      <c r="Q98" s="363"/>
      <c r="R98" s="363"/>
    </row>
    <row r="99" spans="5:18" x14ac:dyDescent="0.3">
      <c r="E99" s="371"/>
      <c r="F99" s="372"/>
      <c r="G99" s="381" t="s">
        <v>144</v>
      </c>
      <c r="H99" s="381" t="s">
        <v>29</v>
      </c>
      <c r="J99" s="234" t="s">
        <v>169</v>
      </c>
      <c r="K99" s="235" t="s">
        <v>119</v>
      </c>
      <c r="L99" s="356"/>
      <c r="M99" s="356"/>
      <c r="N99" s="240"/>
      <c r="Q99" s="363"/>
      <c r="R99" s="363"/>
    </row>
    <row r="100" spans="5:18" ht="13.5" thickBot="1" x14ac:dyDescent="0.35">
      <c r="E100" s="371" t="s">
        <v>147</v>
      </c>
      <c r="F100" s="372"/>
      <c r="G100" s="373">
        <f>SUM(L53:L100)-H100</f>
        <v>0</v>
      </c>
      <c r="H100" s="373"/>
      <c r="J100" s="237" t="s">
        <v>169</v>
      </c>
      <c r="K100" s="238" t="s">
        <v>103</v>
      </c>
      <c r="L100" s="357"/>
      <c r="M100" s="244">
        <f>SUM(L98:L100)</f>
        <v>0</v>
      </c>
      <c r="N100" s="239">
        <f>+M100*0.0185</f>
        <v>0</v>
      </c>
      <c r="Q100" s="363"/>
      <c r="R100" s="363"/>
    </row>
    <row r="101" spans="5:18" x14ac:dyDescent="0.3">
      <c r="E101" s="374" t="s">
        <v>145</v>
      </c>
      <c r="F101" s="375"/>
      <c r="G101" s="376">
        <f>SUM(L101:L116)-H101</f>
        <v>0</v>
      </c>
      <c r="H101" s="376"/>
      <c r="J101" s="380" t="s">
        <v>130</v>
      </c>
      <c r="K101" s="232" t="s">
        <v>104</v>
      </c>
      <c r="L101" s="355"/>
      <c r="M101" s="361">
        <f>SUM(L101)</f>
        <v>0</v>
      </c>
      <c r="N101" s="241"/>
      <c r="P101" s="282"/>
      <c r="Q101" s="363"/>
      <c r="R101" s="408">
        <f>SUM(Q99:R99)</f>
        <v>0</v>
      </c>
    </row>
    <row r="102" spans="5:18" x14ac:dyDescent="0.3">
      <c r="E102" s="374"/>
      <c r="F102" s="375"/>
      <c r="G102" s="376"/>
      <c r="H102" s="376"/>
      <c r="J102" s="234" t="s">
        <v>137</v>
      </c>
      <c r="K102" s="235" t="s">
        <v>104</v>
      </c>
      <c r="L102" s="356"/>
      <c r="M102" s="362">
        <f t="shared" ref="M102:M116" si="5">SUM(L102)</f>
        <v>0</v>
      </c>
      <c r="N102" s="240"/>
      <c r="P102" s="282"/>
      <c r="Q102" s="363"/>
      <c r="R102" s="363"/>
    </row>
    <row r="103" spans="5:18" x14ac:dyDescent="0.3">
      <c r="E103" s="382"/>
      <c r="F103" s="383"/>
      <c r="G103" s="384">
        <f>SUM(G100:G102)</f>
        <v>0</v>
      </c>
      <c r="H103" s="384">
        <f>SUM(H100:H102)</f>
        <v>0</v>
      </c>
      <c r="J103" s="234" t="s">
        <v>132</v>
      </c>
      <c r="K103" s="235" t="s">
        <v>104</v>
      </c>
      <c r="L103" s="356"/>
      <c r="M103" s="362">
        <f t="shared" si="5"/>
        <v>0</v>
      </c>
      <c r="N103" s="240"/>
      <c r="P103" s="282"/>
      <c r="Q103" s="363"/>
      <c r="R103" s="363"/>
    </row>
    <row r="104" spans="5:18" x14ac:dyDescent="0.3">
      <c r="E104" s="382"/>
      <c r="F104" s="383"/>
      <c r="G104" s="384"/>
      <c r="H104" s="384"/>
      <c r="J104" s="234" t="s">
        <v>136</v>
      </c>
      <c r="K104" s="235" t="s">
        <v>104</v>
      </c>
      <c r="L104" s="356"/>
      <c r="M104" s="362">
        <f t="shared" si="5"/>
        <v>0</v>
      </c>
      <c r="N104" s="240"/>
      <c r="P104" s="282"/>
      <c r="Q104" s="363"/>
      <c r="R104" s="363"/>
    </row>
    <row r="105" spans="5:18" x14ac:dyDescent="0.3">
      <c r="E105" s="382" t="s">
        <v>146</v>
      </c>
      <c r="F105" s="378"/>
      <c r="G105" s="379"/>
      <c r="H105" s="384">
        <f>SUM(G103:H103)</f>
        <v>0</v>
      </c>
      <c r="J105" s="234" t="s">
        <v>140</v>
      </c>
      <c r="K105" s="235" t="s">
        <v>104</v>
      </c>
      <c r="L105" s="356"/>
      <c r="M105" s="362">
        <f t="shared" si="5"/>
        <v>0</v>
      </c>
      <c r="N105" s="240"/>
      <c r="P105" s="282"/>
      <c r="Q105" s="363"/>
      <c r="R105" s="363"/>
    </row>
    <row r="106" spans="5:18" x14ac:dyDescent="0.3">
      <c r="E106" s="377" t="s">
        <v>148</v>
      </c>
      <c r="F106" s="378"/>
      <c r="G106" s="379">
        <f>SUM(N53:N100)</f>
        <v>0</v>
      </c>
      <c r="H106" s="190"/>
      <c r="J106" s="234" t="s">
        <v>139</v>
      </c>
      <c r="K106" s="235" t="s">
        <v>104</v>
      </c>
      <c r="L106" s="356"/>
      <c r="M106" s="362">
        <f t="shared" si="5"/>
        <v>0</v>
      </c>
      <c r="N106" s="240"/>
      <c r="Q106" s="363"/>
      <c r="R106" s="363"/>
    </row>
    <row r="107" spans="5:18" x14ac:dyDescent="0.3">
      <c r="E107" s="377" t="s">
        <v>149</v>
      </c>
      <c r="F107" s="378"/>
      <c r="G107" s="379"/>
      <c r="H107" s="190"/>
      <c r="J107" s="234" t="s">
        <v>151</v>
      </c>
      <c r="K107" s="235" t="s">
        <v>104</v>
      </c>
      <c r="L107" s="356"/>
      <c r="M107" s="362">
        <f t="shared" si="5"/>
        <v>0</v>
      </c>
      <c r="N107" s="240"/>
      <c r="P107" s="390"/>
      <c r="Q107" s="363"/>
      <c r="R107" s="407"/>
    </row>
    <row r="108" spans="5:18" x14ac:dyDescent="0.3">
      <c r="E108" s="235"/>
      <c r="F108" s="235"/>
      <c r="G108" s="189"/>
      <c r="H108" s="190"/>
      <c r="J108" s="234" t="s">
        <v>152</v>
      </c>
      <c r="K108" s="354" t="s">
        <v>104</v>
      </c>
      <c r="L108" s="356"/>
      <c r="M108" s="362">
        <f t="shared" si="5"/>
        <v>0</v>
      </c>
      <c r="N108" s="240"/>
      <c r="Q108" s="363"/>
      <c r="R108" s="363"/>
    </row>
    <row r="109" spans="5:18" x14ac:dyDescent="0.3">
      <c r="E109" s="235"/>
      <c r="F109" s="235"/>
      <c r="G109" s="189"/>
      <c r="H109" s="190"/>
      <c r="J109" s="234" t="s">
        <v>160</v>
      </c>
      <c r="K109" s="235" t="s">
        <v>104</v>
      </c>
      <c r="L109" s="356"/>
      <c r="M109" s="362">
        <f t="shared" si="5"/>
        <v>0</v>
      </c>
      <c r="N109" s="240"/>
      <c r="Q109" s="363"/>
      <c r="R109" s="363"/>
    </row>
    <row r="110" spans="5:18" x14ac:dyDescent="0.3">
      <c r="E110" s="235"/>
      <c r="F110" s="235"/>
      <c r="G110" s="189"/>
      <c r="H110" s="190"/>
      <c r="J110" s="234" t="s">
        <v>150</v>
      </c>
      <c r="K110" s="354" t="s">
        <v>104</v>
      </c>
      <c r="L110" s="356"/>
      <c r="M110" s="362">
        <f t="shared" si="5"/>
        <v>0</v>
      </c>
      <c r="N110" s="240"/>
      <c r="Q110" s="363"/>
      <c r="R110" s="363"/>
    </row>
    <row r="111" spans="5:18" x14ac:dyDescent="0.3">
      <c r="E111" s="235"/>
      <c r="F111" s="235"/>
      <c r="G111" s="189"/>
      <c r="H111" s="190"/>
      <c r="J111" s="234" t="s">
        <v>153</v>
      </c>
      <c r="K111" s="235" t="s">
        <v>104</v>
      </c>
      <c r="L111" s="356"/>
      <c r="M111" s="362">
        <f t="shared" si="5"/>
        <v>0</v>
      </c>
      <c r="N111" s="240"/>
      <c r="Q111" s="363"/>
      <c r="R111" s="363"/>
    </row>
    <row r="112" spans="5:18" x14ac:dyDescent="0.3">
      <c r="E112" s="235"/>
      <c r="F112" s="235"/>
      <c r="G112" s="189"/>
      <c r="H112" s="190"/>
      <c r="J112" s="234" t="s">
        <v>154</v>
      </c>
      <c r="K112" s="354" t="s">
        <v>104</v>
      </c>
      <c r="L112" s="356"/>
      <c r="M112" s="362">
        <f t="shared" si="5"/>
        <v>0</v>
      </c>
      <c r="N112" s="240"/>
      <c r="Q112" s="363"/>
      <c r="R112" s="363"/>
    </row>
    <row r="113" spans="5:18" x14ac:dyDescent="0.3">
      <c r="E113" s="235"/>
      <c r="F113" s="235"/>
      <c r="G113" s="189"/>
      <c r="H113" s="190"/>
      <c r="J113" s="234" t="s">
        <v>156</v>
      </c>
      <c r="K113" s="354" t="s">
        <v>104</v>
      </c>
      <c r="L113" s="356"/>
      <c r="M113" s="362">
        <f t="shared" si="5"/>
        <v>0</v>
      </c>
      <c r="N113" s="240"/>
      <c r="Q113" s="363"/>
      <c r="R113" s="363"/>
    </row>
    <row r="114" spans="5:18" x14ac:dyDescent="0.3">
      <c r="E114" s="235"/>
      <c r="F114" s="235"/>
      <c r="G114" s="189"/>
      <c r="H114" s="190"/>
      <c r="J114" s="234" t="s">
        <v>157</v>
      </c>
      <c r="K114" s="354" t="s">
        <v>104</v>
      </c>
      <c r="L114" s="356"/>
      <c r="M114" s="362">
        <f t="shared" si="5"/>
        <v>0</v>
      </c>
      <c r="N114" s="240"/>
      <c r="Q114" s="363"/>
      <c r="R114" s="363"/>
    </row>
    <row r="115" spans="5:18" x14ac:dyDescent="0.3">
      <c r="E115" s="235"/>
      <c r="F115" s="235"/>
      <c r="G115" s="189"/>
      <c r="H115" s="190"/>
      <c r="J115" s="234" t="s">
        <v>168</v>
      </c>
      <c r="K115" s="354" t="s">
        <v>104</v>
      </c>
      <c r="L115" s="356"/>
      <c r="M115" s="362">
        <f t="shared" si="5"/>
        <v>0</v>
      </c>
      <c r="N115" s="240"/>
      <c r="Q115" s="363"/>
      <c r="R115" s="363"/>
    </row>
    <row r="116" spans="5:18" ht="13.5" thickBot="1" x14ac:dyDescent="0.35">
      <c r="E116" s="235"/>
      <c r="F116" s="235"/>
      <c r="G116" s="235"/>
      <c r="H116" s="190"/>
      <c r="J116" s="237" t="s">
        <v>169</v>
      </c>
      <c r="K116" s="243" t="s">
        <v>104</v>
      </c>
      <c r="L116" s="357"/>
      <c r="M116" s="244">
        <f t="shared" si="5"/>
        <v>0</v>
      </c>
      <c r="N116" s="239"/>
      <c r="Q116" s="363"/>
      <c r="R116" s="363"/>
    </row>
    <row r="117" spans="5:18" x14ac:dyDescent="0.3">
      <c r="E117" s="235"/>
      <c r="F117" s="235"/>
      <c r="G117" s="235"/>
      <c r="H117" s="190"/>
      <c r="J117" s="235"/>
      <c r="K117" s="235"/>
      <c r="L117" s="235"/>
      <c r="M117" s="188"/>
      <c r="Q117" s="363"/>
      <c r="R117" s="363"/>
    </row>
    <row r="118" spans="5:18" ht="13.5" thickBot="1" x14ac:dyDescent="0.35">
      <c r="E118" s="235"/>
      <c r="F118" s="235"/>
      <c r="G118" s="235"/>
      <c r="H118" s="190"/>
      <c r="J118" s="235"/>
      <c r="K118" s="235"/>
      <c r="L118" s="235"/>
      <c r="M118" s="191">
        <f>SUM(M53:M117)</f>
        <v>0</v>
      </c>
      <c r="Q118" s="363"/>
      <c r="R118" s="363"/>
    </row>
    <row r="119" spans="5:18" ht="13.5" thickTop="1" x14ac:dyDescent="0.3">
      <c r="E119" s="235"/>
      <c r="F119" s="235"/>
      <c r="G119" s="235"/>
      <c r="H119" s="190"/>
      <c r="J119" s="235"/>
      <c r="K119" s="235"/>
      <c r="L119" s="235"/>
      <c r="M119" s="188"/>
      <c r="Q119" s="363"/>
      <c r="R119" s="363"/>
    </row>
    <row r="120" spans="5:18" x14ac:dyDescent="0.3">
      <c r="E120" s="235"/>
      <c r="F120" s="235"/>
      <c r="G120" s="235"/>
      <c r="H120" s="190"/>
      <c r="J120" s="235" t="s">
        <v>102</v>
      </c>
      <c r="K120" s="235"/>
      <c r="L120" s="235"/>
      <c r="M120" s="192">
        <f>+K21</f>
        <v>0</v>
      </c>
      <c r="P120" s="298"/>
      <c r="Q120" s="363"/>
      <c r="R120" s="363"/>
    </row>
    <row r="121" spans="5:18" x14ac:dyDescent="0.3">
      <c r="E121" s="235"/>
      <c r="F121" s="235"/>
      <c r="G121" s="235"/>
      <c r="H121" s="190"/>
      <c r="J121" s="235" t="s">
        <v>119</v>
      </c>
      <c r="K121" s="235"/>
      <c r="L121" s="235"/>
      <c r="M121" s="192">
        <f>+K35</f>
        <v>0</v>
      </c>
      <c r="P121" s="298"/>
      <c r="Q121" s="363"/>
      <c r="R121" s="363"/>
    </row>
    <row r="122" spans="5:18" x14ac:dyDescent="0.3">
      <c r="E122" s="235"/>
      <c r="F122" s="235"/>
      <c r="G122" s="235"/>
      <c r="H122" s="190"/>
      <c r="J122" s="235" t="s">
        <v>105</v>
      </c>
      <c r="K122" s="235"/>
      <c r="L122" s="235"/>
      <c r="M122" s="192">
        <f>+K22</f>
        <v>0</v>
      </c>
      <c r="P122" s="298"/>
      <c r="Q122" s="363"/>
      <c r="R122" s="363"/>
    </row>
    <row r="123" spans="5:18" x14ac:dyDescent="0.3">
      <c r="E123" s="235"/>
      <c r="F123" s="235"/>
      <c r="G123" s="235"/>
      <c r="H123" s="190"/>
      <c r="J123" s="235" t="s">
        <v>104</v>
      </c>
      <c r="K123" s="235"/>
      <c r="L123" s="235"/>
      <c r="M123" s="192">
        <f>+K24</f>
        <v>0</v>
      </c>
      <c r="P123" s="298"/>
      <c r="Q123" s="363"/>
      <c r="R123" s="363"/>
    </row>
    <row r="124" spans="5:18" x14ac:dyDescent="0.3">
      <c r="E124" s="235"/>
      <c r="F124" s="235"/>
      <c r="G124" s="235"/>
      <c r="H124" s="190"/>
      <c r="J124" s="235"/>
      <c r="K124" s="235"/>
      <c r="L124" s="235"/>
      <c r="M124" s="193"/>
      <c r="Q124" s="363"/>
      <c r="R124" s="363"/>
    </row>
    <row r="125" spans="5:18" ht="13.5" thickBot="1" x14ac:dyDescent="0.35">
      <c r="E125" s="235"/>
      <c r="F125" s="235"/>
      <c r="G125" s="235"/>
      <c r="H125" s="190"/>
      <c r="J125" s="235"/>
      <c r="K125" s="235"/>
      <c r="L125" s="235"/>
      <c r="M125" s="194">
        <f>SUM(M120:M124)</f>
        <v>0</v>
      </c>
      <c r="Q125" s="363"/>
      <c r="R125" s="363"/>
    </row>
    <row r="126" spans="5:18" ht="13.5" thickTop="1" x14ac:dyDescent="0.3">
      <c r="E126" s="235"/>
      <c r="F126" s="235"/>
      <c r="G126" s="235"/>
      <c r="H126" s="190"/>
      <c r="J126" s="235"/>
      <c r="K126" s="235"/>
      <c r="L126" s="235"/>
      <c r="M126" s="188"/>
      <c r="Q126" s="363"/>
      <c r="R126" s="363"/>
    </row>
    <row r="127" spans="5:18" x14ac:dyDescent="0.3">
      <c r="E127" s="235"/>
      <c r="F127" s="235"/>
      <c r="G127" s="235"/>
      <c r="H127" s="195"/>
      <c r="J127" s="235" t="s">
        <v>106</v>
      </c>
      <c r="K127" s="235"/>
      <c r="L127" s="235"/>
      <c r="M127" s="195">
        <f>+M118-M125</f>
        <v>0</v>
      </c>
      <c r="Q127" s="363"/>
      <c r="R127" s="363"/>
    </row>
  </sheetData>
  <mergeCells count="67">
    <mergeCell ref="E51:H51"/>
    <mergeCell ref="J51:M51"/>
    <mergeCell ref="C7:E7"/>
    <mergeCell ref="F7:G7"/>
    <mergeCell ref="I7:J7"/>
    <mergeCell ref="L7:M7"/>
    <mergeCell ref="D8:E8"/>
    <mergeCell ref="I8:J8"/>
    <mergeCell ref="L8:L9"/>
    <mergeCell ref="M8:M9"/>
    <mergeCell ref="C9:E9"/>
    <mergeCell ref="F9:G9"/>
    <mergeCell ref="I9:J9"/>
    <mergeCell ref="D10:E10"/>
    <mergeCell ref="I10:J10"/>
    <mergeCell ref="D11:E11"/>
    <mergeCell ref="A1:S1"/>
    <mergeCell ref="A2:O2"/>
    <mergeCell ref="P2:R2"/>
    <mergeCell ref="H3:H4"/>
    <mergeCell ref="J3:M4"/>
    <mergeCell ref="I11:J11"/>
    <mergeCell ref="D12:E12"/>
    <mergeCell ref="I12:J12"/>
    <mergeCell ref="D13:E13"/>
    <mergeCell ref="I13:J13"/>
    <mergeCell ref="A20:C20"/>
    <mergeCell ref="E20:H20"/>
    <mergeCell ref="J20:L20"/>
    <mergeCell ref="E21:G21"/>
    <mergeCell ref="D14:E14"/>
    <mergeCell ref="I14:J14"/>
    <mergeCell ref="D15:E15"/>
    <mergeCell ref="I15:J15"/>
    <mergeCell ref="C17:E17"/>
    <mergeCell ref="F17:G17"/>
    <mergeCell ref="I17:J17"/>
    <mergeCell ref="A31:C31"/>
    <mergeCell ref="E31:G31"/>
    <mergeCell ref="E32:G32"/>
    <mergeCell ref="E39:G39"/>
    <mergeCell ref="E33:G33"/>
    <mergeCell ref="E37:G37"/>
    <mergeCell ref="A38:B38"/>
    <mergeCell ref="E38:G38"/>
    <mergeCell ref="E36:H36"/>
    <mergeCell ref="N45:R45"/>
    <mergeCell ref="N33:S33"/>
    <mergeCell ref="N34:R34"/>
    <mergeCell ref="N35:R35"/>
    <mergeCell ref="N36:R36"/>
    <mergeCell ref="E22:G22"/>
    <mergeCell ref="N46:R46"/>
    <mergeCell ref="E40:G40"/>
    <mergeCell ref="E41:G41"/>
    <mergeCell ref="N41:S41"/>
    <mergeCell ref="N42:R42"/>
    <mergeCell ref="N43:R43"/>
    <mergeCell ref="N44:R44"/>
    <mergeCell ref="N37:R37"/>
    <mergeCell ref="E30:G30"/>
    <mergeCell ref="E23:G23"/>
    <mergeCell ref="E24:G24"/>
    <mergeCell ref="E25:G25"/>
    <mergeCell ref="E28:H28"/>
    <mergeCell ref="E29:G29"/>
    <mergeCell ref="N38:R38"/>
  </mergeCells>
  <phoneticPr fontId="40" type="noConversion"/>
  <pageMargins left="0.70866141732283472" right="0.70866141732283472" top="0.74803149606299213" bottom="0.74803149606299213" header="0.31496062992125984" footer="0.31496062992125984"/>
  <pageSetup paperSize="9" scale="47" orientation="portrait" verticalDpi="598" r:id="rId1"/>
  <headerFooter>
    <oddFooter>&amp;R&amp;"Times New Roman,Italic"&amp;8&amp;Z&amp;F</oddFooter>
  </headerFooter>
  <rowBreaks count="1" manualBreakCount="1">
    <brk id="50" max="16383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U127"/>
  <sheetViews>
    <sheetView zoomScaleNormal="100" workbookViewId="0">
      <selection activeCell="W42" sqref="W42"/>
    </sheetView>
  </sheetViews>
  <sheetFormatPr defaultColWidth="9.1796875" defaultRowHeight="13" x14ac:dyDescent="0.3"/>
  <cols>
    <col min="1" max="1" width="8.7265625" style="1" customWidth="1"/>
    <col min="2" max="2" width="11.7265625" style="1" bestFit="1" customWidth="1"/>
    <col min="3" max="3" width="9.7265625" style="1" bestFit="1" customWidth="1"/>
    <col min="4" max="4" width="1.26953125" style="1" customWidth="1"/>
    <col min="5" max="5" width="10.7265625" style="1" bestFit="1" customWidth="1"/>
    <col min="6" max="6" width="9" style="1" customWidth="1"/>
    <col min="7" max="7" width="10" style="1" bestFit="1" customWidth="1"/>
    <col min="8" max="8" width="12.453125" style="1" bestFit="1" customWidth="1"/>
    <col min="9" max="9" width="0.81640625" style="1" customWidth="1"/>
    <col min="10" max="10" width="16.54296875" style="1" bestFit="1" customWidth="1"/>
    <col min="11" max="11" width="11.26953125" style="1" customWidth="1"/>
    <col min="12" max="12" width="10.7265625" style="1" customWidth="1"/>
    <col min="13" max="13" width="10.81640625" style="67" customWidth="1"/>
    <col min="14" max="14" width="7.26953125" style="67" customWidth="1"/>
    <col min="15" max="15" width="1.26953125" style="1" customWidth="1"/>
    <col min="16" max="16" width="9" style="1" bestFit="1" customWidth="1"/>
    <col min="17" max="17" width="10.81640625" style="57" bestFit="1" customWidth="1"/>
    <col min="18" max="19" width="10.26953125" style="57" bestFit="1" customWidth="1"/>
    <col min="20" max="20" width="9.1796875" style="1"/>
    <col min="21" max="21" width="11.54296875" style="1" customWidth="1"/>
    <col min="22" max="16384" width="9.1796875" style="1"/>
  </cols>
  <sheetData>
    <row r="1" spans="1:19" ht="15.65" customHeight="1" x14ac:dyDescent="0.3">
      <c r="A1" s="468"/>
      <c r="B1" s="468"/>
      <c r="C1" s="468"/>
      <c r="D1" s="468"/>
      <c r="E1" s="468"/>
      <c r="F1" s="468"/>
      <c r="G1" s="468"/>
      <c r="H1" s="468"/>
      <c r="I1" s="468"/>
      <c r="J1" s="468"/>
      <c r="K1" s="468"/>
      <c r="L1" s="468"/>
      <c r="M1" s="468"/>
      <c r="N1" s="468"/>
      <c r="O1" s="468"/>
      <c r="P1" s="468"/>
      <c r="Q1" s="468"/>
      <c r="R1" s="468"/>
      <c r="S1" s="468"/>
    </row>
    <row r="2" spans="1:19" x14ac:dyDescent="0.3">
      <c r="A2" s="469" t="s">
        <v>0</v>
      </c>
      <c r="B2" s="469"/>
      <c r="C2" s="469"/>
      <c r="D2" s="469"/>
      <c r="E2" s="469"/>
      <c r="F2" s="469"/>
      <c r="G2" s="469"/>
      <c r="H2" s="469"/>
      <c r="I2" s="469"/>
      <c r="J2" s="469"/>
      <c r="K2" s="469"/>
      <c r="L2" s="469"/>
      <c r="M2" s="469"/>
      <c r="N2" s="469"/>
      <c r="O2" s="470"/>
      <c r="P2" s="471" t="s">
        <v>1</v>
      </c>
      <c r="Q2" s="472"/>
      <c r="R2" s="473"/>
      <c r="S2" s="2"/>
    </row>
    <row r="3" spans="1:19" ht="12.75" customHeight="1" x14ac:dyDescent="0.3">
      <c r="A3" s="3"/>
      <c r="B3" s="3"/>
      <c r="C3" s="3"/>
      <c r="D3" s="3"/>
      <c r="E3" s="3"/>
      <c r="F3" s="3"/>
      <c r="G3" s="3"/>
      <c r="H3" s="474" t="s">
        <v>2</v>
      </c>
      <c r="I3" s="106"/>
      <c r="J3" s="475"/>
      <c r="K3" s="475"/>
      <c r="L3" s="475"/>
      <c r="M3" s="475"/>
      <c r="N3" s="4"/>
      <c r="O3" s="2"/>
      <c r="P3" s="105" t="s">
        <v>3</v>
      </c>
      <c r="Q3" s="105" t="s">
        <v>4</v>
      </c>
      <c r="R3" s="105" t="s">
        <v>5</v>
      </c>
      <c r="S3" s="105" t="s">
        <v>5</v>
      </c>
    </row>
    <row r="4" spans="1:19" ht="12.75" customHeight="1" x14ac:dyDescent="0.3">
      <c r="A4" s="3"/>
      <c r="B4" s="3"/>
      <c r="C4" s="3"/>
      <c r="D4" s="3"/>
      <c r="E4" s="3"/>
      <c r="F4" s="3"/>
      <c r="G4" s="3"/>
      <c r="H4" s="474"/>
      <c r="I4" s="106"/>
      <c r="J4" s="476"/>
      <c r="K4" s="476"/>
      <c r="L4" s="476"/>
      <c r="M4" s="476"/>
      <c r="N4" s="4"/>
      <c r="O4" s="2"/>
      <c r="P4" s="5">
        <f>B9</f>
        <v>40000</v>
      </c>
      <c r="Q4" s="93">
        <f>B13</f>
        <v>0</v>
      </c>
      <c r="R4" s="6"/>
      <c r="S4" s="75">
        <f>L11+M15+K29+K39+K28</f>
        <v>0</v>
      </c>
    </row>
    <row r="5" spans="1:19" x14ac:dyDescent="0.3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4"/>
      <c r="N5" s="4"/>
      <c r="O5" s="2"/>
      <c r="P5" s="5">
        <f>C9</f>
        <v>40100</v>
      </c>
      <c r="Q5" s="93">
        <f>C13+D13+F13</f>
        <v>0</v>
      </c>
      <c r="R5" s="6"/>
      <c r="S5" s="2"/>
    </row>
    <row r="6" spans="1:19" ht="13.5" thickBo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4"/>
      <c r="N6" s="4"/>
      <c r="O6" s="2"/>
      <c r="P6" s="5">
        <f>F9</f>
        <v>40200</v>
      </c>
      <c r="Q6" s="93">
        <f>G13</f>
        <v>0</v>
      </c>
      <c r="R6" s="6"/>
      <c r="S6" s="2"/>
    </row>
    <row r="7" spans="1:19" ht="15" customHeight="1" thickBot="1" x14ac:dyDescent="0.35">
      <c r="A7" s="7"/>
      <c r="B7" s="184" t="s">
        <v>6</v>
      </c>
      <c r="C7" s="477" t="s">
        <v>7</v>
      </c>
      <c r="D7" s="480"/>
      <c r="E7" s="478"/>
      <c r="F7" s="477" t="s">
        <v>8</v>
      </c>
      <c r="G7" s="478"/>
      <c r="H7" s="185" t="s">
        <v>9</v>
      </c>
      <c r="I7" s="477" t="s">
        <v>94</v>
      </c>
      <c r="J7" s="478"/>
      <c r="K7" s="185" t="s">
        <v>45</v>
      </c>
      <c r="L7" s="477" t="s">
        <v>10</v>
      </c>
      <c r="M7" s="479"/>
      <c r="N7" s="4"/>
      <c r="O7" s="2"/>
      <c r="P7" s="5">
        <f>H9</f>
        <v>40300</v>
      </c>
      <c r="Q7" s="93">
        <f>H13</f>
        <v>0</v>
      </c>
      <c r="R7" s="6"/>
      <c r="S7" s="2"/>
    </row>
    <row r="8" spans="1:19" ht="16.149999999999999" customHeight="1" x14ac:dyDescent="0.3">
      <c r="A8" s="11"/>
      <c r="B8" s="8"/>
      <c r="C8" s="248" t="s">
        <v>11</v>
      </c>
      <c r="D8" s="481" t="s">
        <v>12</v>
      </c>
      <c r="E8" s="482"/>
      <c r="F8" s="248" t="s">
        <v>13</v>
      </c>
      <c r="G8" s="248" t="s">
        <v>8</v>
      </c>
      <c r="H8" s="246" t="s">
        <v>14</v>
      </c>
      <c r="I8" s="455"/>
      <c r="J8" s="456"/>
      <c r="K8" s="178" t="s">
        <v>95</v>
      </c>
      <c r="L8" s="440" t="s">
        <v>96</v>
      </c>
      <c r="M8" s="442" t="s">
        <v>97</v>
      </c>
      <c r="N8" s="4"/>
      <c r="O8" s="2"/>
      <c r="P8" s="5">
        <f>I9</f>
        <v>40900</v>
      </c>
      <c r="Q8" s="93">
        <f>I13</f>
        <v>0</v>
      </c>
      <c r="R8" s="6"/>
      <c r="S8" s="2"/>
    </row>
    <row r="9" spans="1:19" ht="13.9" customHeight="1" thickBot="1" x14ac:dyDescent="0.35">
      <c r="A9" s="73" t="s">
        <v>15</v>
      </c>
      <c r="B9" s="9">
        <v>40000</v>
      </c>
      <c r="C9" s="457">
        <v>40100</v>
      </c>
      <c r="D9" s="483"/>
      <c r="E9" s="458"/>
      <c r="F9" s="457">
        <v>40200</v>
      </c>
      <c r="G9" s="458"/>
      <c r="H9" s="247">
        <v>40300</v>
      </c>
      <c r="I9" s="457">
        <v>40900</v>
      </c>
      <c r="J9" s="458"/>
      <c r="K9" s="10">
        <v>41000</v>
      </c>
      <c r="L9" s="441"/>
      <c r="M9" s="443"/>
      <c r="N9" s="4"/>
      <c r="O9" s="2"/>
      <c r="P9" s="5">
        <f>K9</f>
        <v>41000</v>
      </c>
      <c r="Q9" s="93">
        <f>K13</f>
        <v>0</v>
      </c>
      <c r="R9" s="6"/>
      <c r="S9" s="2"/>
    </row>
    <row r="10" spans="1:19" ht="14.5" customHeight="1" x14ac:dyDescent="0.3">
      <c r="A10" s="11" t="s">
        <v>110</v>
      </c>
      <c r="B10" s="365"/>
      <c r="C10" s="366"/>
      <c r="D10" s="495"/>
      <c r="E10" s="496"/>
      <c r="F10" s="366"/>
      <c r="G10" s="366"/>
      <c r="H10" s="271"/>
      <c r="I10" s="497"/>
      <c r="J10" s="498"/>
      <c r="K10" s="268"/>
      <c r="L10" s="12">
        <f>SUM(B10:K10)</f>
        <v>0</v>
      </c>
      <c r="M10" s="12">
        <f>SUM(B10:K10)</f>
        <v>0</v>
      </c>
      <c r="N10" s="4"/>
      <c r="O10" s="2"/>
      <c r="P10" s="86"/>
      <c r="Q10" s="87"/>
      <c r="R10" s="42"/>
      <c r="S10" s="2"/>
    </row>
    <row r="11" spans="1:19" ht="14.5" customHeight="1" x14ac:dyDescent="0.3">
      <c r="A11" s="72" t="s">
        <v>63</v>
      </c>
      <c r="B11" s="367"/>
      <c r="C11" s="368"/>
      <c r="D11" s="493"/>
      <c r="E11" s="494"/>
      <c r="F11" s="368"/>
      <c r="G11" s="368"/>
      <c r="H11" s="273"/>
      <c r="I11" s="499"/>
      <c r="J11" s="500"/>
      <c r="K11" s="266"/>
      <c r="L11" s="12">
        <f>SUM(B11:K11)</f>
        <v>0</v>
      </c>
      <c r="M11" s="12">
        <f>SUM(B11:K11)</f>
        <v>0</v>
      </c>
      <c r="N11" s="4"/>
      <c r="O11" s="2"/>
      <c r="P11" s="13">
        <f>N15</f>
        <v>24000</v>
      </c>
      <c r="Q11" s="93">
        <f>M15</f>
        <v>0</v>
      </c>
      <c r="R11" s="75">
        <f>M16</f>
        <v>0</v>
      </c>
      <c r="S11" s="2"/>
    </row>
    <row r="12" spans="1:19" ht="13.5" thickBot="1" x14ac:dyDescent="0.35">
      <c r="A12" s="72" t="s">
        <v>64</v>
      </c>
      <c r="B12" s="274"/>
      <c r="C12" s="269"/>
      <c r="D12" s="491"/>
      <c r="E12" s="492"/>
      <c r="F12" s="269"/>
      <c r="G12" s="269"/>
      <c r="H12" s="269"/>
      <c r="I12" s="491"/>
      <c r="J12" s="492"/>
      <c r="K12" s="267"/>
      <c r="L12" s="12">
        <f>SUM(B12:K12)</f>
        <v>0</v>
      </c>
      <c r="M12" s="12">
        <f>SUM(B12:K12)</f>
        <v>0</v>
      </c>
      <c r="N12" s="4"/>
      <c r="O12" s="2"/>
      <c r="P12" s="89"/>
      <c r="Q12" s="87"/>
      <c r="R12" s="42"/>
      <c r="S12" s="2"/>
    </row>
    <row r="13" spans="1:19" ht="14.5" customHeight="1" x14ac:dyDescent="0.3">
      <c r="A13" s="72" t="s">
        <v>10</v>
      </c>
      <c r="B13" s="175">
        <f>SUM(B10:B12)</f>
        <v>0</v>
      </c>
      <c r="C13" s="176">
        <f>SUM(C10:C12)</f>
        <v>0</v>
      </c>
      <c r="D13" s="449">
        <f t="shared" ref="D13:E13" si="0">SUM(D10:D12)</f>
        <v>0</v>
      </c>
      <c r="E13" s="450">
        <f t="shared" si="0"/>
        <v>0</v>
      </c>
      <c r="F13" s="176">
        <f>SUM(F10:F12)</f>
        <v>0</v>
      </c>
      <c r="G13" s="176">
        <f>SUM(G10:G12)</f>
        <v>0</v>
      </c>
      <c r="H13" s="176">
        <f>SUM(H10:H12)</f>
        <v>0</v>
      </c>
      <c r="I13" s="449">
        <f t="shared" ref="I13" si="1">SUM(I10:I12)</f>
        <v>0</v>
      </c>
      <c r="J13" s="450">
        <f>SUM(J10:J12)</f>
        <v>0</v>
      </c>
      <c r="K13" s="176">
        <f>SUM(K10:K12)</f>
        <v>0</v>
      </c>
      <c r="L13" s="187"/>
      <c r="M13" s="186">
        <f>SUM(B13:K13)</f>
        <v>0</v>
      </c>
      <c r="N13" s="4"/>
      <c r="O13" s="2"/>
      <c r="P13" s="85">
        <f>M23</f>
        <v>10400</v>
      </c>
      <c r="Q13" s="198">
        <f>-L23</f>
        <v>0</v>
      </c>
      <c r="R13" s="201">
        <f>-M55</f>
        <v>0</v>
      </c>
      <c r="S13" s="2"/>
    </row>
    <row r="14" spans="1:19" ht="13.5" thickBot="1" x14ac:dyDescent="0.35">
      <c r="A14" s="73"/>
      <c r="B14" s="14"/>
      <c r="C14" s="15"/>
      <c r="D14" s="451"/>
      <c r="E14" s="452"/>
      <c r="F14" s="15"/>
      <c r="G14" s="15"/>
      <c r="H14" s="15"/>
      <c r="I14" s="451"/>
      <c r="J14" s="452"/>
      <c r="K14" s="15"/>
      <c r="L14" s="15"/>
      <c r="M14" s="16"/>
      <c r="N14" s="4"/>
      <c r="O14" s="2"/>
      <c r="P14" s="13">
        <f>M25</f>
        <v>10430</v>
      </c>
      <c r="Q14" s="93">
        <f>-L25</f>
        <v>0</v>
      </c>
      <c r="R14" s="202">
        <f>-M58</f>
        <v>0</v>
      </c>
      <c r="S14" s="2"/>
    </row>
    <row r="15" spans="1:19" ht="14.5" customHeight="1" thickBot="1" x14ac:dyDescent="0.35">
      <c r="A15" s="7"/>
      <c r="B15" s="17">
        <f>B13*0.1</f>
        <v>0</v>
      </c>
      <c r="C15" s="17">
        <f>C13*0.1</f>
        <v>0</v>
      </c>
      <c r="D15" s="453">
        <f>D13*0.1</f>
        <v>0</v>
      </c>
      <c r="E15" s="454"/>
      <c r="F15" s="18">
        <f>F13*0.1</f>
        <v>0</v>
      </c>
      <c r="G15" s="18">
        <f>G13*0.1</f>
        <v>0</v>
      </c>
      <c r="H15" s="18">
        <f>H13*0</f>
        <v>0</v>
      </c>
      <c r="I15" s="453">
        <f>I13*0.1</f>
        <v>0</v>
      </c>
      <c r="J15" s="454"/>
      <c r="K15" s="18">
        <f>K13*0</f>
        <v>0</v>
      </c>
      <c r="L15" s="18">
        <f>SUM(B15:K15)</f>
        <v>0</v>
      </c>
      <c r="M15" s="275"/>
      <c r="N15" s="19">
        <v>24000</v>
      </c>
      <c r="O15" s="2"/>
      <c r="P15" s="13">
        <v>70700</v>
      </c>
      <c r="Q15" s="93">
        <f>-L26</f>
        <v>0</v>
      </c>
      <c r="R15" s="202">
        <f>-M61</f>
        <v>0</v>
      </c>
      <c r="S15" s="2"/>
    </row>
    <row r="16" spans="1:19" ht="13.5" thickBot="1" x14ac:dyDescent="0.35">
      <c r="A16" s="3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1">
        <f>M13+M15</f>
        <v>0</v>
      </c>
      <c r="N16" s="4"/>
      <c r="O16" s="2"/>
      <c r="P16" s="13">
        <f>M30</f>
        <v>22200</v>
      </c>
      <c r="Q16" s="93">
        <f>L30</f>
        <v>0</v>
      </c>
      <c r="R16" s="202">
        <f>-M64</f>
        <v>0</v>
      </c>
      <c r="S16" s="2"/>
    </row>
    <row r="17" spans="1:19" ht="14.5" customHeight="1" x14ac:dyDescent="0.3">
      <c r="A17" s="3" t="s">
        <v>16</v>
      </c>
      <c r="B17" s="22">
        <v>40000</v>
      </c>
      <c r="C17" s="447">
        <v>40200</v>
      </c>
      <c r="D17" s="487"/>
      <c r="E17" s="448"/>
      <c r="F17" s="447">
        <v>40300</v>
      </c>
      <c r="G17" s="448"/>
      <c r="H17" s="22">
        <v>40500</v>
      </c>
      <c r="I17" s="447">
        <v>40600</v>
      </c>
      <c r="J17" s="448"/>
      <c r="K17" s="5">
        <f>K9</f>
        <v>41000</v>
      </c>
      <c r="L17" s="23"/>
      <c r="M17" s="24"/>
      <c r="N17" s="4"/>
      <c r="O17" s="2"/>
      <c r="P17" s="13">
        <f>M31</f>
        <v>73000</v>
      </c>
      <c r="Q17" s="93">
        <f>L31</f>
        <v>0</v>
      </c>
      <c r="R17" s="202">
        <f>-M67</f>
        <v>0</v>
      </c>
      <c r="S17" s="2"/>
    </row>
    <row r="18" spans="1:19" x14ac:dyDescent="0.3">
      <c r="A18" s="2"/>
      <c r="B18" s="2"/>
      <c r="C18" s="2"/>
      <c r="D18" s="2"/>
      <c r="E18" s="2"/>
      <c r="F18" s="2"/>
      <c r="G18" s="2"/>
      <c r="H18" s="2"/>
      <c r="I18" s="2"/>
      <c r="K18" s="2"/>
      <c r="L18" s="2"/>
      <c r="M18" s="25"/>
      <c r="N18" s="4"/>
      <c r="O18" s="2"/>
      <c r="P18" s="13">
        <f>M27</f>
        <v>22200</v>
      </c>
      <c r="Q18" s="93">
        <f>L27</f>
        <v>0</v>
      </c>
      <c r="R18" s="202">
        <f>-M70</f>
        <v>0</v>
      </c>
      <c r="S18" s="2"/>
    </row>
    <row r="19" spans="1:19" x14ac:dyDescent="0.3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20"/>
      <c r="M19" s="4"/>
      <c r="N19" s="4"/>
      <c r="O19" s="2" t="s">
        <v>17</v>
      </c>
      <c r="P19" s="13">
        <f>M28</f>
        <v>22200</v>
      </c>
      <c r="Q19" s="93">
        <f>L28</f>
        <v>0</v>
      </c>
      <c r="R19" s="202">
        <f>-M73</f>
        <v>0</v>
      </c>
      <c r="S19" s="2"/>
    </row>
    <row r="20" spans="1:19" ht="13.5" thickBot="1" x14ac:dyDescent="0.35">
      <c r="A20" s="444" t="s">
        <v>22</v>
      </c>
      <c r="B20" s="445"/>
      <c r="C20" s="446"/>
      <c r="D20" s="26"/>
      <c r="E20" s="444" t="s">
        <v>54</v>
      </c>
      <c r="F20" s="445"/>
      <c r="G20" s="445"/>
      <c r="H20" s="446"/>
      <c r="J20" s="444" t="s">
        <v>52</v>
      </c>
      <c r="K20" s="445"/>
      <c r="L20" s="446"/>
      <c r="M20" s="2"/>
      <c r="N20" s="4"/>
      <c r="O20" s="2"/>
      <c r="P20" s="2"/>
      <c r="Q20" s="4"/>
      <c r="R20" s="203">
        <f>-M76</f>
        <v>0</v>
      </c>
      <c r="S20" s="2"/>
    </row>
    <row r="21" spans="1:19" x14ac:dyDescent="0.3">
      <c r="A21" s="27">
        <v>100</v>
      </c>
      <c r="B21" s="277"/>
      <c r="C21" s="94">
        <f t="shared" ref="C21:C27" si="2">A21*B21</f>
        <v>0</v>
      </c>
      <c r="D21" s="28"/>
      <c r="E21" s="465"/>
      <c r="F21" s="466"/>
      <c r="G21" s="467"/>
      <c r="H21" s="55"/>
      <c r="I21" s="26"/>
      <c r="J21" s="29" t="s">
        <v>56</v>
      </c>
      <c r="K21" s="275"/>
      <c r="L21" s="29"/>
      <c r="M21" s="25"/>
      <c r="N21" s="4"/>
      <c r="O21" s="2"/>
      <c r="P21" s="13">
        <v>70800</v>
      </c>
      <c r="Q21" s="93">
        <f>K47</f>
        <v>0</v>
      </c>
      <c r="R21" s="6"/>
      <c r="S21" s="2"/>
    </row>
    <row r="22" spans="1:19" ht="12.75" customHeight="1" x14ac:dyDescent="0.3">
      <c r="A22" s="27">
        <v>50</v>
      </c>
      <c r="B22" s="278"/>
      <c r="C22" s="94">
        <f t="shared" si="2"/>
        <v>0</v>
      </c>
      <c r="D22" s="28"/>
      <c r="E22" s="465"/>
      <c r="F22" s="466"/>
      <c r="G22" s="467"/>
      <c r="H22" s="55"/>
      <c r="I22" s="30"/>
      <c r="J22" s="29" t="s">
        <v>57</v>
      </c>
      <c r="K22" s="275"/>
      <c r="L22" s="29"/>
      <c r="M22" s="25"/>
      <c r="N22" s="4"/>
      <c r="O22" s="2"/>
      <c r="P22" s="85">
        <v>10420</v>
      </c>
      <c r="Q22" s="92">
        <f>-+K35</f>
        <v>0</v>
      </c>
      <c r="R22" s="45"/>
      <c r="S22" s="2"/>
    </row>
    <row r="23" spans="1:19" ht="12.75" customHeight="1" x14ac:dyDescent="0.3">
      <c r="A23" s="31">
        <v>20</v>
      </c>
      <c r="B23" s="278"/>
      <c r="C23" s="94">
        <f t="shared" si="2"/>
        <v>0</v>
      </c>
      <c r="D23" s="28"/>
      <c r="E23" s="465"/>
      <c r="F23" s="466"/>
      <c r="G23" s="467"/>
      <c r="H23" s="55"/>
      <c r="I23" s="30"/>
      <c r="J23" s="32" t="s">
        <v>58</v>
      </c>
      <c r="K23" s="90">
        <f>SUM(K21:K22)</f>
        <v>0</v>
      </c>
      <c r="L23" s="91">
        <f>K23</f>
        <v>0</v>
      </c>
      <c r="M23" s="19">
        <v>10400</v>
      </c>
      <c r="N23" s="4"/>
      <c r="O23" s="2"/>
      <c r="P23" s="13">
        <v>22150</v>
      </c>
      <c r="Q23" s="93">
        <f t="shared" ref="Q23:Q27" si="3">+K36</f>
        <v>0</v>
      </c>
      <c r="R23" s="6"/>
      <c r="S23" s="2"/>
    </row>
    <row r="24" spans="1:19" x14ac:dyDescent="0.3">
      <c r="A24" s="27">
        <v>10</v>
      </c>
      <c r="B24" s="277"/>
      <c r="C24" s="94">
        <f t="shared" si="2"/>
        <v>0</v>
      </c>
      <c r="D24" s="28"/>
      <c r="E24" s="462"/>
      <c r="F24" s="463"/>
      <c r="G24" s="464"/>
      <c r="H24" s="77"/>
      <c r="I24" s="30"/>
      <c r="J24" s="43" t="s">
        <v>21</v>
      </c>
      <c r="K24" s="255"/>
      <c r="L24" s="33"/>
      <c r="M24" s="4"/>
      <c r="N24" s="4"/>
      <c r="O24" s="2"/>
      <c r="P24" s="13">
        <v>22102</v>
      </c>
      <c r="Q24" s="93">
        <f t="shared" si="3"/>
        <v>0</v>
      </c>
      <c r="R24" s="6"/>
      <c r="S24" s="2"/>
    </row>
    <row r="25" spans="1:19" x14ac:dyDescent="0.3">
      <c r="A25" s="31">
        <v>5</v>
      </c>
      <c r="B25" s="277"/>
      <c r="C25" s="94">
        <f t="shared" si="2"/>
        <v>0</v>
      </c>
      <c r="D25" s="28"/>
      <c r="E25" s="462"/>
      <c r="F25" s="463"/>
      <c r="G25" s="464"/>
      <c r="H25" s="77"/>
      <c r="I25" s="30"/>
      <c r="J25" s="43" t="s">
        <v>24</v>
      </c>
      <c r="K25" s="79"/>
      <c r="L25" s="91">
        <f>K24-L26</f>
        <v>0</v>
      </c>
      <c r="M25" s="19">
        <v>10430</v>
      </c>
      <c r="N25" s="4"/>
      <c r="O25" s="2"/>
      <c r="P25" s="13"/>
      <c r="Q25" s="93">
        <f t="shared" si="3"/>
        <v>0</v>
      </c>
      <c r="R25" s="6"/>
      <c r="S25" s="2"/>
    </row>
    <row r="26" spans="1:19" x14ac:dyDescent="0.3">
      <c r="A26" s="31">
        <v>2</v>
      </c>
      <c r="B26" s="277"/>
      <c r="C26" s="94">
        <f t="shared" si="2"/>
        <v>0</v>
      </c>
      <c r="D26" s="28"/>
      <c r="E26" s="35"/>
      <c r="F26" s="35"/>
      <c r="G26" s="35"/>
      <c r="H26" s="97">
        <f>SUM(H21:H25)</f>
        <v>0</v>
      </c>
      <c r="I26" s="30"/>
      <c r="J26" s="43" t="s">
        <v>28</v>
      </c>
      <c r="K26" s="80"/>
      <c r="L26" s="91">
        <f>K24*0.026</f>
        <v>0</v>
      </c>
      <c r="M26" s="19">
        <v>70700</v>
      </c>
      <c r="N26" s="4"/>
      <c r="O26" s="2"/>
      <c r="P26" s="13">
        <v>23300</v>
      </c>
      <c r="Q26" s="93">
        <f>+K39</f>
        <v>0</v>
      </c>
      <c r="R26" s="6"/>
      <c r="S26" s="2"/>
    </row>
    <row r="27" spans="1:19" x14ac:dyDescent="0.3">
      <c r="A27" s="36">
        <v>1</v>
      </c>
      <c r="B27" s="277"/>
      <c r="C27" s="94">
        <f t="shared" si="2"/>
        <v>0</v>
      </c>
      <c r="D27" s="28"/>
      <c r="E27" s="35"/>
      <c r="F27" s="35"/>
      <c r="G27" s="35"/>
      <c r="H27" s="37"/>
      <c r="I27" s="30"/>
      <c r="J27" s="29" t="s">
        <v>98</v>
      </c>
      <c r="K27" s="253"/>
      <c r="L27" s="91">
        <f>K27</f>
        <v>0</v>
      </c>
      <c r="M27" s="19">
        <v>22200</v>
      </c>
      <c r="N27" s="4"/>
      <c r="O27" s="2"/>
      <c r="P27" s="13">
        <v>10550</v>
      </c>
      <c r="Q27" s="93">
        <f t="shared" si="3"/>
        <v>0</v>
      </c>
      <c r="R27" s="6"/>
      <c r="S27" s="2"/>
    </row>
    <row r="28" spans="1:19" x14ac:dyDescent="0.3">
      <c r="A28" s="38" t="s">
        <v>36</v>
      </c>
      <c r="B28" s="276"/>
      <c r="C28" s="95">
        <f>B28</f>
        <v>0</v>
      </c>
      <c r="D28" s="39"/>
      <c r="E28" s="444" t="s">
        <v>55</v>
      </c>
      <c r="F28" s="445"/>
      <c r="G28" s="445"/>
      <c r="H28" s="446"/>
      <c r="I28" s="37"/>
      <c r="J28" s="32" t="s">
        <v>99</v>
      </c>
      <c r="K28" s="279"/>
      <c r="L28" s="91">
        <f>K28</f>
        <v>0</v>
      </c>
      <c r="M28" s="19">
        <v>22200</v>
      </c>
      <c r="N28" s="4"/>
      <c r="O28" s="2"/>
      <c r="P28" s="13">
        <v>10006</v>
      </c>
      <c r="Q28" s="93">
        <f>+K41</f>
        <v>0</v>
      </c>
      <c r="R28" s="6"/>
      <c r="S28" s="2"/>
    </row>
    <row r="29" spans="1:19" x14ac:dyDescent="0.3">
      <c r="A29" s="7"/>
      <c r="B29" s="2"/>
      <c r="C29" s="96">
        <f>SUM(C21:C28)</f>
        <v>0</v>
      </c>
      <c r="D29" s="41"/>
      <c r="E29" s="465"/>
      <c r="F29" s="466"/>
      <c r="G29" s="467"/>
      <c r="H29" s="55"/>
      <c r="I29" s="26"/>
      <c r="J29" s="40" t="s">
        <v>33</v>
      </c>
      <c r="K29" s="269"/>
      <c r="L29" s="82"/>
      <c r="M29" s="4"/>
      <c r="N29" s="4"/>
      <c r="O29" s="2"/>
      <c r="P29" s="13"/>
      <c r="Q29" s="93">
        <f>+L42</f>
        <v>0</v>
      </c>
      <c r="R29" s="6"/>
      <c r="S29" s="2"/>
    </row>
    <row r="30" spans="1:19" x14ac:dyDescent="0.3">
      <c r="D30" s="2"/>
      <c r="E30" s="465"/>
      <c r="F30" s="466"/>
      <c r="G30" s="467"/>
      <c r="H30" s="55"/>
      <c r="I30" s="30"/>
      <c r="J30" s="43" t="s">
        <v>34</v>
      </c>
      <c r="K30" s="79"/>
      <c r="L30" s="33">
        <f>K29-L31</f>
        <v>0</v>
      </c>
      <c r="M30" s="19">
        <v>22200</v>
      </c>
      <c r="N30" s="4"/>
      <c r="O30" s="2"/>
      <c r="P30" s="13"/>
      <c r="Q30" s="93">
        <f>K44</f>
        <v>0</v>
      </c>
      <c r="R30" s="42"/>
      <c r="S30" s="2"/>
    </row>
    <row r="31" spans="1:19" x14ac:dyDescent="0.3">
      <c r="A31" s="488" t="s">
        <v>23</v>
      </c>
      <c r="B31" s="489"/>
      <c r="C31" s="490"/>
      <c r="D31" s="44"/>
      <c r="E31" s="462"/>
      <c r="F31" s="463"/>
      <c r="G31" s="464"/>
      <c r="H31" s="77"/>
      <c r="I31" s="30"/>
      <c r="J31" s="43" t="s">
        <v>35</v>
      </c>
      <c r="K31" s="81"/>
      <c r="L31" s="33">
        <f>K29*0.08</f>
        <v>0</v>
      </c>
      <c r="M31" s="19">
        <v>73000</v>
      </c>
      <c r="N31" s="4"/>
      <c r="O31" s="2"/>
      <c r="P31" s="4"/>
      <c r="Q31" s="83"/>
      <c r="R31" s="93">
        <f>SUM(Q4:Q30)</f>
        <v>0</v>
      </c>
      <c r="S31" s="2"/>
    </row>
    <row r="32" spans="1:19" x14ac:dyDescent="0.3">
      <c r="A32" s="46" t="s">
        <v>25</v>
      </c>
      <c r="B32" s="46" t="s">
        <v>26</v>
      </c>
      <c r="C32" s="47" t="s">
        <v>27</v>
      </c>
      <c r="D32" s="3"/>
      <c r="E32" s="462"/>
      <c r="F32" s="463"/>
      <c r="G32" s="464"/>
      <c r="H32" s="77"/>
      <c r="I32" s="30"/>
      <c r="M32" s="25"/>
      <c r="N32" s="4"/>
      <c r="O32" s="2" t="s">
        <v>31</v>
      </c>
      <c r="P32" s="2"/>
      <c r="Q32" s="4"/>
      <c r="R32" s="4"/>
      <c r="S32" s="2"/>
    </row>
    <row r="33" spans="1:21" x14ac:dyDescent="0.3">
      <c r="A33" s="48" t="s">
        <v>29</v>
      </c>
      <c r="B33" s="253"/>
      <c r="C33" s="98">
        <f>B33*1.98</f>
        <v>0</v>
      </c>
      <c r="D33" s="49"/>
      <c r="E33" s="462"/>
      <c r="F33" s="463"/>
      <c r="G33" s="464"/>
      <c r="H33" s="77"/>
      <c r="I33" s="30"/>
      <c r="J33" s="249" t="s">
        <v>53</v>
      </c>
      <c r="K33" s="250"/>
      <c r="L33" s="251"/>
      <c r="M33" s="25"/>
      <c r="N33" s="485" t="s">
        <v>61</v>
      </c>
      <c r="O33" s="485"/>
      <c r="P33" s="485"/>
      <c r="Q33" s="485"/>
      <c r="R33" s="485"/>
      <c r="S33" s="485"/>
    </row>
    <row r="34" spans="1:21" x14ac:dyDescent="0.3">
      <c r="A34" s="48" t="s">
        <v>30</v>
      </c>
      <c r="B34" s="76"/>
      <c r="C34" s="98">
        <f>B34*2.62</f>
        <v>0</v>
      </c>
      <c r="D34" s="49"/>
      <c r="E34" s="35"/>
      <c r="F34" s="35"/>
      <c r="G34" s="35"/>
      <c r="H34" s="97">
        <f>SUM(H29:H33)</f>
        <v>0</v>
      </c>
      <c r="I34" s="30"/>
      <c r="J34" s="50" t="s">
        <v>38</v>
      </c>
      <c r="K34" s="50" t="s">
        <v>4</v>
      </c>
      <c r="L34" s="34"/>
      <c r="M34" s="25"/>
      <c r="N34" s="484"/>
      <c r="O34" s="484"/>
      <c r="P34" s="484"/>
      <c r="Q34" s="484"/>
      <c r="R34" s="484"/>
      <c r="S34" s="77"/>
    </row>
    <row r="35" spans="1:21" x14ac:dyDescent="0.3">
      <c r="A35" s="48" t="s">
        <v>32</v>
      </c>
      <c r="B35" s="76"/>
      <c r="C35" s="98">
        <f>B35*1.45</f>
        <v>0</v>
      </c>
      <c r="D35" s="49"/>
      <c r="E35" s="2"/>
      <c r="F35" s="3"/>
      <c r="G35" s="53"/>
      <c r="H35" s="54"/>
      <c r="I35" s="30"/>
      <c r="J35" s="51" t="s">
        <v>40</v>
      </c>
      <c r="K35" s="78"/>
      <c r="L35" s="91">
        <f>K35</f>
        <v>0</v>
      </c>
      <c r="M35" s="25"/>
      <c r="N35" s="484"/>
      <c r="O35" s="484"/>
      <c r="P35" s="484"/>
      <c r="Q35" s="484"/>
      <c r="R35" s="484"/>
      <c r="S35" s="77"/>
    </row>
    <row r="36" spans="1:21" x14ac:dyDescent="0.3">
      <c r="A36" s="43"/>
      <c r="B36" s="55"/>
      <c r="C36" s="99"/>
      <c r="D36" s="3"/>
      <c r="E36" s="444" t="s">
        <v>59</v>
      </c>
      <c r="F36" s="445"/>
      <c r="G36" s="445"/>
      <c r="H36" s="446"/>
      <c r="I36" s="54"/>
      <c r="J36" s="43" t="s">
        <v>42</v>
      </c>
      <c r="K36" s="254">
        <f>-H34</f>
        <v>0</v>
      </c>
      <c r="L36" s="91">
        <f t="shared" ref="L36:L44" si="4">K36</f>
        <v>0</v>
      </c>
      <c r="M36" s="25"/>
      <c r="N36" s="484"/>
      <c r="O36" s="484"/>
      <c r="P36" s="484"/>
      <c r="Q36" s="484"/>
      <c r="R36" s="484"/>
      <c r="S36" s="77"/>
    </row>
    <row r="37" spans="1:21" x14ac:dyDescent="0.3">
      <c r="A37" s="2"/>
      <c r="B37" s="2"/>
      <c r="C37" s="2"/>
      <c r="E37" s="459"/>
      <c r="F37" s="460"/>
      <c r="G37" s="461"/>
      <c r="H37" s="253"/>
      <c r="I37" s="26"/>
      <c r="J37" s="43" t="s">
        <v>44</v>
      </c>
      <c r="K37" s="101">
        <f>-H42</f>
        <v>0</v>
      </c>
      <c r="L37" s="91">
        <f t="shared" si="4"/>
        <v>0</v>
      </c>
      <c r="M37" s="25"/>
      <c r="N37" s="484"/>
      <c r="O37" s="484"/>
      <c r="P37" s="484"/>
      <c r="Q37" s="484"/>
      <c r="R37" s="484"/>
      <c r="S37" s="77"/>
    </row>
    <row r="38" spans="1:21" x14ac:dyDescent="0.3">
      <c r="A38" s="486" t="s">
        <v>39</v>
      </c>
      <c r="B38" s="486"/>
      <c r="C38" s="2"/>
      <c r="D38" s="2"/>
      <c r="E38" s="459"/>
      <c r="F38" s="460"/>
      <c r="G38" s="461"/>
      <c r="H38" s="74"/>
      <c r="I38" s="30"/>
      <c r="J38" s="43" t="s">
        <v>46</v>
      </c>
      <c r="K38" s="52"/>
      <c r="L38" s="91">
        <f t="shared" si="4"/>
        <v>0</v>
      </c>
      <c r="M38" s="56"/>
      <c r="N38" s="484"/>
      <c r="O38" s="484"/>
      <c r="P38" s="484"/>
      <c r="Q38" s="484"/>
      <c r="R38" s="484"/>
      <c r="S38" s="77"/>
    </row>
    <row r="39" spans="1:21" ht="14.5" customHeight="1" x14ac:dyDescent="0.3">
      <c r="A39" s="47" t="s">
        <v>41</v>
      </c>
      <c r="B39" s="97">
        <f>C29+C34+C35+C36</f>
        <v>0</v>
      </c>
      <c r="C39" s="2"/>
      <c r="D39" s="2"/>
      <c r="E39" s="459"/>
      <c r="F39" s="460"/>
      <c r="G39" s="461"/>
      <c r="H39" s="74"/>
      <c r="I39" s="30"/>
      <c r="J39" s="43" t="s">
        <v>47</v>
      </c>
      <c r="K39" s="281"/>
      <c r="L39" s="91">
        <f t="shared" si="4"/>
        <v>0</v>
      </c>
      <c r="M39" s="25"/>
      <c r="N39" s="2"/>
      <c r="O39" s="2"/>
      <c r="P39" s="4"/>
      <c r="R39" s="4"/>
      <c r="S39" s="100">
        <f>SUM(S34:S38)</f>
        <v>0</v>
      </c>
      <c r="T39" s="7"/>
      <c r="U39" s="7"/>
    </row>
    <row r="40" spans="1:21" x14ac:dyDescent="0.3">
      <c r="A40" s="47" t="s">
        <v>43</v>
      </c>
      <c r="B40" s="104">
        <f>S39</f>
        <v>0</v>
      </c>
      <c r="C40" s="2"/>
      <c r="D40" s="2"/>
      <c r="E40" s="459"/>
      <c r="F40" s="460"/>
      <c r="G40" s="461"/>
      <c r="H40" s="74"/>
      <c r="I40" s="30"/>
      <c r="J40" s="43" t="s">
        <v>48</v>
      </c>
      <c r="K40" s="91">
        <f>-H26</f>
        <v>0</v>
      </c>
      <c r="L40" s="91">
        <f t="shared" si="4"/>
        <v>0</v>
      </c>
      <c r="M40" s="25"/>
      <c r="N40" s="25"/>
      <c r="O40" s="2"/>
      <c r="P40" s="2"/>
      <c r="Q40" s="4"/>
      <c r="R40" s="4"/>
      <c r="S40" s="58"/>
      <c r="T40" s="7"/>
      <c r="U40" s="7"/>
    </row>
    <row r="41" spans="1:21" x14ac:dyDescent="0.3">
      <c r="A41" s="47" t="s">
        <v>45</v>
      </c>
      <c r="B41" s="61"/>
      <c r="C41" s="2"/>
      <c r="D41" s="2"/>
      <c r="E41" s="459"/>
      <c r="F41" s="460"/>
      <c r="G41" s="461"/>
      <c r="H41" s="74"/>
      <c r="I41" s="30"/>
      <c r="J41" s="43" t="s">
        <v>49</v>
      </c>
      <c r="K41" s="91">
        <f>-C33</f>
        <v>0</v>
      </c>
      <c r="L41" s="91">
        <f t="shared" si="4"/>
        <v>0</v>
      </c>
      <c r="M41" s="25"/>
      <c r="N41" s="485" t="s">
        <v>62</v>
      </c>
      <c r="O41" s="485"/>
      <c r="P41" s="485"/>
      <c r="Q41" s="485"/>
      <c r="R41" s="485"/>
      <c r="S41" s="485"/>
      <c r="T41" s="7"/>
      <c r="U41" s="7"/>
    </row>
    <row r="42" spans="1:21" x14ac:dyDescent="0.3">
      <c r="A42" s="47"/>
      <c r="B42" s="61"/>
      <c r="C42" s="2"/>
      <c r="D42" s="2"/>
      <c r="E42" s="2"/>
      <c r="F42" s="2"/>
      <c r="G42" s="4"/>
      <c r="H42" s="100">
        <f>SUM(H37:H41)</f>
        <v>0</v>
      </c>
      <c r="I42" s="30"/>
      <c r="J42" s="59" t="s">
        <v>50</v>
      </c>
      <c r="K42" s="52"/>
      <c r="L42" s="91">
        <f t="shared" si="4"/>
        <v>0</v>
      </c>
      <c r="M42" s="25"/>
      <c r="N42" s="484"/>
      <c r="O42" s="484"/>
      <c r="P42" s="484"/>
      <c r="Q42" s="484"/>
      <c r="R42" s="484"/>
      <c r="S42" s="77"/>
      <c r="T42" s="7"/>
      <c r="U42" s="7"/>
    </row>
    <row r="43" spans="1:21" x14ac:dyDescent="0.3">
      <c r="A43" s="47"/>
      <c r="B43" s="61"/>
      <c r="C43" s="2"/>
      <c r="D43" s="2"/>
      <c r="E43" s="2"/>
      <c r="F43" s="2"/>
      <c r="G43" s="2"/>
      <c r="I43" s="23"/>
      <c r="J43" s="60" t="s">
        <v>129</v>
      </c>
      <c r="K43" s="46"/>
      <c r="L43" s="91">
        <f t="shared" si="4"/>
        <v>0</v>
      </c>
      <c r="M43" s="25"/>
      <c r="N43" s="484"/>
      <c r="O43" s="484"/>
      <c r="P43" s="484"/>
      <c r="Q43" s="484"/>
      <c r="R43" s="484"/>
      <c r="S43" s="77"/>
      <c r="T43" s="7"/>
      <c r="U43" s="7"/>
    </row>
    <row r="44" spans="1:21" ht="13.5" thickBot="1" x14ac:dyDescent="0.35">
      <c r="A44" s="3"/>
      <c r="B44" s="63"/>
      <c r="C44" s="2"/>
      <c r="D44" s="2"/>
      <c r="E44" s="62" t="s">
        <v>111</v>
      </c>
      <c r="F44" s="280"/>
      <c r="G44" s="2"/>
      <c r="H44" s="2"/>
      <c r="I44" s="2"/>
      <c r="J44" s="177"/>
      <c r="K44" s="46"/>
      <c r="L44" s="91">
        <f t="shared" si="4"/>
        <v>0</v>
      </c>
      <c r="M44" s="25"/>
      <c r="N44" s="484"/>
      <c r="O44" s="484"/>
      <c r="P44" s="484"/>
      <c r="Q44" s="484"/>
      <c r="R44" s="484"/>
      <c r="S44" s="77"/>
      <c r="T44" s="7"/>
      <c r="U44" s="7"/>
    </row>
    <row r="45" spans="1:21" ht="13.5" thickBot="1" x14ac:dyDescent="0.35">
      <c r="A45" s="2"/>
      <c r="B45" s="21">
        <f>SUM(B39:B41)</f>
        <v>0</v>
      </c>
      <c r="C45" s="2"/>
      <c r="D45" s="2"/>
      <c r="E45" s="62" t="s">
        <v>18</v>
      </c>
      <c r="F45" s="280"/>
      <c r="G45" s="2"/>
      <c r="H45" s="2"/>
      <c r="I45" s="2"/>
      <c r="J45" s="2"/>
      <c r="K45" s="3"/>
      <c r="L45" s="91">
        <f>M16-K23-K24+K29-L35+L36+L37+L38+L39+L40+L41+L42+L43+L44+K28+K27</f>
        <v>0</v>
      </c>
      <c r="M45" s="25"/>
      <c r="N45" s="484"/>
      <c r="O45" s="484"/>
      <c r="P45" s="484"/>
      <c r="Q45" s="484"/>
      <c r="R45" s="484"/>
      <c r="S45" s="77"/>
      <c r="T45" s="7"/>
      <c r="U45" s="7"/>
    </row>
    <row r="46" spans="1:21" x14ac:dyDescent="0.3">
      <c r="A46" s="2"/>
      <c r="B46" s="2"/>
      <c r="C46" s="2"/>
      <c r="D46" s="2"/>
      <c r="E46" s="62" t="s">
        <v>19</v>
      </c>
      <c r="F46" s="50"/>
      <c r="G46" s="2"/>
      <c r="H46" s="2"/>
      <c r="I46" s="2"/>
      <c r="J46" s="3"/>
      <c r="K46" s="3"/>
      <c r="M46" s="25"/>
      <c r="N46" s="484"/>
      <c r="O46" s="484"/>
      <c r="P46" s="484"/>
      <c r="Q46" s="484"/>
      <c r="R46" s="484"/>
      <c r="S46" s="77"/>
      <c r="T46" s="7"/>
      <c r="U46" s="7"/>
    </row>
    <row r="47" spans="1:21" x14ac:dyDescent="0.3">
      <c r="A47" s="2"/>
      <c r="B47" s="2"/>
      <c r="C47" s="2"/>
      <c r="D47" s="2"/>
      <c r="E47" s="62" t="s">
        <v>20</v>
      </c>
      <c r="F47" s="103">
        <f>SUM(F44:F46)</f>
        <v>0</v>
      </c>
      <c r="G47" s="2"/>
      <c r="H47" s="2"/>
      <c r="I47" s="2"/>
      <c r="J47" s="64" t="s">
        <v>60</v>
      </c>
      <c r="K47" s="102">
        <f>B45-L45</f>
        <v>0</v>
      </c>
      <c r="L47" s="2"/>
      <c r="M47" s="25"/>
      <c r="N47" s="2"/>
      <c r="O47" s="2"/>
      <c r="P47" s="4"/>
      <c r="R47" s="4"/>
      <c r="S47" s="100">
        <f>SUM(S42:S46)</f>
        <v>0</v>
      </c>
      <c r="T47" s="7"/>
      <c r="U47" s="7"/>
    </row>
    <row r="48" spans="1:21" ht="13.5" thickBot="1" x14ac:dyDescent="0.35">
      <c r="A48" s="2"/>
      <c r="B48" s="2"/>
      <c r="C48" s="2"/>
      <c r="D48" s="2"/>
      <c r="E48" s="65"/>
      <c r="F48" s="66">
        <f>F47</f>
        <v>0</v>
      </c>
      <c r="G48" s="2"/>
      <c r="H48" s="2"/>
      <c r="I48" s="2"/>
      <c r="J48" s="364"/>
      <c r="M48" s="25" t="s">
        <v>16</v>
      </c>
      <c r="N48" s="25"/>
      <c r="O48" s="2"/>
      <c r="P48" s="2"/>
      <c r="Q48" s="4"/>
      <c r="R48" s="4"/>
      <c r="S48" s="58"/>
      <c r="T48" s="7"/>
      <c r="U48" s="7"/>
    </row>
    <row r="49" spans="1:19" ht="15" customHeight="1" thickTop="1" x14ac:dyDescent="0.3">
      <c r="A49" s="2"/>
      <c r="B49" s="2"/>
      <c r="C49" s="2"/>
      <c r="D49" s="2"/>
      <c r="E49" s="2"/>
      <c r="F49" s="2" t="s">
        <v>16</v>
      </c>
      <c r="G49" s="2"/>
      <c r="H49" s="2"/>
      <c r="I49" s="2"/>
      <c r="J49" s="364"/>
      <c r="M49" s="25"/>
      <c r="N49" s="25"/>
      <c r="O49" s="2"/>
      <c r="P49" s="2"/>
      <c r="Q49" s="4"/>
      <c r="R49" s="4"/>
      <c r="S49" s="58"/>
    </row>
    <row r="50" spans="1:19" ht="15" customHeight="1" x14ac:dyDescent="0.3">
      <c r="A50" s="2"/>
      <c r="B50" s="2"/>
      <c r="C50" s="2"/>
      <c r="D50" s="2"/>
      <c r="E50" s="2"/>
      <c r="F50" s="2"/>
      <c r="G50" s="2"/>
      <c r="H50" s="2"/>
      <c r="I50" s="2"/>
      <c r="M50" s="25"/>
      <c r="N50" s="25"/>
      <c r="O50" s="2"/>
      <c r="P50" s="2"/>
      <c r="Q50" s="4"/>
      <c r="R50" s="4"/>
      <c r="S50" s="58"/>
    </row>
    <row r="51" spans="1:19" x14ac:dyDescent="0.3">
      <c r="A51" s="7" t="s">
        <v>16</v>
      </c>
      <c r="B51" s="68"/>
      <c r="E51" s="439">
        <f>+J51</f>
        <v>0</v>
      </c>
      <c r="F51" s="439"/>
      <c r="G51" s="439"/>
      <c r="H51" s="439"/>
      <c r="J51" s="439">
        <f>+J3</f>
        <v>0</v>
      </c>
      <c r="K51" s="439"/>
      <c r="L51" s="439"/>
      <c r="M51" s="439"/>
      <c r="S51" s="69"/>
    </row>
    <row r="52" spans="1:19" ht="13.5" thickBot="1" x14ac:dyDescent="0.35">
      <c r="A52" s="7"/>
      <c r="E52" s="235"/>
      <c r="F52" s="235"/>
      <c r="G52" s="235"/>
      <c r="H52" s="188"/>
      <c r="J52" s="196" t="s">
        <v>107</v>
      </c>
      <c r="K52" s="235"/>
      <c r="L52" s="235"/>
      <c r="M52" s="188"/>
      <c r="N52" s="197"/>
      <c r="Q52" s="363"/>
      <c r="R52" s="363"/>
      <c r="S52" s="69"/>
    </row>
    <row r="53" spans="1:19" x14ac:dyDescent="0.3">
      <c r="A53" s="70"/>
      <c r="C53" s="1" t="s">
        <v>51</v>
      </c>
      <c r="E53" s="385"/>
      <c r="F53" s="389"/>
      <c r="G53" s="391"/>
      <c r="H53" s="391"/>
      <c r="J53" s="231" t="s">
        <v>130</v>
      </c>
      <c r="K53" s="232" t="s">
        <v>102</v>
      </c>
      <c r="L53" s="355"/>
      <c r="M53" s="355"/>
      <c r="N53" s="233"/>
      <c r="Q53" s="363"/>
      <c r="R53" s="363"/>
      <c r="S53" s="69"/>
    </row>
    <row r="54" spans="1:19" x14ac:dyDescent="0.3">
      <c r="A54" s="70"/>
      <c r="E54" s="188"/>
      <c r="F54" s="414"/>
      <c r="G54" s="414"/>
      <c r="H54" s="414"/>
      <c r="J54" s="234" t="s">
        <v>130</v>
      </c>
      <c r="K54" s="235" t="s">
        <v>119</v>
      </c>
      <c r="L54" s="356"/>
      <c r="M54" s="356"/>
      <c r="N54" s="236"/>
      <c r="Q54" s="363"/>
      <c r="R54" s="363"/>
      <c r="S54" s="69"/>
    </row>
    <row r="55" spans="1:19" ht="13.5" thickBot="1" x14ac:dyDescent="0.35">
      <c r="E55" s="188"/>
      <c r="F55" s="415"/>
      <c r="G55" s="415"/>
      <c r="H55" s="415"/>
      <c r="J55" s="237" t="s">
        <v>130</v>
      </c>
      <c r="K55" s="238" t="s">
        <v>103</v>
      </c>
      <c r="L55" s="358"/>
      <c r="M55" s="244">
        <f>SUM(L53:L55)</f>
        <v>0</v>
      </c>
      <c r="N55" s="239">
        <f>+M55*0.0185</f>
        <v>0</v>
      </c>
      <c r="Q55" s="363"/>
      <c r="R55" s="363"/>
      <c r="S55" s="69"/>
    </row>
    <row r="56" spans="1:19" x14ac:dyDescent="0.3">
      <c r="A56" s="7"/>
      <c r="E56" s="188"/>
      <c r="F56" s="415"/>
      <c r="G56" s="415"/>
      <c r="H56" s="415"/>
      <c r="J56" s="231" t="s">
        <v>131</v>
      </c>
      <c r="K56" s="232" t="s">
        <v>102</v>
      </c>
      <c r="L56" s="355"/>
      <c r="M56" s="355"/>
      <c r="N56" s="233"/>
      <c r="Q56" s="363"/>
      <c r="R56" s="363"/>
      <c r="S56" s="69"/>
    </row>
    <row r="57" spans="1:19" x14ac:dyDescent="0.3">
      <c r="E57" s="188"/>
      <c r="F57" s="415"/>
      <c r="G57" s="415"/>
      <c r="H57" s="415"/>
      <c r="J57" s="234" t="s">
        <v>131</v>
      </c>
      <c r="K57" s="235" t="s">
        <v>119</v>
      </c>
      <c r="L57" s="356"/>
      <c r="M57" s="356"/>
      <c r="N57" s="240"/>
      <c r="Q57" s="363"/>
      <c r="R57" s="363"/>
      <c r="S57" s="69"/>
    </row>
    <row r="58" spans="1:19" ht="13.5" thickBot="1" x14ac:dyDescent="0.35">
      <c r="E58" s="188"/>
      <c r="F58" s="416"/>
      <c r="G58" s="417"/>
      <c r="H58" s="417"/>
      <c r="I58" s="7"/>
      <c r="J58" s="237" t="s">
        <v>131</v>
      </c>
      <c r="K58" s="238" t="s">
        <v>103</v>
      </c>
      <c r="L58" s="357"/>
      <c r="M58" s="244">
        <f>SUM(L56:L58)</f>
        <v>0</v>
      </c>
      <c r="N58" s="239">
        <f>+M58*0.0185</f>
        <v>0</v>
      </c>
      <c r="Q58" s="363"/>
      <c r="R58" s="363"/>
      <c r="S58" s="69"/>
    </row>
    <row r="59" spans="1:19" x14ac:dyDescent="0.3">
      <c r="E59" s="188"/>
      <c r="F59" s="415"/>
      <c r="G59" s="415"/>
      <c r="H59" s="415"/>
      <c r="I59" s="7"/>
      <c r="J59" s="231" t="s">
        <v>132</v>
      </c>
      <c r="K59" s="232" t="s">
        <v>102</v>
      </c>
      <c r="L59" s="355"/>
      <c r="M59" s="355"/>
      <c r="N59" s="241"/>
      <c r="Q59" s="363"/>
      <c r="R59" s="363"/>
    </row>
    <row r="60" spans="1:19" x14ac:dyDescent="0.3">
      <c r="E60" s="188"/>
      <c r="F60" s="415"/>
      <c r="G60" s="415"/>
      <c r="H60" s="415"/>
      <c r="I60" s="7"/>
      <c r="J60" s="234" t="s">
        <v>132</v>
      </c>
      <c r="K60" s="235" t="s">
        <v>119</v>
      </c>
      <c r="L60" s="356"/>
      <c r="M60" s="356"/>
      <c r="N60" s="240"/>
      <c r="Q60" s="363"/>
      <c r="R60" s="363"/>
      <c r="S60" s="57" t="s">
        <v>37</v>
      </c>
    </row>
    <row r="61" spans="1:19" ht="13.5" thickBot="1" x14ac:dyDescent="0.35">
      <c r="E61" s="188"/>
      <c r="F61" s="415"/>
      <c r="G61" s="415"/>
      <c r="H61" s="415"/>
      <c r="I61" s="7"/>
      <c r="J61" s="237" t="s">
        <v>132</v>
      </c>
      <c r="K61" s="238" t="s">
        <v>103</v>
      </c>
      <c r="L61" s="357"/>
      <c r="M61" s="244">
        <f>SUM(L59:L61)</f>
        <v>0</v>
      </c>
      <c r="N61" s="239">
        <f>+M61*0.0185</f>
        <v>0</v>
      </c>
      <c r="Q61" s="363"/>
      <c r="R61" s="363"/>
    </row>
    <row r="62" spans="1:19" x14ac:dyDescent="0.3">
      <c r="B62" s="71"/>
      <c r="E62" s="188"/>
      <c r="F62" s="415"/>
      <c r="G62" s="415"/>
      <c r="H62" s="415"/>
      <c r="I62" s="7"/>
      <c r="J62" s="231" t="s">
        <v>133</v>
      </c>
      <c r="K62" s="232" t="s">
        <v>102</v>
      </c>
      <c r="L62" s="355"/>
      <c r="M62" s="355"/>
      <c r="N62" s="241"/>
      <c r="Q62" s="363"/>
      <c r="R62" s="363"/>
    </row>
    <row r="63" spans="1:19" x14ac:dyDescent="0.3">
      <c r="B63" s="71"/>
      <c r="E63" s="188"/>
      <c r="F63" s="415"/>
      <c r="G63" s="415"/>
      <c r="H63" s="415"/>
      <c r="I63" s="7"/>
      <c r="J63" s="234" t="s">
        <v>133</v>
      </c>
      <c r="K63" s="235" t="s">
        <v>119</v>
      </c>
      <c r="L63" s="356"/>
      <c r="M63" s="356"/>
      <c r="N63" s="240"/>
      <c r="Q63" s="363"/>
      <c r="R63" s="363"/>
    </row>
    <row r="64" spans="1:19" ht="13.5" thickBot="1" x14ac:dyDescent="0.35">
      <c r="E64" s="188"/>
      <c r="F64" s="415"/>
      <c r="G64" s="415"/>
      <c r="H64" s="415"/>
      <c r="I64" s="7"/>
      <c r="J64" s="237" t="s">
        <v>133</v>
      </c>
      <c r="K64" s="238" t="s">
        <v>103</v>
      </c>
      <c r="L64" s="357"/>
      <c r="M64" s="244">
        <f>SUM(L62:L64)</f>
        <v>0</v>
      </c>
      <c r="N64" s="239">
        <f>+M64*0.0185</f>
        <v>0</v>
      </c>
      <c r="Q64" s="363"/>
      <c r="R64" s="363"/>
    </row>
    <row r="65" spans="5:18" x14ac:dyDescent="0.3">
      <c r="E65" s="188"/>
      <c r="F65" s="415"/>
      <c r="G65" s="415"/>
      <c r="H65" s="415"/>
      <c r="I65" s="7"/>
      <c r="J65" s="231" t="s">
        <v>140</v>
      </c>
      <c r="K65" s="232" t="s">
        <v>102</v>
      </c>
      <c r="L65" s="355"/>
      <c r="M65" s="359"/>
      <c r="N65" s="241"/>
      <c r="Q65" s="363"/>
      <c r="R65" s="363"/>
    </row>
    <row r="66" spans="5:18" x14ac:dyDescent="0.3">
      <c r="E66" s="188"/>
      <c r="F66" s="415"/>
      <c r="G66" s="415"/>
      <c r="H66" s="415"/>
      <c r="I66" s="7"/>
      <c r="J66" s="234" t="s">
        <v>140</v>
      </c>
      <c r="K66" s="235" t="s">
        <v>119</v>
      </c>
      <c r="L66" s="356"/>
      <c r="M66" s="360"/>
      <c r="N66" s="240"/>
      <c r="Q66" s="363"/>
      <c r="R66" s="363"/>
    </row>
    <row r="67" spans="5:18" ht="13.5" thickBot="1" x14ac:dyDescent="0.35">
      <c r="E67" s="188"/>
      <c r="F67" s="415"/>
      <c r="G67" s="415"/>
      <c r="H67" s="415"/>
      <c r="I67" s="7"/>
      <c r="J67" s="237" t="s">
        <v>140</v>
      </c>
      <c r="K67" s="238" t="s">
        <v>103</v>
      </c>
      <c r="L67" s="357"/>
      <c r="M67" s="244">
        <f>SUM(L65:L67)</f>
        <v>0</v>
      </c>
      <c r="N67" s="239">
        <f>+M67*0.0185</f>
        <v>0</v>
      </c>
      <c r="Q67" s="363"/>
      <c r="R67" s="363"/>
    </row>
    <row r="68" spans="5:18" x14ac:dyDescent="0.3">
      <c r="E68" s="188"/>
      <c r="F68" s="415"/>
      <c r="G68" s="415"/>
      <c r="H68" s="415"/>
      <c r="I68" s="7"/>
      <c r="J68" s="231" t="s">
        <v>138</v>
      </c>
      <c r="K68" s="232" t="s">
        <v>102</v>
      </c>
      <c r="L68" s="355"/>
      <c r="M68" s="359"/>
      <c r="N68" s="241"/>
      <c r="Q68" s="363"/>
      <c r="R68" s="363"/>
    </row>
    <row r="69" spans="5:18" x14ac:dyDescent="0.3">
      <c r="E69" s="188"/>
      <c r="F69" s="415"/>
      <c r="G69" s="415"/>
      <c r="H69" s="415"/>
      <c r="I69" s="7"/>
      <c r="J69" s="234" t="s">
        <v>138</v>
      </c>
      <c r="K69" s="235" t="s">
        <v>119</v>
      </c>
      <c r="L69" s="356"/>
      <c r="M69" s="360"/>
      <c r="N69" s="240"/>
      <c r="Q69" s="363"/>
      <c r="R69" s="363"/>
    </row>
    <row r="70" spans="5:18" ht="13.5" thickBot="1" x14ac:dyDescent="0.35">
      <c r="E70" s="188"/>
      <c r="F70" s="415"/>
      <c r="G70" s="415"/>
      <c r="H70" s="415"/>
      <c r="I70" s="7"/>
      <c r="J70" s="237" t="s">
        <v>138</v>
      </c>
      <c r="K70" s="238" t="s">
        <v>103</v>
      </c>
      <c r="L70" s="357"/>
      <c r="M70" s="244">
        <f>SUM(L68:L70)</f>
        <v>0</v>
      </c>
      <c r="N70" s="239">
        <f>+M70*0.0185</f>
        <v>0</v>
      </c>
      <c r="Q70" s="363" t="s">
        <v>144</v>
      </c>
      <c r="R70" s="363" t="s">
        <v>29</v>
      </c>
    </row>
    <row r="71" spans="5:18" x14ac:dyDescent="0.3">
      <c r="E71" s="188"/>
      <c r="F71" s="415"/>
      <c r="G71" s="395"/>
      <c r="H71" s="415"/>
      <c r="I71" s="7"/>
      <c r="J71" s="231" t="s">
        <v>151</v>
      </c>
      <c r="K71" s="232" t="s">
        <v>102</v>
      </c>
      <c r="L71" s="355"/>
      <c r="M71" s="355"/>
      <c r="N71" s="241"/>
      <c r="Q71" s="363"/>
      <c r="R71" s="363"/>
    </row>
    <row r="72" spans="5:18" x14ac:dyDescent="0.3">
      <c r="E72" s="188"/>
      <c r="F72" s="415"/>
      <c r="G72" s="415"/>
      <c r="H72" s="415"/>
      <c r="I72" s="7"/>
      <c r="J72" s="234" t="s">
        <v>151</v>
      </c>
      <c r="K72" s="235" t="s">
        <v>119</v>
      </c>
      <c r="L72" s="356"/>
      <c r="M72" s="356"/>
      <c r="N72" s="240"/>
      <c r="Q72" s="363"/>
      <c r="R72" s="363"/>
    </row>
    <row r="73" spans="5:18" ht="13.5" thickBot="1" x14ac:dyDescent="0.35">
      <c r="E73" s="188"/>
      <c r="F73" s="386"/>
      <c r="G73" s="386"/>
      <c r="H73" s="386"/>
      <c r="J73" s="237" t="s">
        <v>151</v>
      </c>
      <c r="K73" s="238" t="s">
        <v>103</v>
      </c>
      <c r="L73" s="357"/>
      <c r="M73" s="244">
        <f>SUM(L71:L73)</f>
        <v>0</v>
      </c>
      <c r="N73" s="239">
        <f>+M73*0.0185</f>
        <v>0</v>
      </c>
      <c r="Q73" s="363"/>
      <c r="R73" s="363"/>
    </row>
    <row r="74" spans="5:18" x14ac:dyDescent="0.3">
      <c r="E74" s="188"/>
      <c r="F74" s="386"/>
      <c r="G74" s="387"/>
      <c r="H74" s="386"/>
      <c r="J74" s="231" t="s">
        <v>155</v>
      </c>
      <c r="K74" s="232" t="s">
        <v>102</v>
      </c>
      <c r="L74" s="355"/>
      <c r="M74" s="355"/>
      <c r="N74" s="241"/>
      <c r="Q74" s="363"/>
      <c r="R74" s="363"/>
    </row>
    <row r="75" spans="5:18" x14ac:dyDescent="0.3">
      <c r="E75" s="188"/>
      <c r="F75" s="387"/>
      <c r="G75" s="387"/>
      <c r="H75" s="387"/>
      <c r="J75" s="234" t="s">
        <v>155</v>
      </c>
      <c r="K75" s="235" t="s">
        <v>119</v>
      </c>
      <c r="L75" s="356"/>
      <c r="M75" s="356"/>
      <c r="N75" s="240"/>
      <c r="Q75" s="363"/>
      <c r="R75" s="363"/>
    </row>
    <row r="76" spans="5:18" ht="13.5" thickBot="1" x14ac:dyDescent="0.35">
      <c r="E76" s="188"/>
      <c r="F76" s="386"/>
      <c r="G76" s="386"/>
      <c r="H76" s="386"/>
      <c r="J76" s="237" t="s">
        <v>155</v>
      </c>
      <c r="K76" s="238" t="s">
        <v>103</v>
      </c>
      <c r="L76" s="357"/>
      <c r="M76" s="244">
        <f>SUM(L74:L76)</f>
        <v>0</v>
      </c>
      <c r="N76" s="239">
        <f>+M76*0.0185</f>
        <v>0</v>
      </c>
      <c r="Q76" s="363"/>
      <c r="R76" s="363"/>
    </row>
    <row r="77" spans="5:18" x14ac:dyDescent="0.3">
      <c r="E77" s="188"/>
      <c r="F77" s="387"/>
      <c r="G77" s="387"/>
      <c r="H77" s="387"/>
      <c r="J77" s="231" t="s">
        <v>160</v>
      </c>
      <c r="K77" s="232" t="s">
        <v>102</v>
      </c>
      <c r="L77" s="355"/>
      <c r="M77" s="359"/>
      <c r="N77" s="241"/>
      <c r="Q77" s="363"/>
      <c r="R77" s="363"/>
    </row>
    <row r="78" spans="5:18" x14ac:dyDescent="0.3">
      <c r="E78" s="188"/>
      <c r="F78" s="386"/>
      <c r="G78" s="386"/>
      <c r="H78" s="386"/>
      <c r="J78" s="234" t="s">
        <v>160</v>
      </c>
      <c r="K78" s="235" t="s">
        <v>119</v>
      </c>
      <c r="L78" s="356"/>
      <c r="M78" s="360"/>
      <c r="N78" s="240"/>
      <c r="Q78" s="363"/>
      <c r="R78" s="363"/>
    </row>
    <row r="79" spans="5:18" ht="13.5" thickBot="1" x14ac:dyDescent="0.35">
      <c r="E79" s="188"/>
      <c r="F79" s="386"/>
      <c r="G79" s="386"/>
      <c r="H79" s="387"/>
      <c r="J79" s="237" t="s">
        <v>160</v>
      </c>
      <c r="K79" s="238" t="s">
        <v>103</v>
      </c>
      <c r="L79" s="357"/>
      <c r="M79" s="244">
        <f>SUM(L77:L79)</f>
        <v>0</v>
      </c>
      <c r="N79" s="239">
        <f>+M79*0.0185</f>
        <v>0</v>
      </c>
      <c r="Q79" s="363"/>
      <c r="R79" s="363"/>
    </row>
    <row r="80" spans="5:18" x14ac:dyDescent="0.3">
      <c r="E80" s="188"/>
      <c r="F80" s="415"/>
      <c r="G80" s="415"/>
      <c r="H80" s="395"/>
      <c r="J80" s="231" t="s">
        <v>159</v>
      </c>
      <c r="K80" s="232" t="s">
        <v>102</v>
      </c>
      <c r="L80" s="355"/>
      <c r="M80" s="359"/>
      <c r="N80" s="241"/>
      <c r="Q80" s="363"/>
      <c r="R80" s="363"/>
    </row>
    <row r="81" spans="5:18" x14ac:dyDescent="0.3">
      <c r="E81" s="188"/>
      <c r="F81" s="395"/>
      <c r="G81" s="415"/>
      <c r="H81" s="395"/>
      <c r="J81" s="234" t="s">
        <v>159</v>
      </c>
      <c r="K81" s="235" t="s">
        <v>119</v>
      </c>
      <c r="L81" s="356"/>
      <c r="M81" s="360"/>
      <c r="N81" s="240"/>
      <c r="Q81" s="363"/>
      <c r="R81" s="363"/>
    </row>
    <row r="82" spans="5:18" ht="13.5" thickBot="1" x14ac:dyDescent="0.35">
      <c r="E82" s="188"/>
      <c r="F82" s="415"/>
      <c r="G82" s="415"/>
      <c r="H82" s="415"/>
      <c r="J82" s="237" t="s">
        <v>159</v>
      </c>
      <c r="K82" s="238" t="s">
        <v>103</v>
      </c>
      <c r="L82" s="357"/>
      <c r="M82" s="244">
        <f>SUM(L80:L82)</f>
        <v>0</v>
      </c>
      <c r="N82" s="239">
        <f>+M82*0.0185</f>
        <v>0</v>
      </c>
      <c r="Q82" s="363"/>
      <c r="R82" s="363"/>
    </row>
    <row r="83" spans="5:18" x14ac:dyDescent="0.3">
      <c r="E83" s="188"/>
      <c r="F83" s="415"/>
      <c r="G83" s="415"/>
      <c r="H83" s="415"/>
      <c r="J83" s="231" t="s">
        <v>153</v>
      </c>
      <c r="K83" s="232" t="s">
        <v>102</v>
      </c>
      <c r="L83" s="355"/>
      <c r="M83" s="355"/>
      <c r="N83" s="241"/>
      <c r="Q83" s="363"/>
      <c r="R83" s="363"/>
    </row>
    <row r="84" spans="5:18" x14ac:dyDescent="0.3">
      <c r="E84" s="188"/>
      <c r="F84" s="415"/>
      <c r="G84" s="415"/>
      <c r="H84" s="395"/>
      <c r="J84" s="234" t="s">
        <v>153</v>
      </c>
      <c r="K84" s="235" t="s">
        <v>119</v>
      </c>
      <c r="L84" s="356"/>
      <c r="M84" s="356"/>
      <c r="N84" s="240"/>
      <c r="Q84" s="363"/>
      <c r="R84" s="363"/>
    </row>
    <row r="85" spans="5:18" ht="13.5" thickBot="1" x14ac:dyDescent="0.35">
      <c r="E85" s="188"/>
      <c r="F85" s="415"/>
      <c r="G85" s="415"/>
      <c r="H85" s="415"/>
      <c r="J85" s="237" t="s">
        <v>153</v>
      </c>
      <c r="K85" s="238" t="s">
        <v>103</v>
      </c>
      <c r="L85" s="357"/>
      <c r="M85" s="244">
        <f>SUM(L83:L85)</f>
        <v>0</v>
      </c>
      <c r="N85" s="239">
        <f>+M85*0.0185</f>
        <v>0</v>
      </c>
      <c r="Q85" s="363"/>
      <c r="R85" s="363"/>
    </row>
    <row r="86" spans="5:18" x14ac:dyDescent="0.3">
      <c r="E86" s="188"/>
      <c r="F86" s="386"/>
      <c r="G86" s="386"/>
      <c r="H86" s="388"/>
      <c r="J86" s="231" t="s">
        <v>158</v>
      </c>
      <c r="K86" s="242" t="s">
        <v>102</v>
      </c>
      <c r="L86" s="355"/>
      <c r="M86" s="355"/>
      <c r="N86" s="241"/>
      <c r="Q86" s="363"/>
      <c r="R86" s="363"/>
    </row>
    <row r="87" spans="5:18" x14ac:dyDescent="0.3">
      <c r="E87" s="188"/>
      <c r="F87" s="387"/>
      <c r="G87" s="387"/>
      <c r="H87" s="387"/>
      <c r="J87" s="234" t="s">
        <v>158</v>
      </c>
      <c r="K87" s="235" t="s">
        <v>119</v>
      </c>
      <c r="L87" s="356"/>
      <c r="M87" s="356"/>
      <c r="N87" s="240"/>
      <c r="Q87" s="363"/>
      <c r="R87" s="363"/>
    </row>
    <row r="88" spans="5:18" ht="13.5" thickBot="1" x14ac:dyDescent="0.35">
      <c r="E88" s="188"/>
      <c r="F88" s="386"/>
      <c r="G88" s="386"/>
      <c r="H88" s="386"/>
      <c r="J88" s="237" t="s">
        <v>158</v>
      </c>
      <c r="K88" s="243" t="s">
        <v>103</v>
      </c>
      <c r="L88" s="357"/>
      <c r="M88" s="244">
        <f>SUM(L86:L88)</f>
        <v>0</v>
      </c>
      <c r="N88" s="239">
        <f>+M88*0.0185</f>
        <v>0</v>
      </c>
      <c r="Q88" s="363"/>
      <c r="R88" s="363"/>
    </row>
    <row r="89" spans="5:18" x14ac:dyDescent="0.3">
      <c r="E89" s="188"/>
      <c r="F89" s="386"/>
      <c r="G89" s="386"/>
      <c r="H89" s="387"/>
      <c r="J89" s="231" t="s">
        <v>156</v>
      </c>
      <c r="K89" s="232" t="s">
        <v>102</v>
      </c>
      <c r="L89" s="355"/>
      <c r="M89" s="355"/>
      <c r="N89" s="241"/>
      <c r="Q89" s="363"/>
      <c r="R89" s="363"/>
    </row>
    <row r="90" spans="5:18" ht="12.75" customHeight="1" x14ac:dyDescent="0.3">
      <c r="E90" s="188"/>
      <c r="F90" s="386"/>
      <c r="G90" s="386"/>
      <c r="H90" s="387"/>
      <c r="J90" s="234" t="s">
        <v>156</v>
      </c>
      <c r="K90" s="235" t="s">
        <v>119</v>
      </c>
      <c r="L90" s="356"/>
      <c r="M90" s="356"/>
      <c r="N90" s="240"/>
      <c r="Q90" s="363"/>
      <c r="R90" s="363"/>
    </row>
    <row r="91" spans="5:18" ht="13.5" thickBot="1" x14ac:dyDescent="0.35">
      <c r="E91" s="188"/>
      <c r="F91" s="386"/>
      <c r="G91" s="386"/>
      <c r="H91" s="387"/>
      <c r="J91" s="237" t="s">
        <v>156</v>
      </c>
      <c r="K91" s="238" t="s">
        <v>103</v>
      </c>
      <c r="L91" s="357"/>
      <c r="M91" s="244">
        <f>SUM(L89:L91)</f>
        <v>0</v>
      </c>
      <c r="N91" s="239">
        <f>+M91*0.0185</f>
        <v>0</v>
      </c>
      <c r="Q91" s="363"/>
      <c r="R91" s="363"/>
    </row>
    <row r="92" spans="5:18" x14ac:dyDescent="0.3">
      <c r="E92" s="188"/>
      <c r="F92" s="386"/>
      <c r="G92" s="386"/>
      <c r="H92" s="387"/>
      <c r="J92" s="231" t="s">
        <v>157</v>
      </c>
      <c r="K92" s="232" t="s">
        <v>102</v>
      </c>
      <c r="L92" s="355"/>
      <c r="M92" s="355"/>
      <c r="N92" s="241"/>
      <c r="Q92" s="363"/>
      <c r="R92" s="363"/>
    </row>
    <row r="93" spans="5:18" x14ac:dyDescent="0.3">
      <c r="E93" s="188"/>
      <c r="F93" s="386"/>
      <c r="G93" s="386"/>
      <c r="H93" s="387"/>
      <c r="J93" s="234" t="s">
        <v>157</v>
      </c>
      <c r="K93" s="235" t="s">
        <v>119</v>
      </c>
      <c r="L93" s="356"/>
      <c r="M93" s="356"/>
      <c r="N93" s="240"/>
      <c r="Q93" s="363"/>
      <c r="R93" s="363"/>
    </row>
    <row r="94" spans="5:18" ht="13.5" thickBot="1" x14ac:dyDescent="0.35">
      <c r="E94" s="188"/>
      <c r="F94" s="386"/>
      <c r="G94" s="386"/>
      <c r="H94" s="387"/>
      <c r="J94" s="237" t="s">
        <v>157</v>
      </c>
      <c r="K94" s="238" t="s">
        <v>103</v>
      </c>
      <c r="L94" s="357"/>
      <c r="M94" s="244">
        <f>SUM(L92:L94)</f>
        <v>0</v>
      </c>
      <c r="N94" s="239">
        <f>+M94*0.0185</f>
        <v>0</v>
      </c>
      <c r="Q94" s="363"/>
      <c r="R94" s="363"/>
    </row>
    <row r="95" spans="5:18" x14ac:dyDescent="0.3">
      <c r="E95" s="188"/>
      <c r="F95" s="386"/>
      <c r="G95" s="386"/>
      <c r="H95" s="387"/>
      <c r="J95" s="231" t="s">
        <v>168</v>
      </c>
      <c r="K95" s="232" t="s">
        <v>102</v>
      </c>
      <c r="L95" s="355"/>
      <c r="M95" s="355"/>
      <c r="N95" s="241"/>
      <c r="Q95" s="363"/>
      <c r="R95" s="363"/>
    </row>
    <row r="96" spans="5:18" x14ac:dyDescent="0.3">
      <c r="E96" s="188"/>
      <c r="F96" s="386"/>
      <c r="G96" s="386"/>
      <c r="H96" s="387"/>
      <c r="J96" s="234" t="s">
        <v>168</v>
      </c>
      <c r="K96" s="235" t="s">
        <v>119</v>
      </c>
      <c r="L96" s="356"/>
      <c r="M96" s="356"/>
      <c r="N96" s="240"/>
      <c r="Q96" s="363"/>
      <c r="R96" s="363"/>
    </row>
    <row r="97" spans="5:18" ht="13.5" thickBot="1" x14ac:dyDescent="0.35">
      <c r="E97" s="235"/>
      <c r="F97" s="189"/>
      <c r="G97" s="189"/>
      <c r="H97" s="190"/>
      <c r="J97" s="237" t="s">
        <v>168</v>
      </c>
      <c r="K97" s="238" t="s">
        <v>103</v>
      </c>
      <c r="L97" s="357"/>
      <c r="M97" s="244">
        <f>SUM(L95:L97)</f>
        <v>0</v>
      </c>
      <c r="N97" s="239">
        <f>+M97*0.0185</f>
        <v>0</v>
      </c>
      <c r="Q97" s="363"/>
      <c r="R97" s="363"/>
    </row>
    <row r="98" spans="5:18" x14ac:dyDescent="0.3">
      <c r="E98" s="235"/>
      <c r="F98" s="235"/>
      <c r="G98" s="189"/>
      <c r="H98" s="190"/>
      <c r="J98" s="231" t="s">
        <v>169</v>
      </c>
      <c r="K98" s="232" t="s">
        <v>102</v>
      </c>
      <c r="L98" s="355"/>
      <c r="M98" s="355"/>
      <c r="N98" s="241"/>
      <c r="Q98" s="363"/>
      <c r="R98" s="363">
        <f>SUM(R71:R97)</f>
        <v>0</v>
      </c>
    </row>
    <row r="99" spans="5:18" x14ac:dyDescent="0.3">
      <c r="E99" s="371"/>
      <c r="F99" s="372"/>
      <c r="G99" s="381" t="s">
        <v>144</v>
      </c>
      <c r="H99" s="381" t="s">
        <v>29</v>
      </c>
      <c r="J99" s="234" t="s">
        <v>169</v>
      </c>
      <c r="K99" s="235" t="s">
        <v>119</v>
      </c>
      <c r="L99" s="356"/>
      <c r="M99" s="356"/>
      <c r="N99" s="240"/>
      <c r="Q99" s="363">
        <f>SUM(Q71:Q98)</f>
        <v>0</v>
      </c>
      <c r="R99" s="363">
        <f>SUM(R98*1.98)</f>
        <v>0</v>
      </c>
    </row>
    <row r="100" spans="5:18" ht="13.5" thickBot="1" x14ac:dyDescent="0.35">
      <c r="E100" s="371" t="s">
        <v>147</v>
      </c>
      <c r="F100" s="372"/>
      <c r="G100" s="373">
        <f>SUM(L53:L100)-H100</f>
        <v>0</v>
      </c>
      <c r="H100" s="422"/>
      <c r="J100" s="237" t="s">
        <v>169</v>
      </c>
      <c r="K100" s="238" t="s">
        <v>103</v>
      </c>
      <c r="L100" s="357"/>
      <c r="M100" s="244">
        <f>SUM(L98:L100)</f>
        <v>0</v>
      </c>
      <c r="N100" s="239">
        <f>+M100*0.0185</f>
        <v>0</v>
      </c>
      <c r="Q100" s="363"/>
      <c r="R100" s="363"/>
    </row>
    <row r="101" spans="5:18" x14ac:dyDescent="0.3">
      <c r="E101" s="374" t="s">
        <v>145</v>
      </c>
      <c r="F101" s="375"/>
      <c r="G101" s="376">
        <f>SUM(L101:L116)-H101</f>
        <v>0</v>
      </c>
      <c r="H101" s="376"/>
      <c r="J101" s="380" t="s">
        <v>130</v>
      </c>
      <c r="K101" s="232" t="s">
        <v>104</v>
      </c>
      <c r="L101" s="355"/>
      <c r="M101" s="361">
        <f>SUM(L101)</f>
        <v>0</v>
      </c>
      <c r="N101" s="241"/>
      <c r="P101" s="282"/>
      <c r="Q101" s="363"/>
      <c r="R101" s="408">
        <f>SUM(Q99:R99)</f>
        <v>0</v>
      </c>
    </row>
    <row r="102" spans="5:18" x14ac:dyDescent="0.3">
      <c r="E102" s="374"/>
      <c r="F102" s="375"/>
      <c r="G102" s="376"/>
      <c r="H102" s="376"/>
      <c r="J102" s="234" t="s">
        <v>137</v>
      </c>
      <c r="K102" s="235" t="s">
        <v>104</v>
      </c>
      <c r="L102" s="356"/>
      <c r="M102" s="362">
        <f t="shared" ref="M102:M116" si="5">SUM(L102)</f>
        <v>0</v>
      </c>
      <c r="N102" s="240"/>
      <c r="P102" s="282"/>
      <c r="Q102" s="363"/>
      <c r="R102" s="363"/>
    </row>
    <row r="103" spans="5:18" x14ac:dyDescent="0.3">
      <c r="E103" s="382"/>
      <c r="F103" s="383"/>
      <c r="G103" s="384">
        <f>SUM(G100:G102)</f>
        <v>0</v>
      </c>
      <c r="H103" s="384">
        <f>SUM(H100:H102)</f>
        <v>0</v>
      </c>
      <c r="J103" s="234" t="s">
        <v>132</v>
      </c>
      <c r="K103" s="235" t="s">
        <v>104</v>
      </c>
      <c r="L103" s="356"/>
      <c r="M103" s="362">
        <f t="shared" si="5"/>
        <v>0</v>
      </c>
      <c r="N103" s="240"/>
      <c r="P103" s="282"/>
      <c r="Q103" s="363"/>
      <c r="R103" s="363"/>
    </row>
    <row r="104" spans="5:18" x14ac:dyDescent="0.3">
      <c r="E104" s="382"/>
      <c r="F104" s="383"/>
      <c r="G104" s="384"/>
      <c r="H104" s="384"/>
      <c r="J104" s="234" t="s">
        <v>136</v>
      </c>
      <c r="K104" s="235" t="s">
        <v>104</v>
      </c>
      <c r="L104" s="356"/>
      <c r="M104" s="362">
        <f t="shared" si="5"/>
        <v>0</v>
      </c>
      <c r="N104" s="240"/>
      <c r="P104" s="282"/>
      <c r="Q104" s="363"/>
      <c r="R104" s="363"/>
    </row>
    <row r="105" spans="5:18" x14ac:dyDescent="0.3">
      <c r="E105" s="382" t="s">
        <v>146</v>
      </c>
      <c r="F105" s="378"/>
      <c r="G105" s="379"/>
      <c r="H105" s="384">
        <f>SUM(G103:H103)</f>
        <v>0</v>
      </c>
      <c r="J105" s="234" t="s">
        <v>140</v>
      </c>
      <c r="K105" s="235" t="s">
        <v>104</v>
      </c>
      <c r="L105" s="356"/>
      <c r="M105" s="362">
        <f t="shared" si="5"/>
        <v>0</v>
      </c>
      <c r="N105" s="240"/>
      <c r="P105" s="282"/>
      <c r="Q105" s="363"/>
      <c r="R105" s="363"/>
    </row>
    <row r="106" spans="5:18" x14ac:dyDescent="0.3">
      <c r="E106" s="377" t="s">
        <v>148</v>
      </c>
      <c r="F106" s="378"/>
      <c r="G106" s="379">
        <f>SUM(N53:N100)</f>
        <v>0</v>
      </c>
      <c r="H106" s="190"/>
      <c r="J106" s="234" t="s">
        <v>139</v>
      </c>
      <c r="K106" s="235" t="s">
        <v>104</v>
      </c>
      <c r="L106" s="356"/>
      <c r="M106" s="362">
        <f t="shared" si="5"/>
        <v>0</v>
      </c>
      <c r="N106" s="240"/>
      <c r="Q106" s="363"/>
      <c r="R106" s="363"/>
    </row>
    <row r="107" spans="5:18" x14ac:dyDescent="0.3">
      <c r="E107" s="377" t="s">
        <v>149</v>
      </c>
      <c r="F107" s="378"/>
      <c r="G107" s="379"/>
      <c r="H107" s="190"/>
      <c r="J107" s="234" t="s">
        <v>151</v>
      </c>
      <c r="K107" s="235" t="s">
        <v>104</v>
      </c>
      <c r="L107" s="356"/>
      <c r="M107" s="362">
        <f t="shared" si="5"/>
        <v>0</v>
      </c>
      <c r="N107" s="240"/>
      <c r="P107" s="390"/>
      <c r="Q107" s="363"/>
      <c r="R107" s="407"/>
    </row>
    <row r="108" spans="5:18" x14ac:dyDescent="0.3">
      <c r="E108" s="235"/>
      <c r="F108" s="235"/>
      <c r="G108" s="189"/>
      <c r="H108" s="190"/>
      <c r="J108" s="234" t="s">
        <v>152</v>
      </c>
      <c r="K108" s="354" t="s">
        <v>104</v>
      </c>
      <c r="L108" s="356"/>
      <c r="M108" s="362">
        <f t="shared" si="5"/>
        <v>0</v>
      </c>
      <c r="N108" s="240"/>
      <c r="Q108" s="363"/>
      <c r="R108" s="363"/>
    </row>
    <row r="109" spans="5:18" x14ac:dyDescent="0.3">
      <c r="E109" s="235"/>
      <c r="F109" s="235"/>
      <c r="G109" s="235"/>
      <c r="H109" s="188"/>
      <c r="J109" s="234" t="s">
        <v>160</v>
      </c>
      <c r="K109" s="235" t="s">
        <v>104</v>
      </c>
      <c r="L109" s="356"/>
      <c r="M109" s="362">
        <f t="shared" si="5"/>
        <v>0</v>
      </c>
      <c r="N109" s="240"/>
      <c r="Q109" s="363"/>
      <c r="R109" s="363"/>
    </row>
    <row r="110" spans="5:18" x14ac:dyDescent="0.3">
      <c r="E110" s="188"/>
      <c r="F110" s="188"/>
      <c r="G110" s="418"/>
      <c r="H110" s="418"/>
      <c r="J110" s="234" t="s">
        <v>150</v>
      </c>
      <c r="K110" s="354" t="s">
        <v>104</v>
      </c>
      <c r="L110" s="356"/>
      <c r="M110" s="362">
        <f t="shared" si="5"/>
        <v>0</v>
      </c>
      <c r="N110" s="240"/>
      <c r="Q110" s="363"/>
      <c r="R110" s="363"/>
    </row>
    <row r="111" spans="5:18" x14ac:dyDescent="0.3">
      <c r="E111" s="188"/>
      <c r="F111" s="389"/>
      <c r="G111" s="391"/>
      <c r="H111" s="413"/>
      <c r="J111" s="234" t="s">
        <v>153</v>
      </c>
      <c r="K111" s="235" t="s">
        <v>104</v>
      </c>
      <c r="L111" s="356"/>
      <c r="M111" s="362">
        <f t="shared" si="5"/>
        <v>0</v>
      </c>
      <c r="N111" s="240"/>
      <c r="Q111" s="363"/>
      <c r="R111" s="363"/>
    </row>
    <row r="112" spans="5:18" x14ac:dyDescent="0.3">
      <c r="E112" s="188"/>
      <c r="F112" s="389"/>
      <c r="G112" s="391"/>
      <c r="H112" s="413"/>
      <c r="J112" s="234" t="s">
        <v>154</v>
      </c>
      <c r="K112" s="354" t="s">
        <v>104</v>
      </c>
      <c r="L112" s="356"/>
      <c r="M112" s="362">
        <f t="shared" si="5"/>
        <v>0</v>
      </c>
      <c r="N112" s="240"/>
      <c r="Q112" s="363"/>
      <c r="R112" s="363"/>
    </row>
    <row r="113" spans="5:18" x14ac:dyDescent="0.3">
      <c r="E113" s="188"/>
      <c r="F113" s="389"/>
      <c r="G113" s="391"/>
      <c r="H113" s="391"/>
      <c r="J113" s="234" t="s">
        <v>156</v>
      </c>
      <c r="K113" s="354" t="s">
        <v>104</v>
      </c>
      <c r="L113" s="356"/>
      <c r="M113" s="362">
        <f t="shared" si="5"/>
        <v>0</v>
      </c>
      <c r="N113" s="240"/>
      <c r="Q113" s="363"/>
      <c r="R113" s="363"/>
    </row>
    <row r="114" spans="5:18" x14ac:dyDescent="0.3">
      <c r="E114" s="188"/>
      <c r="F114" s="389"/>
      <c r="G114" s="391"/>
      <c r="H114" s="413"/>
      <c r="J114" s="234" t="s">
        <v>157</v>
      </c>
      <c r="K114" s="354" t="s">
        <v>104</v>
      </c>
      <c r="L114" s="356"/>
      <c r="M114" s="362">
        <f t="shared" si="5"/>
        <v>0</v>
      </c>
      <c r="N114" s="240"/>
      <c r="Q114" s="363"/>
      <c r="R114" s="363"/>
    </row>
    <row r="115" spans="5:18" x14ac:dyDescent="0.3">
      <c r="E115" s="188"/>
      <c r="F115" s="389"/>
      <c r="G115" s="391"/>
      <c r="H115" s="413"/>
      <c r="J115" s="234" t="s">
        <v>168</v>
      </c>
      <c r="K115" s="354" t="s">
        <v>104</v>
      </c>
      <c r="L115" s="356"/>
      <c r="M115" s="362">
        <f t="shared" si="5"/>
        <v>0</v>
      </c>
      <c r="N115" s="240"/>
      <c r="Q115" s="363"/>
      <c r="R115" s="363"/>
    </row>
    <row r="116" spans="5:18" ht="13.5" thickBot="1" x14ac:dyDescent="0.35">
      <c r="E116" s="188"/>
      <c r="F116" s="389"/>
      <c r="G116" s="389"/>
      <c r="H116" s="413"/>
      <c r="J116" s="237" t="s">
        <v>169</v>
      </c>
      <c r="K116" s="243" t="s">
        <v>104</v>
      </c>
      <c r="L116" s="357"/>
      <c r="M116" s="244">
        <f t="shared" si="5"/>
        <v>0</v>
      </c>
      <c r="N116" s="239"/>
      <c r="Q116" s="363"/>
      <c r="R116" s="363"/>
    </row>
    <row r="117" spans="5:18" x14ac:dyDescent="0.3">
      <c r="E117" s="188"/>
      <c r="F117" s="389"/>
      <c r="G117" s="389"/>
      <c r="H117" s="413"/>
      <c r="J117" s="235"/>
      <c r="K117" s="235"/>
      <c r="L117" s="235"/>
      <c r="M117" s="188"/>
      <c r="Q117" s="363"/>
      <c r="R117" s="363"/>
    </row>
    <row r="118" spans="5:18" ht="13.5" thickBot="1" x14ac:dyDescent="0.35">
      <c r="E118" s="188"/>
      <c r="F118" s="420"/>
      <c r="G118" s="420"/>
      <c r="H118" s="420"/>
      <c r="J118" s="235"/>
      <c r="K118" s="235"/>
      <c r="L118" s="235"/>
      <c r="M118" s="191">
        <f>SUM(M53:M117)</f>
        <v>0</v>
      </c>
      <c r="Q118" s="363"/>
      <c r="R118" s="363"/>
    </row>
    <row r="119" spans="5:18" ht="13.5" thickTop="1" x14ac:dyDescent="0.3">
      <c r="E119" s="188"/>
      <c r="F119" s="391"/>
      <c r="G119" s="391"/>
      <c r="H119" s="391"/>
      <c r="J119" s="235"/>
      <c r="K119" s="235"/>
      <c r="L119" s="235"/>
      <c r="M119" s="188"/>
      <c r="Q119" s="363"/>
      <c r="R119" s="363"/>
    </row>
    <row r="120" spans="5:18" x14ac:dyDescent="0.3">
      <c r="E120" s="188"/>
      <c r="F120" s="389"/>
      <c r="G120" s="389"/>
      <c r="H120" s="413"/>
      <c r="J120" s="235" t="s">
        <v>102</v>
      </c>
      <c r="K120" s="235"/>
      <c r="L120" s="235"/>
      <c r="M120" s="192">
        <f>+K21</f>
        <v>0</v>
      </c>
      <c r="P120" s="298"/>
      <c r="Q120" s="363"/>
      <c r="R120" s="363"/>
    </row>
    <row r="121" spans="5:18" x14ac:dyDescent="0.3">
      <c r="E121" s="188"/>
      <c r="F121" s="389"/>
      <c r="G121" s="389"/>
      <c r="H121" s="413"/>
      <c r="J121" s="235" t="s">
        <v>119</v>
      </c>
      <c r="K121" s="235"/>
      <c r="L121" s="235"/>
      <c r="M121" s="192">
        <f>+K35</f>
        <v>0</v>
      </c>
      <c r="P121" s="298"/>
      <c r="Q121" s="363"/>
      <c r="R121" s="363"/>
    </row>
    <row r="122" spans="5:18" x14ac:dyDescent="0.3">
      <c r="E122" s="188"/>
      <c r="F122" s="421"/>
      <c r="G122" s="421"/>
      <c r="H122" s="421"/>
      <c r="J122" s="235" t="s">
        <v>105</v>
      </c>
      <c r="K122" s="235"/>
      <c r="L122" s="235"/>
      <c r="M122" s="192">
        <f>+K22</f>
        <v>0</v>
      </c>
      <c r="P122" s="298"/>
      <c r="Q122" s="363"/>
      <c r="R122" s="363"/>
    </row>
    <row r="123" spans="5:18" x14ac:dyDescent="0.3">
      <c r="E123" s="188"/>
      <c r="F123" s="389"/>
      <c r="G123" s="389"/>
      <c r="H123" s="413"/>
      <c r="J123" s="235" t="s">
        <v>104</v>
      </c>
      <c r="K123" s="235"/>
      <c r="L123" s="235"/>
      <c r="M123" s="192">
        <f>+K24</f>
        <v>0</v>
      </c>
      <c r="P123" s="298"/>
      <c r="Q123" s="363"/>
      <c r="R123" s="363"/>
    </row>
    <row r="124" spans="5:18" x14ac:dyDescent="0.3">
      <c r="E124" s="188"/>
      <c r="F124" s="389"/>
      <c r="G124" s="389"/>
      <c r="H124" s="413"/>
      <c r="J124" s="235"/>
      <c r="K124" s="235"/>
      <c r="L124" s="235"/>
      <c r="M124" s="193"/>
      <c r="Q124" s="363"/>
      <c r="R124" s="363"/>
    </row>
    <row r="125" spans="5:18" ht="13.5" thickBot="1" x14ac:dyDescent="0.35">
      <c r="E125" s="188"/>
      <c r="F125" s="188"/>
      <c r="G125" s="188"/>
      <c r="H125" s="419"/>
      <c r="J125" s="235"/>
      <c r="K125" s="235"/>
      <c r="L125" s="235"/>
      <c r="M125" s="194">
        <f>SUM(M120:M124)</f>
        <v>0</v>
      </c>
      <c r="Q125" s="363"/>
      <c r="R125" s="363"/>
    </row>
    <row r="126" spans="5:18" ht="13.5" thickTop="1" x14ac:dyDescent="0.3">
      <c r="E126" s="235"/>
      <c r="F126" s="235"/>
      <c r="G126" s="235"/>
      <c r="H126" s="190"/>
      <c r="J126" s="235"/>
      <c r="K126" s="235"/>
      <c r="L126" s="235"/>
      <c r="M126" s="188"/>
      <c r="Q126" s="363"/>
      <c r="R126" s="363"/>
    </row>
    <row r="127" spans="5:18" x14ac:dyDescent="0.3">
      <c r="E127" s="235"/>
      <c r="F127" s="235"/>
      <c r="G127" s="235"/>
      <c r="H127" s="195"/>
      <c r="J127" s="235" t="s">
        <v>106</v>
      </c>
      <c r="K127" s="235"/>
      <c r="L127" s="235"/>
      <c r="M127" s="195">
        <f>+M118-M125</f>
        <v>0</v>
      </c>
      <c r="Q127" s="363"/>
      <c r="R127" s="363"/>
    </row>
  </sheetData>
  <mergeCells count="67">
    <mergeCell ref="E51:H51"/>
    <mergeCell ref="J51:M51"/>
    <mergeCell ref="C7:E7"/>
    <mergeCell ref="F7:G7"/>
    <mergeCell ref="I7:J7"/>
    <mergeCell ref="L7:M7"/>
    <mergeCell ref="D8:E8"/>
    <mergeCell ref="I8:J8"/>
    <mergeCell ref="L8:L9"/>
    <mergeCell ref="M8:M9"/>
    <mergeCell ref="C9:E9"/>
    <mergeCell ref="F9:G9"/>
    <mergeCell ref="I9:J9"/>
    <mergeCell ref="D10:E10"/>
    <mergeCell ref="I10:J10"/>
    <mergeCell ref="D11:E11"/>
    <mergeCell ref="A1:S1"/>
    <mergeCell ref="A2:O2"/>
    <mergeCell ref="P2:R2"/>
    <mergeCell ref="H3:H4"/>
    <mergeCell ref="J3:M4"/>
    <mergeCell ref="I11:J11"/>
    <mergeCell ref="D12:E12"/>
    <mergeCell ref="I12:J12"/>
    <mergeCell ref="D13:E13"/>
    <mergeCell ref="I13:J13"/>
    <mergeCell ref="D14:E14"/>
    <mergeCell ref="I14:J14"/>
    <mergeCell ref="D15:E15"/>
    <mergeCell ref="I15:J15"/>
    <mergeCell ref="C17:E17"/>
    <mergeCell ref="F17:G17"/>
    <mergeCell ref="I17:J17"/>
    <mergeCell ref="A20:C20"/>
    <mergeCell ref="E20:H20"/>
    <mergeCell ref="J20:L20"/>
    <mergeCell ref="E21:G21"/>
    <mergeCell ref="E22:G22"/>
    <mergeCell ref="E23:G23"/>
    <mergeCell ref="E24:G24"/>
    <mergeCell ref="E25:G25"/>
    <mergeCell ref="E28:H28"/>
    <mergeCell ref="E29:G29"/>
    <mergeCell ref="E30:G30"/>
    <mergeCell ref="A31:C31"/>
    <mergeCell ref="E31:G31"/>
    <mergeCell ref="E32:G32"/>
    <mergeCell ref="E39:G39"/>
    <mergeCell ref="E33:G33"/>
    <mergeCell ref="E37:G37"/>
    <mergeCell ref="N33:S33"/>
    <mergeCell ref="N34:R34"/>
    <mergeCell ref="N35:R35"/>
    <mergeCell ref="E36:H36"/>
    <mergeCell ref="N36:R36"/>
    <mergeCell ref="N37:R37"/>
    <mergeCell ref="A38:B38"/>
    <mergeCell ref="E38:G38"/>
    <mergeCell ref="N38:R38"/>
    <mergeCell ref="N45:R45"/>
    <mergeCell ref="N46:R46"/>
    <mergeCell ref="E40:G40"/>
    <mergeCell ref="E41:G41"/>
    <mergeCell ref="N41:S41"/>
    <mergeCell ref="N42:R42"/>
    <mergeCell ref="N43:R43"/>
    <mergeCell ref="N44:R44"/>
  </mergeCells>
  <pageMargins left="0.70866141732283472" right="0.70866141732283472" top="0.74803149606299213" bottom="0.74803149606299213" header="0.31496062992125984" footer="0.31496062992125984"/>
  <pageSetup paperSize="9" scale="75" orientation="portrait" verticalDpi="598" r:id="rId1"/>
  <headerFooter>
    <oddFooter>&amp;R&amp;"Times New Roman,Italic"&amp;8&amp;Z&amp;F</oddFooter>
  </headerFooter>
  <rowBreaks count="1" manualBreakCount="1">
    <brk id="50" max="16383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L61"/>
  <sheetViews>
    <sheetView topLeftCell="A14" zoomScale="90" zoomScaleNormal="90" workbookViewId="0">
      <selection activeCell="M37" sqref="M37"/>
    </sheetView>
  </sheetViews>
  <sheetFormatPr defaultRowHeight="14" outlineLevelRow="1" x14ac:dyDescent="0.3"/>
  <cols>
    <col min="1" max="1" width="27.54296875" bestFit="1" customWidth="1"/>
    <col min="2" max="2" width="14.7265625" customWidth="1"/>
    <col min="3" max="3" width="13.54296875" customWidth="1"/>
    <col min="4" max="4" width="13" customWidth="1"/>
    <col min="5" max="5" width="12.453125" customWidth="1"/>
    <col min="6" max="6" width="13.26953125" customWidth="1"/>
    <col min="7" max="7" width="13" customWidth="1"/>
    <col min="8" max="8" width="14.1796875" customWidth="1"/>
    <col min="9" max="9" width="13.7265625" customWidth="1"/>
    <col min="10" max="10" width="15.1796875" customWidth="1"/>
    <col min="12" max="12" width="11.1796875" bestFit="1" customWidth="1"/>
  </cols>
  <sheetData>
    <row r="1" spans="1:9" ht="19" thickBot="1" x14ac:dyDescent="0.5">
      <c r="A1" s="508" t="s">
        <v>118</v>
      </c>
      <c r="B1" s="509"/>
      <c r="C1" s="509"/>
      <c r="D1" s="509"/>
      <c r="E1" s="509"/>
      <c r="F1" s="509"/>
      <c r="G1" s="509"/>
      <c r="H1" s="509"/>
      <c r="I1" s="510"/>
    </row>
    <row r="2" spans="1:9" ht="19" thickBot="1" x14ac:dyDescent="0.5">
      <c r="A2" s="503">
        <f>+SUN!J3</f>
        <v>0</v>
      </c>
      <c r="B2" s="504"/>
      <c r="C2" s="504"/>
      <c r="D2" s="504"/>
      <c r="E2" s="504"/>
      <c r="F2" s="504"/>
      <c r="G2" s="504"/>
      <c r="H2" s="504"/>
      <c r="I2" s="505"/>
    </row>
    <row r="3" spans="1:9" ht="15" thickBot="1" x14ac:dyDescent="0.4">
      <c r="A3" s="107"/>
      <c r="B3" s="108" t="s">
        <v>65</v>
      </c>
      <c r="C3" s="108" t="s">
        <v>66</v>
      </c>
      <c r="D3" s="108" t="s">
        <v>67</v>
      </c>
      <c r="E3" s="108" t="s">
        <v>68</v>
      </c>
      <c r="F3" s="108" t="s">
        <v>69</v>
      </c>
      <c r="G3" s="108" t="s">
        <v>70</v>
      </c>
      <c r="H3" s="108" t="s">
        <v>71</v>
      </c>
      <c r="I3" s="109"/>
    </row>
    <row r="4" spans="1:9" ht="15" thickBot="1" x14ac:dyDescent="0.4">
      <c r="A4" s="107"/>
      <c r="B4" s="110">
        <f>MON!J3</f>
        <v>0</v>
      </c>
      <c r="C4" s="110">
        <f>B4+1</f>
        <v>1</v>
      </c>
      <c r="D4" s="291">
        <f t="shared" ref="D4:H4" si="0">C4+1</f>
        <v>2</v>
      </c>
      <c r="E4" s="291">
        <f t="shared" si="0"/>
        <v>3</v>
      </c>
      <c r="F4" s="291">
        <f t="shared" si="0"/>
        <v>4</v>
      </c>
      <c r="G4" s="291">
        <f t="shared" si="0"/>
        <v>5</v>
      </c>
      <c r="H4" s="290">
        <f t="shared" si="0"/>
        <v>6</v>
      </c>
      <c r="I4" s="109" t="s">
        <v>72</v>
      </c>
    </row>
    <row r="5" spans="1:9" ht="15" outlineLevel="1" thickBot="1" x14ac:dyDescent="0.4">
      <c r="A5" s="159" t="s">
        <v>73</v>
      </c>
      <c r="B5" s="288">
        <f>SUM(B10:B12)+B7+B8+B9</f>
        <v>0</v>
      </c>
      <c r="C5" s="289">
        <f>SUM(C10:C12)+C7+C8+C9</f>
        <v>0</v>
      </c>
      <c r="D5" s="289">
        <f t="shared" ref="D5:H5" si="1">SUM(D10:D12)+D7+D8+D9</f>
        <v>0</v>
      </c>
      <c r="E5" s="289">
        <f t="shared" si="1"/>
        <v>0</v>
      </c>
      <c r="F5" s="289">
        <f t="shared" si="1"/>
        <v>0</v>
      </c>
      <c r="G5" s="289">
        <f t="shared" si="1"/>
        <v>0</v>
      </c>
      <c r="H5" s="289">
        <f t="shared" si="1"/>
        <v>0</v>
      </c>
      <c r="I5" s="211">
        <f t="shared" ref="I5:I10" si="2">SUM(B5:H5)</f>
        <v>0</v>
      </c>
    </row>
    <row r="6" spans="1:9" ht="15" thickBot="1" x14ac:dyDescent="0.4">
      <c r="A6" s="258" t="s">
        <v>135</v>
      </c>
      <c r="B6" s="288">
        <f>SUM(B10:B12)</f>
        <v>0</v>
      </c>
      <c r="C6" s="288">
        <f>SUM(C10:C12)</f>
        <v>0</v>
      </c>
      <c r="D6" s="288">
        <f t="shared" ref="D6:G6" si="3">SUM(D10:D12)</f>
        <v>0</v>
      </c>
      <c r="E6" s="288">
        <f t="shared" si="3"/>
        <v>0</v>
      </c>
      <c r="F6" s="288">
        <f>SUM(F10:F12)</f>
        <v>0</v>
      </c>
      <c r="G6" s="288">
        <f t="shared" si="3"/>
        <v>0</v>
      </c>
      <c r="H6" s="288">
        <f>SUM(H10:H12)</f>
        <v>0</v>
      </c>
      <c r="I6" s="211">
        <f t="shared" si="2"/>
        <v>0</v>
      </c>
    </row>
    <row r="7" spans="1:9" ht="15.75" customHeight="1" outlineLevel="1" thickBot="1" x14ac:dyDescent="0.4">
      <c r="A7" s="212" t="s">
        <v>125</v>
      </c>
      <c r="B7" s="259">
        <v>0</v>
      </c>
      <c r="C7" s="259">
        <v>0</v>
      </c>
      <c r="D7" s="259">
        <v>0</v>
      </c>
      <c r="E7" s="259">
        <v>0</v>
      </c>
      <c r="F7" s="259">
        <v>0</v>
      </c>
      <c r="G7" s="259">
        <v>0</v>
      </c>
      <c r="H7" s="259">
        <v>0</v>
      </c>
      <c r="I7" s="257">
        <f t="shared" si="2"/>
        <v>0</v>
      </c>
    </row>
    <row r="8" spans="1:9" ht="15.75" customHeight="1" outlineLevel="1" thickBot="1" x14ac:dyDescent="0.4">
      <c r="A8" s="212" t="s">
        <v>126</v>
      </c>
      <c r="B8" s="259">
        <v>0</v>
      </c>
      <c r="C8" s="259">
        <v>0</v>
      </c>
      <c r="D8" s="259">
        <v>0</v>
      </c>
      <c r="E8" s="259">
        <v>0</v>
      </c>
      <c r="F8" s="259">
        <v>0</v>
      </c>
      <c r="G8" s="259">
        <v>0</v>
      </c>
      <c r="H8" s="259">
        <v>0</v>
      </c>
      <c r="I8" s="257">
        <f t="shared" si="2"/>
        <v>0</v>
      </c>
    </row>
    <row r="9" spans="1:9" ht="15.75" customHeight="1" outlineLevel="1" thickBot="1" x14ac:dyDescent="0.4">
      <c r="A9" s="283" t="s">
        <v>134</v>
      </c>
      <c r="B9" s="284">
        <v>0</v>
      </c>
      <c r="C9" s="285">
        <v>0</v>
      </c>
      <c r="D9" s="285">
        <v>0</v>
      </c>
      <c r="E9" s="285">
        <v>0</v>
      </c>
      <c r="F9" s="285">
        <v>0</v>
      </c>
      <c r="G9" s="285">
        <v>0</v>
      </c>
      <c r="H9" s="286">
        <v>0</v>
      </c>
      <c r="I9" s="287">
        <f t="shared" si="2"/>
        <v>0</v>
      </c>
    </row>
    <row r="10" spans="1:9" ht="15" thickBot="1" x14ac:dyDescent="0.4">
      <c r="A10" s="212" t="s">
        <v>112</v>
      </c>
      <c r="B10" s="259">
        <f>MON!F44</f>
        <v>0</v>
      </c>
      <c r="C10" s="260">
        <f>TUE!F44</f>
        <v>0</v>
      </c>
      <c r="D10" s="260">
        <f>WED!$F$44</f>
        <v>0</v>
      </c>
      <c r="E10" s="260">
        <f>THU!F44</f>
        <v>0</v>
      </c>
      <c r="F10" s="260">
        <f>FRI!F44</f>
        <v>0</v>
      </c>
      <c r="G10" s="260">
        <f>SAT!F44</f>
        <v>0</v>
      </c>
      <c r="H10" s="261">
        <f>SUN!F44</f>
        <v>0</v>
      </c>
      <c r="I10" s="213">
        <f t="shared" si="2"/>
        <v>0</v>
      </c>
    </row>
    <row r="11" spans="1:9" ht="15" thickBot="1" x14ac:dyDescent="0.4">
      <c r="A11" s="166" t="s">
        <v>74</v>
      </c>
      <c r="B11" s="262">
        <f>MON!F45-B7</f>
        <v>0</v>
      </c>
      <c r="C11" s="263">
        <f>TUE!F45-C7</f>
        <v>0</v>
      </c>
      <c r="D11" s="263">
        <f>WED!F45-D7</f>
        <v>0</v>
      </c>
      <c r="E11" s="263">
        <f>THU!F45-E7</f>
        <v>0</v>
      </c>
      <c r="F11" s="264">
        <f>FRI!F45-F7</f>
        <v>0</v>
      </c>
      <c r="G11" s="264">
        <f>SAT!F45-G7</f>
        <v>0</v>
      </c>
      <c r="H11" s="265">
        <f>SUN!F45-H7</f>
        <v>0</v>
      </c>
      <c r="I11" s="214">
        <f>SUM(A11:H11)</f>
        <v>0</v>
      </c>
    </row>
    <row r="12" spans="1:9" ht="15" thickBot="1" x14ac:dyDescent="0.4">
      <c r="A12" s="168" t="s">
        <v>75</v>
      </c>
      <c r="B12" s="169">
        <f>MON!F46-B8-B9</f>
        <v>0</v>
      </c>
      <c r="C12" s="169">
        <f>TUE!F46-C8-C9</f>
        <v>0</v>
      </c>
      <c r="D12" s="169">
        <f>WED!F46-D8-D9</f>
        <v>0</v>
      </c>
      <c r="E12" s="169">
        <f>THU!F46-E8-E9</f>
        <v>0</v>
      </c>
      <c r="F12" s="169">
        <f>FRI!F46-F8-F9</f>
        <v>0</v>
      </c>
      <c r="G12" s="169">
        <f>SAT!F46-G8-G9</f>
        <v>0</v>
      </c>
      <c r="H12" s="169">
        <f>SUN!F46-H8-H9</f>
        <v>0</v>
      </c>
      <c r="I12" s="215">
        <f>SUM(A12:H12)</f>
        <v>0</v>
      </c>
    </row>
    <row r="13" spans="1:9" ht="15" thickBot="1" x14ac:dyDescent="0.4">
      <c r="A13" s="111"/>
      <c r="B13" s="112"/>
      <c r="C13" s="113"/>
      <c r="D13" s="113"/>
      <c r="E13" s="114"/>
      <c r="F13" s="114"/>
      <c r="G13" s="114"/>
      <c r="H13" s="114"/>
      <c r="I13" s="115"/>
    </row>
    <row r="14" spans="1:9" ht="15" outlineLevel="1" thickBot="1" x14ac:dyDescent="0.4">
      <c r="A14" s="216" t="s">
        <v>127</v>
      </c>
      <c r="B14" s="217">
        <v>0</v>
      </c>
      <c r="C14" s="217">
        <v>0</v>
      </c>
      <c r="D14" s="217">
        <v>0</v>
      </c>
      <c r="E14" s="217">
        <v>0</v>
      </c>
      <c r="F14" s="217">
        <v>0</v>
      </c>
      <c r="G14" s="217">
        <v>0</v>
      </c>
      <c r="H14" s="217">
        <v>0</v>
      </c>
      <c r="I14" s="171">
        <f>SUM(B14:H14)</f>
        <v>0</v>
      </c>
    </row>
    <row r="15" spans="1:9" ht="15" outlineLevel="1" thickBot="1" x14ac:dyDescent="0.4">
      <c r="A15" s="216" t="s">
        <v>128</v>
      </c>
      <c r="B15" s="217">
        <v>0</v>
      </c>
      <c r="C15" s="217">
        <v>0</v>
      </c>
      <c r="D15" s="217">
        <v>0</v>
      </c>
      <c r="E15" s="217">
        <v>0</v>
      </c>
      <c r="F15" s="217">
        <v>0</v>
      </c>
      <c r="G15" s="217">
        <v>0</v>
      </c>
      <c r="H15" s="217">
        <v>0</v>
      </c>
      <c r="I15" s="171">
        <f>SUM(B15:H15)</f>
        <v>0</v>
      </c>
    </row>
    <row r="16" spans="1:9" ht="15" thickBot="1" x14ac:dyDescent="0.4">
      <c r="A16" s="216" t="s">
        <v>113</v>
      </c>
      <c r="B16" s="295">
        <f>MON!L10</f>
        <v>0</v>
      </c>
      <c r="C16" s="296">
        <f>TUE!L10</f>
        <v>0</v>
      </c>
      <c r="D16" s="297">
        <f>WED!L10</f>
        <v>0</v>
      </c>
      <c r="E16" s="297">
        <f>THU!L10</f>
        <v>0</v>
      </c>
      <c r="F16" s="297">
        <f>FRI!L10</f>
        <v>0</v>
      </c>
      <c r="G16" s="297">
        <f>SAT!L10</f>
        <v>0</v>
      </c>
      <c r="H16" s="220">
        <f>SUN!L10-H13</f>
        <v>0</v>
      </c>
      <c r="I16" s="171">
        <f>SUM(A16:H16)</f>
        <v>0</v>
      </c>
    </row>
    <row r="17" spans="1:12" ht="15" thickBot="1" x14ac:dyDescent="0.4">
      <c r="A17" s="167" t="s">
        <v>76</v>
      </c>
      <c r="B17" s="217">
        <f>MON!L11-B14</f>
        <v>0</v>
      </c>
      <c r="C17" s="218">
        <f>TUE!L11-C14</f>
        <v>0</v>
      </c>
      <c r="D17" s="219">
        <f>WED!L11-D14</f>
        <v>0</v>
      </c>
      <c r="E17" s="219">
        <f>THU!L11-E14</f>
        <v>0</v>
      </c>
      <c r="F17" s="219">
        <f>FRI!L11-F14</f>
        <v>0</v>
      </c>
      <c r="G17" s="219">
        <f>SAT!L11-G14</f>
        <v>0</v>
      </c>
      <c r="H17" s="220">
        <f>SUN!L11-H14</f>
        <v>0</v>
      </c>
      <c r="I17" s="171">
        <f>SUM(A17:H17)</f>
        <v>0</v>
      </c>
    </row>
    <row r="18" spans="1:12" ht="15" thickBot="1" x14ac:dyDescent="0.4">
      <c r="A18" s="170" t="s">
        <v>77</v>
      </c>
      <c r="B18" s="217">
        <f>MON!L12-B15</f>
        <v>0</v>
      </c>
      <c r="C18" s="218">
        <f>TUE!L12-C15</f>
        <v>0</v>
      </c>
      <c r="D18" s="219">
        <f>WED!L12-D15</f>
        <v>0</v>
      </c>
      <c r="E18" s="219">
        <f>THU!L12-E15</f>
        <v>0</v>
      </c>
      <c r="F18" s="219">
        <f>FRI!L12-F15</f>
        <v>0</v>
      </c>
      <c r="G18" s="219">
        <f>SAT!L12-G15</f>
        <v>0</v>
      </c>
      <c r="H18" s="220">
        <f>SUN!L12-H15</f>
        <v>0</v>
      </c>
      <c r="I18" s="171">
        <f>SUM(B18:H18)</f>
        <v>0</v>
      </c>
    </row>
    <row r="19" spans="1:12" ht="15" thickBot="1" x14ac:dyDescent="0.4">
      <c r="A19" s="159" t="s">
        <v>78</v>
      </c>
      <c r="B19" s="161">
        <f>SUM(B16:B18)</f>
        <v>0</v>
      </c>
      <c r="C19" s="161">
        <f>SUM(C16:C18)</f>
        <v>0</v>
      </c>
      <c r="D19" s="162">
        <f>SUM(D16:D18)</f>
        <v>0</v>
      </c>
      <c r="E19" s="162">
        <f>SUM(E16:E18)</f>
        <v>0</v>
      </c>
      <c r="F19" s="162">
        <f t="shared" ref="F19:G19" si="4">SUM(F16:F18)</f>
        <v>0</v>
      </c>
      <c r="G19" s="162">
        <f t="shared" si="4"/>
        <v>0</v>
      </c>
      <c r="H19" s="163">
        <f>SUM(H16:H18)</f>
        <v>0</v>
      </c>
      <c r="I19" s="160">
        <f>SUM(B19:H19)</f>
        <v>0</v>
      </c>
    </row>
    <row r="20" spans="1:12" ht="15" thickBot="1" x14ac:dyDescent="0.4">
      <c r="A20" s="116"/>
      <c r="B20" s="116"/>
      <c r="C20" s="117"/>
      <c r="D20" s="117"/>
      <c r="E20" s="117"/>
      <c r="F20" s="117"/>
      <c r="G20" s="117"/>
      <c r="H20" s="117"/>
      <c r="I20" s="117"/>
    </row>
    <row r="21" spans="1:12" ht="14.5" x14ac:dyDescent="0.35">
      <c r="A21" s="118" t="s">
        <v>82</v>
      </c>
      <c r="B21" s="119">
        <f>MON!B13</f>
        <v>0</v>
      </c>
      <c r="C21" s="120">
        <f>TUE!B13</f>
        <v>0</v>
      </c>
      <c r="D21" s="120">
        <f>WED!B13</f>
        <v>0</v>
      </c>
      <c r="E21" s="121">
        <f>THU!B$13</f>
        <v>0</v>
      </c>
      <c r="F21" s="122">
        <f>FRI!B13</f>
        <v>0</v>
      </c>
      <c r="G21" s="122">
        <f>SAT!B13</f>
        <v>0</v>
      </c>
      <c r="H21" s="123">
        <f>SUN!B13</f>
        <v>0</v>
      </c>
      <c r="I21" s="292">
        <f>SUM(B21:H21)</f>
        <v>0</v>
      </c>
    </row>
    <row r="22" spans="1:12" ht="14.5" x14ac:dyDescent="0.35">
      <c r="A22" s="124" t="s">
        <v>93</v>
      </c>
      <c r="B22" s="125">
        <f>MON!C13-B15-B14</f>
        <v>0</v>
      </c>
      <c r="C22" s="126">
        <f>TUE!C13-C15-C14</f>
        <v>0</v>
      </c>
      <c r="D22" s="126">
        <f>WED!C13-D15-D14</f>
        <v>0</v>
      </c>
      <c r="E22" s="127">
        <f>THU!C13-E15-E14</f>
        <v>0</v>
      </c>
      <c r="F22" s="128">
        <f>FRI!C13-F15-F14</f>
        <v>0</v>
      </c>
      <c r="G22" s="128">
        <f>SAT!C13-G15-G14</f>
        <v>0</v>
      </c>
      <c r="H22" s="129">
        <f>SUN!C13-H15-H14</f>
        <v>0</v>
      </c>
      <c r="I22" s="293">
        <f t="shared" ref="I22:I28" si="5">SUM(B22:H22)</f>
        <v>0</v>
      </c>
    </row>
    <row r="23" spans="1:12" ht="14.5" x14ac:dyDescent="0.35">
      <c r="A23" s="124" t="s">
        <v>79</v>
      </c>
      <c r="B23" s="125">
        <f>MON!D13</f>
        <v>0</v>
      </c>
      <c r="C23" s="126">
        <f>TUE!D13</f>
        <v>0</v>
      </c>
      <c r="D23" s="126">
        <f>WED!D13</f>
        <v>0</v>
      </c>
      <c r="E23" s="127">
        <f>THU!D13</f>
        <v>0</v>
      </c>
      <c r="F23" s="128">
        <f>FRI!D13</f>
        <v>0</v>
      </c>
      <c r="G23" s="128">
        <f>SAT!D13</f>
        <v>0</v>
      </c>
      <c r="H23" s="129">
        <f>SUN!D13</f>
        <v>0</v>
      </c>
      <c r="I23" s="293">
        <f t="shared" si="5"/>
        <v>0</v>
      </c>
    </row>
    <row r="24" spans="1:12" ht="14.5" x14ac:dyDescent="0.35">
      <c r="A24" s="124" t="s">
        <v>81</v>
      </c>
      <c r="B24" s="125">
        <f>MON!F13</f>
        <v>0</v>
      </c>
      <c r="C24" s="126">
        <f>TUE!F13</f>
        <v>0</v>
      </c>
      <c r="D24" s="126">
        <f>WED!F13</f>
        <v>0</v>
      </c>
      <c r="E24" s="127">
        <f>THU!F13</f>
        <v>0</v>
      </c>
      <c r="F24" s="128">
        <f>FRI!F13</f>
        <v>0</v>
      </c>
      <c r="G24" s="128">
        <f>SAT!F13</f>
        <v>0</v>
      </c>
      <c r="H24" s="129">
        <f>SUN!F13</f>
        <v>0</v>
      </c>
      <c r="I24" s="293">
        <f t="shared" si="5"/>
        <v>0</v>
      </c>
      <c r="L24" s="228"/>
    </row>
    <row r="25" spans="1:12" ht="14.5" x14ac:dyDescent="0.35">
      <c r="A25" s="124" t="s">
        <v>80</v>
      </c>
      <c r="B25" s="125">
        <f>MON!G13</f>
        <v>0</v>
      </c>
      <c r="C25" s="126">
        <f>TUE!G13</f>
        <v>0</v>
      </c>
      <c r="D25" s="126">
        <f>WED!G13</f>
        <v>0</v>
      </c>
      <c r="E25" s="127">
        <f>THU!G13</f>
        <v>0</v>
      </c>
      <c r="F25" s="128">
        <f>FRI!G13</f>
        <v>0</v>
      </c>
      <c r="G25" s="128">
        <f>SAT!G13</f>
        <v>0</v>
      </c>
      <c r="H25" s="129">
        <f>SUN!G13</f>
        <v>0</v>
      </c>
      <c r="I25" s="293">
        <f t="shared" si="5"/>
        <v>0</v>
      </c>
    </row>
    <row r="26" spans="1:12" ht="14.5" x14ac:dyDescent="0.35">
      <c r="A26" s="124" t="s">
        <v>83</v>
      </c>
      <c r="B26" s="125">
        <f>MON!H13</f>
        <v>0</v>
      </c>
      <c r="C26" s="126">
        <f>TUE!H13</f>
        <v>0</v>
      </c>
      <c r="D26" s="126">
        <f>WED!H13</f>
        <v>0</v>
      </c>
      <c r="E26" s="126">
        <f>THU!H13</f>
        <v>0</v>
      </c>
      <c r="F26" s="128">
        <f>FRI!H13</f>
        <v>0</v>
      </c>
      <c r="G26" s="128">
        <f>SAT!H13</f>
        <v>0</v>
      </c>
      <c r="H26" s="129">
        <f>SUN!H13</f>
        <v>0</v>
      </c>
      <c r="I26" s="293">
        <f t="shared" si="5"/>
        <v>0</v>
      </c>
    </row>
    <row r="27" spans="1:12" ht="14.5" x14ac:dyDescent="0.35">
      <c r="A27" s="179" t="s">
        <v>100</v>
      </c>
      <c r="B27" s="180">
        <f>MON!I13</f>
        <v>0</v>
      </c>
      <c r="C27" s="181">
        <f>TUE!I13</f>
        <v>0</v>
      </c>
      <c r="D27" s="181">
        <f>WED!I13</f>
        <v>0</v>
      </c>
      <c r="E27" s="181">
        <f>THU!I13</f>
        <v>0</v>
      </c>
      <c r="F27" s="182">
        <f>FRI!I13</f>
        <v>0</v>
      </c>
      <c r="G27" s="182">
        <f>SAT!I13</f>
        <v>0</v>
      </c>
      <c r="H27" s="183">
        <f>SUN!I13</f>
        <v>0</v>
      </c>
      <c r="I27" s="294">
        <f t="shared" si="5"/>
        <v>0</v>
      </c>
    </row>
    <row r="28" spans="1:12" ht="15" thickBot="1" x14ac:dyDescent="0.4">
      <c r="A28" s="130" t="s">
        <v>101</v>
      </c>
      <c r="B28" s="131">
        <f>MON!K13</f>
        <v>0</v>
      </c>
      <c r="C28" s="132">
        <f>TUE!K13</f>
        <v>0</v>
      </c>
      <c r="D28" s="132">
        <f>WED!K13</f>
        <v>0</v>
      </c>
      <c r="E28" s="132">
        <f>THU!K13</f>
        <v>0</v>
      </c>
      <c r="F28" s="133">
        <f>FRI!K13</f>
        <v>0</v>
      </c>
      <c r="G28" s="133">
        <f>SAT!K13</f>
        <v>0</v>
      </c>
      <c r="H28" s="134">
        <f>SUN!K13</f>
        <v>0</v>
      </c>
      <c r="I28" s="293">
        <f t="shared" si="5"/>
        <v>0</v>
      </c>
    </row>
    <row r="29" spans="1:12" ht="15" thickBot="1" x14ac:dyDescent="0.4">
      <c r="A29" s="159" t="s">
        <v>78</v>
      </c>
      <c r="B29" s="161">
        <f>SUM(B21:B28)</f>
        <v>0</v>
      </c>
      <c r="C29" s="162">
        <f t="shared" ref="C29:H29" si="6">SUM(C21:C28)</f>
        <v>0</v>
      </c>
      <c r="D29" s="162">
        <f t="shared" si="6"/>
        <v>0</v>
      </c>
      <c r="E29" s="162">
        <f t="shared" si="6"/>
        <v>0</v>
      </c>
      <c r="F29" s="162">
        <f t="shared" si="6"/>
        <v>0</v>
      </c>
      <c r="G29" s="162">
        <f t="shared" si="6"/>
        <v>0</v>
      </c>
      <c r="H29" s="163">
        <f t="shared" si="6"/>
        <v>0</v>
      </c>
      <c r="I29" s="164">
        <f>SUM(B29:H29)</f>
        <v>0</v>
      </c>
    </row>
    <row r="30" spans="1:12" ht="15" thickBot="1" x14ac:dyDescent="0.4">
      <c r="A30" s="172" t="s">
        <v>84</v>
      </c>
      <c r="B30" s="173">
        <v>0</v>
      </c>
      <c r="C30" s="173">
        <v>0</v>
      </c>
      <c r="D30" s="173">
        <v>0</v>
      </c>
      <c r="E30" s="173">
        <v>0</v>
      </c>
      <c r="F30" s="173">
        <v>0</v>
      </c>
      <c r="G30" s="173">
        <v>0</v>
      </c>
      <c r="H30" s="174">
        <v>0</v>
      </c>
      <c r="I30" s="171">
        <f>SUM(B30:H30)</f>
        <v>0</v>
      </c>
    </row>
    <row r="31" spans="1:12" ht="15" thickBot="1" x14ac:dyDescent="0.4">
      <c r="A31" s="135" t="s">
        <v>85</v>
      </c>
      <c r="B31" s="136">
        <f>B29-B30</f>
        <v>0</v>
      </c>
      <c r="C31" s="137">
        <f t="shared" ref="C31:H31" si="7">C29-C30</f>
        <v>0</v>
      </c>
      <c r="D31" s="137">
        <f t="shared" si="7"/>
        <v>0</v>
      </c>
      <c r="E31" s="137">
        <f t="shared" si="7"/>
        <v>0</v>
      </c>
      <c r="F31" s="137">
        <f t="shared" si="7"/>
        <v>0</v>
      </c>
      <c r="G31" s="137">
        <f t="shared" si="7"/>
        <v>0</v>
      </c>
      <c r="H31" s="138">
        <f t="shared" si="7"/>
        <v>0</v>
      </c>
      <c r="I31" s="139">
        <f>I29-I30</f>
        <v>0</v>
      </c>
    </row>
    <row r="32" spans="1:12" ht="15" thickBot="1" x14ac:dyDescent="0.4">
      <c r="A32" s="140"/>
      <c r="B32" s="180"/>
      <c r="C32" s="141"/>
      <c r="D32" s="141"/>
      <c r="E32" s="141"/>
      <c r="F32" s="141"/>
      <c r="G32" s="142"/>
      <c r="H32" s="143"/>
      <c r="I32" s="144"/>
    </row>
    <row r="33" spans="1:9" ht="15" thickBot="1" x14ac:dyDescent="0.4">
      <c r="A33" s="145" t="s">
        <v>86</v>
      </c>
      <c r="B33" s="146">
        <f>IF(B11=0,0,B17/B11)</f>
        <v>0</v>
      </c>
      <c r="C33" s="146">
        <f t="shared" ref="C33:H33" si="8">IF(C11=0,0,C17/C11)</f>
        <v>0</v>
      </c>
      <c r="D33" s="146">
        <f t="shared" si="8"/>
        <v>0</v>
      </c>
      <c r="E33" s="146">
        <f t="shared" si="8"/>
        <v>0</v>
      </c>
      <c r="F33" s="146">
        <f t="shared" si="8"/>
        <v>0</v>
      </c>
      <c r="G33" s="146">
        <f t="shared" si="8"/>
        <v>0</v>
      </c>
      <c r="H33" s="146">
        <f t="shared" si="8"/>
        <v>0</v>
      </c>
      <c r="I33" s="147" t="e">
        <f>I17/I11</f>
        <v>#DIV/0!</v>
      </c>
    </row>
    <row r="34" spans="1:9" ht="15" thickBot="1" x14ac:dyDescent="0.4">
      <c r="A34" s="148" t="s">
        <v>87</v>
      </c>
      <c r="B34" s="149" t="e">
        <f>B18/B12</f>
        <v>#DIV/0!</v>
      </c>
      <c r="C34" s="149" t="e">
        <f t="shared" ref="C34:H34" si="9">C18/C12</f>
        <v>#DIV/0!</v>
      </c>
      <c r="D34" s="149" t="e">
        <f t="shared" si="9"/>
        <v>#DIV/0!</v>
      </c>
      <c r="E34" s="149" t="e">
        <f t="shared" si="9"/>
        <v>#DIV/0!</v>
      </c>
      <c r="F34" s="149" t="e">
        <f t="shared" si="9"/>
        <v>#DIV/0!</v>
      </c>
      <c r="G34" s="149" t="e">
        <f t="shared" si="9"/>
        <v>#DIV/0!</v>
      </c>
      <c r="H34" s="149" t="e">
        <f t="shared" si="9"/>
        <v>#DIV/0!</v>
      </c>
      <c r="I34" s="149" t="e">
        <f>I18/I12</f>
        <v>#DIV/0!</v>
      </c>
    </row>
    <row r="35" spans="1:9" ht="15" thickBot="1" x14ac:dyDescent="0.4">
      <c r="A35" s="145" t="s">
        <v>88</v>
      </c>
      <c r="B35" s="149" t="e">
        <f t="shared" ref="B35:H35" si="10">(B18+B17)/B6</f>
        <v>#DIV/0!</v>
      </c>
      <c r="C35" s="149" t="e">
        <f t="shared" si="10"/>
        <v>#DIV/0!</v>
      </c>
      <c r="D35" s="149" t="e">
        <f t="shared" si="10"/>
        <v>#DIV/0!</v>
      </c>
      <c r="E35" s="149" t="e">
        <f t="shared" si="10"/>
        <v>#DIV/0!</v>
      </c>
      <c r="F35" s="149" t="e">
        <f t="shared" si="10"/>
        <v>#DIV/0!</v>
      </c>
      <c r="G35" s="149" t="e">
        <f t="shared" si="10"/>
        <v>#DIV/0!</v>
      </c>
      <c r="H35" s="149" t="e">
        <f t="shared" si="10"/>
        <v>#DIV/0!</v>
      </c>
      <c r="I35" s="165" t="e">
        <f>SUM(I16:I18)/I6</f>
        <v>#DIV/0!</v>
      </c>
    </row>
    <row r="36" spans="1:9" ht="14.5" x14ac:dyDescent="0.35">
      <c r="A36" s="150"/>
      <c r="B36" s="151"/>
      <c r="C36" s="151"/>
      <c r="D36" s="151"/>
      <c r="E36" s="151"/>
      <c r="F36" s="151"/>
      <c r="G36" s="151"/>
      <c r="H36" s="151"/>
      <c r="I36" s="152"/>
    </row>
    <row r="37" spans="1:9" ht="16" thickBot="1" x14ac:dyDescent="0.4">
      <c r="A37" s="153"/>
      <c r="B37" s="153"/>
      <c r="C37" s="153"/>
      <c r="D37" s="154"/>
      <c r="E37" s="153"/>
      <c r="F37" s="153"/>
      <c r="G37" s="153"/>
      <c r="H37" s="153"/>
      <c r="I37" s="153"/>
    </row>
    <row r="38" spans="1:9" ht="16" thickBot="1" x14ac:dyDescent="0.4">
      <c r="A38" s="506" t="s">
        <v>89</v>
      </c>
      <c r="B38" s="507"/>
      <c r="C38" s="210" t="s">
        <v>108</v>
      </c>
      <c r="D38" s="210" t="s">
        <v>109</v>
      </c>
      <c r="E38" s="153"/>
      <c r="F38" s="153"/>
      <c r="G38" s="153"/>
      <c r="H38" s="154"/>
      <c r="I38" s="154"/>
    </row>
    <row r="39" spans="1:9" ht="16" thickBot="1" x14ac:dyDescent="0.4">
      <c r="A39" s="107" t="s">
        <v>90</v>
      </c>
      <c r="B39" s="155">
        <f>I6</f>
        <v>0</v>
      </c>
      <c r="C39" s="155">
        <v>0</v>
      </c>
      <c r="D39" s="208" t="e">
        <f>+(B39-C39)/C39</f>
        <v>#DIV/0!</v>
      </c>
      <c r="E39" s="153"/>
      <c r="F39" s="153"/>
      <c r="G39" s="153"/>
      <c r="H39" s="153"/>
      <c r="I39" s="153"/>
    </row>
    <row r="40" spans="1:9" ht="16" thickBot="1" x14ac:dyDescent="0.4">
      <c r="A40" s="107" t="s">
        <v>78</v>
      </c>
      <c r="B40" s="156">
        <f>+I17+I18+I16</f>
        <v>0</v>
      </c>
      <c r="C40" s="156">
        <v>0</v>
      </c>
      <c r="D40" s="208" t="e">
        <f>+(B40-C40)/C40</f>
        <v>#DIV/0!</v>
      </c>
      <c r="E40" s="153"/>
      <c r="F40" s="153"/>
      <c r="G40" s="153"/>
      <c r="H40" s="153"/>
      <c r="I40" s="153"/>
    </row>
    <row r="41" spans="1:9" ht="16" thickBot="1" x14ac:dyDescent="0.4">
      <c r="A41" s="229" t="s">
        <v>115</v>
      </c>
      <c r="B41" s="230" t="e">
        <f>+I21/$I$6</f>
        <v>#DIV/0!</v>
      </c>
      <c r="C41" s="156">
        <v>0</v>
      </c>
      <c r="D41" s="208" t="e">
        <f t="shared" ref="D41:D42" si="11">+(B41-C41)/C41</f>
        <v>#DIV/0!</v>
      </c>
      <c r="E41" s="153"/>
      <c r="F41" s="153"/>
      <c r="G41" s="153"/>
      <c r="H41" s="153"/>
      <c r="I41" s="153"/>
    </row>
    <row r="42" spans="1:9" ht="16" thickBot="1" x14ac:dyDescent="0.4">
      <c r="A42" s="229" t="s">
        <v>116</v>
      </c>
      <c r="B42" s="230" t="e">
        <f>+SUM(I22:I24)/$I$6</f>
        <v>#DIV/0!</v>
      </c>
      <c r="C42" s="156">
        <v>0</v>
      </c>
      <c r="D42" s="208" t="e">
        <f t="shared" si="11"/>
        <v>#DIV/0!</v>
      </c>
      <c r="E42" s="153"/>
      <c r="F42" s="153"/>
      <c r="G42" s="153"/>
      <c r="H42" s="153"/>
      <c r="I42" s="153"/>
    </row>
    <row r="43" spans="1:9" ht="16" thickBot="1" x14ac:dyDescent="0.4">
      <c r="A43" s="229" t="s">
        <v>117</v>
      </c>
      <c r="B43" s="230" t="e">
        <f>+I25/$I$6</f>
        <v>#DIV/0!</v>
      </c>
      <c r="C43" s="156">
        <v>0</v>
      </c>
      <c r="D43" s="208" t="e">
        <f>+(B43-C43)/C43</f>
        <v>#DIV/0!</v>
      </c>
      <c r="E43" s="153"/>
      <c r="F43" s="153"/>
      <c r="G43" s="153"/>
      <c r="H43" s="153"/>
      <c r="I43" s="153"/>
    </row>
    <row r="44" spans="1:9" ht="16" thickBot="1" x14ac:dyDescent="0.4">
      <c r="A44" s="245" t="s">
        <v>120</v>
      </c>
      <c r="B44" s="230" t="e">
        <f>+I28/$I$6</f>
        <v>#DIV/0!</v>
      </c>
      <c r="C44" s="156">
        <v>0</v>
      </c>
      <c r="D44" s="208">
        <f>+IF(C44=0,0,(B44-C44)/C44)</f>
        <v>0</v>
      </c>
      <c r="E44" s="153"/>
      <c r="F44" s="153"/>
      <c r="G44" s="153"/>
      <c r="H44" s="153"/>
      <c r="I44" s="153"/>
    </row>
    <row r="45" spans="1:9" ht="16" thickBot="1" x14ac:dyDescent="0.4">
      <c r="A45" s="107" t="s">
        <v>114</v>
      </c>
      <c r="B45" s="156" t="e">
        <f>I35</f>
        <v>#DIV/0!</v>
      </c>
      <c r="C45" s="156">
        <v>0</v>
      </c>
      <c r="D45" s="208" t="e">
        <f>+(B45-C45)/C45</f>
        <v>#DIV/0!</v>
      </c>
      <c r="E45" s="157"/>
      <c r="F45" s="153"/>
      <c r="G45" s="153"/>
      <c r="H45" s="153"/>
      <c r="I45" s="153"/>
    </row>
    <row r="46" spans="1:9" ht="16" thickBot="1" x14ac:dyDescent="0.4">
      <c r="A46" s="107" t="s">
        <v>91</v>
      </c>
      <c r="B46" s="393">
        <v>0</v>
      </c>
      <c r="C46" s="156">
        <v>0</v>
      </c>
      <c r="D46" s="208" t="e">
        <f>+(B46-C46)/C46</f>
        <v>#DIV/0!</v>
      </c>
      <c r="E46" s="157"/>
      <c r="F46" s="153"/>
      <c r="G46" s="153"/>
      <c r="H46" s="153"/>
      <c r="I46" s="153"/>
    </row>
    <row r="47" spans="1:9" ht="16" thickBot="1" x14ac:dyDescent="0.4">
      <c r="A47" s="130" t="s">
        <v>92</v>
      </c>
      <c r="B47" s="207" t="e">
        <f>B46/B40</f>
        <v>#DIV/0!</v>
      </c>
      <c r="C47" s="207">
        <v>0</v>
      </c>
      <c r="D47" s="209" t="e">
        <f>+B47-C47</f>
        <v>#DIV/0!</v>
      </c>
      <c r="E47" s="153"/>
      <c r="F47" s="153"/>
      <c r="G47" s="153"/>
      <c r="H47" s="153"/>
      <c r="I47" s="153"/>
    </row>
    <row r="48" spans="1:9" ht="16" thickBot="1" x14ac:dyDescent="0.4">
      <c r="A48" s="107" t="s">
        <v>121</v>
      </c>
      <c r="B48" s="156">
        <v>0</v>
      </c>
      <c r="C48" s="156">
        <v>0</v>
      </c>
      <c r="D48" s="208" t="e">
        <f>+(B48-C48)/C48</f>
        <v>#DIV/0!</v>
      </c>
      <c r="E48" s="153"/>
      <c r="F48" s="158"/>
      <c r="G48" s="158"/>
      <c r="H48" s="154"/>
      <c r="I48" s="153"/>
    </row>
    <row r="49" spans="1:9" ht="16" thickBot="1" x14ac:dyDescent="0.4">
      <c r="A49" s="130" t="s">
        <v>123</v>
      </c>
      <c r="B49" s="252" t="e">
        <f>B48/B40</f>
        <v>#DIV/0!</v>
      </c>
      <c r="C49" s="256">
        <v>0</v>
      </c>
      <c r="D49" s="209" t="e">
        <f>+B49-C49</f>
        <v>#DIV/0!</v>
      </c>
      <c r="E49" s="153"/>
      <c r="F49" s="153"/>
      <c r="G49" s="153"/>
      <c r="H49" s="153"/>
      <c r="I49" s="153"/>
    </row>
    <row r="50" spans="1:9" ht="16" thickBot="1" x14ac:dyDescent="0.4">
      <c r="A50" s="107" t="s">
        <v>122</v>
      </c>
      <c r="B50" s="156">
        <v>0</v>
      </c>
      <c r="C50" s="156">
        <v>0</v>
      </c>
      <c r="D50" s="208" t="e">
        <f>+(B50-C50)/C50</f>
        <v>#DIV/0!</v>
      </c>
      <c r="E50" s="153"/>
      <c r="F50" s="158"/>
      <c r="G50" s="158"/>
      <c r="H50" s="154"/>
      <c r="I50" s="153"/>
    </row>
    <row r="51" spans="1:9" ht="16" thickBot="1" x14ac:dyDescent="0.4">
      <c r="A51" s="130" t="s">
        <v>124</v>
      </c>
      <c r="B51" s="252" t="e">
        <f>B50/B40</f>
        <v>#DIV/0!</v>
      </c>
      <c r="C51" s="256">
        <v>0</v>
      </c>
      <c r="D51" s="209" t="e">
        <f>+B51-C51</f>
        <v>#DIV/0!</v>
      </c>
      <c r="E51" s="153"/>
      <c r="F51" s="153"/>
      <c r="G51" s="153"/>
      <c r="H51" s="153"/>
      <c r="I51" s="153"/>
    </row>
    <row r="52" spans="1:9" ht="14.5" x14ac:dyDescent="0.35">
      <c r="A52" s="150"/>
      <c r="B52" s="221"/>
      <c r="D52" s="222"/>
    </row>
    <row r="53" spans="1:9" ht="14.5" x14ac:dyDescent="0.35">
      <c r="A53" s="150"/>
      <c r="B53" s="221"/>
    </row>
    <row r="54" spans="1:9" ht="14.5" x14ac:dyDescent="0.35">
      <c r="A54" s="223"/>
      <c r="B54" s="224"/>
    </row>
    <row r="55" spans="1:9" ht="14.5" x14ac:dyDescent="0.35">
      <c r="A55" s="150"/>
      <c r="B55" s="225"/>
    </row>
    <row r="57" spans="1:9" x14ac:dyDescent="0.3">
      <c r="C57" s="222"/>
    </row>
    <row r="58" spans="1:9" x14ac:dyDescent="0.3">
      <c r="B58" s="226"/>
      <c r="C58" s="222"/>
    </row>
    <row r="59" spans="1:9" x14ac:dyDescent="0.3">
      <c r="B59" s="226"/>
      <c r="C59" s="222"/>
    </row>
    <row r="60" spans="1:9" x14ac:dyDescent="0.3">
      <c r="B60" s="226"/>
      <c r="C60" s="222"/>
    </row>
    <row r="61" spans="1:9" x14ac:dyDescent="0.3">
      <c r="B61" s="227"/>
      <c r="C61" s="222"/>
    </row>
  </sheetData>
  <sortState xmlns:xlrd2="http://schemas.microsoft.com/office/spreadsheetml/2017/richdata2" ref="A13:A18">
    <sortCondition ref="A12:A18"/>
  </sortState>
  <mergeCells count="3">
    <mergeCell ref="A2:I2"/>
    <mergeCell ref="A38:B38"/>
    <mergeCell ref="A1:I1"/>
  </mergeCells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S53"/>
  <sheetViews>
    <sheetView topLeftCell="A9" zoomScale="90" zoomScaleNormal="90" workbookViewId="0">
      <selection activeCell="I6" sqref="I6"/>
    </sheetView>
  </sheetViews>
  <sheetFormatPr defaultRowHeight="14" outlineLevelRow="1" x14ac:dyDescent="0.3"/>
  <cols>
    <col min="1" max="1" width="27.54296875" bestFit="1" customWidth="1"/>
    <col min="2" max="2" width="14.1796875" customWidth="1"/>
    <col min="3" max="6" width="12.1796875" customWidth="1"/>
    <col min="7" max="7" width="13.1796875" customWidth="1"/>
    <col min="8" max="8" width="14" customWidth="1"/>
    <col min="9" max="9" width="13.453125" customWidth="1"/>
    <col min="10" max="10" width="1.81640625" customWidth="1"/>
    <col min="11" max="11" width="27.54296875" bestFit="1" customWidth="1"/>
    <col min="12" max="12" width="13.453125" bestFit="1" customWidth="1"/>
    <col min="13" max="19" width="13.453125" customWidth="1"/>
  </cols>
  <sheetData>
    <row r="1" spans="1:19" ht="36.75" customHeight="1" x14ac:dyDescent="0.3"/>
    <row r="2" spans="1:19" ht="18.5" x14ac:dyDescent="0.45">
      <c r="B2" s="511" t="s">
        <v>118</v>
      </c>
      <c r="C2" s="511"/>
      <c r="D2" s="511"/>
      <c r="E2" s="511"/>
      <c r="F2" s="511"/>
      <c r="G2" s="511"/>
      <c r="H2" s="511"/>
      <c r="I2" s="511"/>
      <c r="J2" s="300"/>
      <c r="L2" s="511" t="s">
        <v>141</v>
      </c>
      <c r="M2" s="511"/>
      <c r="N2" s="511"/>
      <c r="O2" s="511"/>
      <c r="P2" s="511"/>
      <c r="Q2" s="511"/>
      <c r="R2" s="511"/>
      <c r="S2" s="511"/>
    </row>
    <row r="3" spans="1:19" ht="19" thickBot="1" x14ac:dyDescent="0.5">
      <c r="B3" s="512">
        <f>+SUN!J3</f>
        <v>0</v>
      </c>
      <c r="C3" s="512"/>
      <c r="D3" s="512"/>
      <c r="E3" s="512"/>
      <c r="F3" s="512"/>
      <c r="G3" s="512"/>
      <c r="H3" s="512"/>
      <c r="I3" s="512"/>
      <c r="J3" s="301"/>
      <c r="L3" s="512">
        <f>+B3</f>
        <v>0</v>
      </c>
      <c r="M3" s="512"/>
      <c r="N3" s="512"/>
      <c r="O3" s="512"/>
      <c r="P3" s="512"/>
      <c r="Q3" s="512"/>
      <c r="R3" s="512"/>
      <c r="S3" s="512"/>
    </row>
    <row r="4" spans="1:19" ht="7.5" customHeight="1" x14ac:dyDescent="0.3">
      <c r="I4" s="302"/>
      <c r="L4" s="302"/>
    </row>
    <row r="5" spans="1:19" ht="14.5" x14ac:dyDescent="0.35">
      <c r="A5" s="150"/>
      <c r="B5" s="303">
        <f>MON!J3</f>
        <v>0</v>
      </c>
      <c r="C5" s="303">
        <f>B5+1</f>
        <v>1</v>
      </c>
      <c r="D5" s="303">
        <f t="shared" ref="D5:H5" si="0">C5+1</f>
        <v>2</v>
      </c>
      <c r="E5" s="303">
        <f t="shared" si="0"/>
        <v>3</v>
      </c>
      <c r="F5" s="303">
        <f t="shared" si="0"/>
        <v>4</v>
      </c>
      <c r="G5" s="303">
        <f t="shared" si="0"/>
        <v>5</v>
      </c>
      <c r="H5" s="303">
        <f t="shared" si="0"/>
        <v>6</v>
      </c>
      <c r="I5" s="304" t="s">
        <v>172</v>
      </c>
      <c r="J5" s="303"/>
      <c r="K5" s="150"/>
      <c r="L5" s="304" t="str">
        <f>+I5</f>
        <v>WE May 5</v>
      </c>
      <c r="M5" s="303" t="s">
        <v>171</v>
      </c>
      <c r="N5" s="303" t="s">
        <v>170</v>
      </c>
      <c r="O5" s="303" t="s">
        <v>167</v>
      </c>
      <c r="P5" s="303" t="s">
        <v>166</v>
      </c>
      <c r="Q5" s="303" t="s">
        <v>165</v>
      </c>
      <c r="R5" s="303" t="s">
        <v>162</v>
      </c>
      <c r="S5" s="303" t="s">
        <v>161</v>
      </c>
    </row>
    <row r="6" spans="1:19" ht="14.5" x14ac:dyDescent="0.35">
      <c r="A6" s="305" t="s">
        <v>73</v>
      </c>
      <c r="B6" s="306">
        <f>SUM(B11:B13)+B8+B9+B10</f>
        <v>0</v>
      </c>
      <c r="C6" s="306">
        <f>SUM(C11:C13)+C8+C9+C10</f>
        <v>0</v>
      </c>
      <c r="D6" s="306">
        <f t="shared" ref="D6:H6" si="1">SUM(D11:D13)+D8+D9+D10</f>
        <v>0</v>
      </c>
      <c r="E6" s="306">
        <f t="shared" si="1"/>
        <v>0</v>
      </c>
      <c r="F6" s="306">
        <f t="shared" si="1"/>
        <v>0</v>
      </c>
      <c r="G6" s="306">
        <f t="shared" si="1"/>
        <v>0</v>
      </c>
      <c r="H6" s="306">
        <f t="shared" si="1"/>
        <v>0</v>
      </c>
      <c r="I6" s="307">
        <f t="shared" ref="I6:I11" si="2">SUM(B6:H6)</f>
        <v>0</v>
      </c>
      <c r="J6" s="308"/>
      <c r="K6" s="305" t="s">
        <v>73</v>
      </c>
      <c r="L6" s="307">
        <f>+I6</f>
        <v>0</v>
      </c>
      <c r="M6" s="309">
        <v>1435</v>
      </c>
      <c r="N6" s="309">
        <v>1480</v>
      </c>
      <c r="O6" s="309">
        <v>1509</v>
      </c>
      <c r="P6" s="309">
        <v>1937</v>
      </c>
      <c r="Q6" s="309">
        <v>2338</v>
      </c>
      <c r="R6" s="309">
        <v>1812</v>
      </c>
      <c r="S6" s="309">
        <v>1780</v>
      </c>
    </row>
    <row r="7" spans="1:19" ht="15" hidden="1" outlineLevel="1" thickBot="1" x14ac:dyDescent="0.4">
      <c r="A7" s="305" t="s">
        <v>135</v>
      </c>
      <c r="B7" s="310">
        <f>SUM(B11:B13)</f>
        <v>0</v>
      </c>
      <c r="C7" s="310">
        <f t="shared" ref="C7:H7" si="3">SUM(C11:C13)</f>
        <v>0</v>
      </c>
      <c r="D7" s="310">
        <f t="shared" si="3"/>
        <v>0</v>
      </c>
      <c r="E7" s="310">
        <f t="shared" si="3"/>
        <v>0</v>
      </c>
      <c r="F7" s="310">
        <f t="shared" si="3"/>
        <v>0</v>
      </c>
      <c r="G7" s="310">
        <f t="shared" si="3"/>
        <v>0</v>
      </c>
      <c r="H7" s="310">
        <f t="shared" si="3"/>
        <v>0</v>
      </c>
      <c r="I7" s="311">
        <f t="shared" si="2"/>
        <v>0</v>
      </c>
      <c r="J7" s="308"/>
      <c r="K7" s="305" t="s">
        <v>135</v>
      </c>
      <c r="L7" s="311">
        <f>+I7</f>
        <v>0</v>
      </c>
      <c r="M7" s="312">
        <v>1260</v>
      </c>
      <c r="N7" s="312">
        <v>1293</v>
      </c>
      <c r="O7" s="312">
        <v>1287</v>
      </c>
      <c r="P7" s="312">
        <v>1733</v>
      </c>
      <c r="Q7" s="312">
        <v>2058</v>
      </c>
      <c r="R7" s="312">
        <v>1624</v>
      </c>
      <c r="S7" s="312">
        <v>1574</v>
      </c>
    </row>
    <row r="8" spans="1:19" ht="14.5" collapsed="1" x14ac:dyDescent="0.35">
      <c r="A8" s="313" t="s">
        <v>125</v>
      </c>
      <c r="B8" s="314">
        <f>+'LUNCH DINNER SALES REPORT'!B7</f>
        <v>0</v>
      </c>
      <c r="C8" s="314">
        <f>+'LUNCH DINNER SALES REPORT'!C7</f>
        <v>0</v>
      </c>
      <c r="D8" s="314">
        <f>+'LUNCH DINNER SALES REPORT'!D7</f>
        <v>0</v>
      </c>
      <c r="E8" s="314">
        <f>+'LUNCH DINNER SALES REPORT'!E7</f>
        <v>0</v>
      </c>
      <c r="F8" s="314">
        <f>+'LUNCH DINNER SALES REPORT'!F7</f>
        <v>0</v>
      </c>
      <c r="G8" s="314">
        <f>+'LUNCH DINNER SALES REPORT'!G7</f>
        <v>0</v>
      </c>
      <c r="H8" s="314">
        <f>+'LUNCH DINNER SALES REPORT'!H7</f>
        <v>0</v>
      </c>
      <c r="I8" s="315">
        <f t="shared" si="2"/>
        <v>0</v>
      </c>
      <c r="J8" s="316"/>
      <c r="K8" s="313" t="s">
        <v>125</v>
      </c>
      <c r="L8" s="315">
        <f t="shared" ref="L8:L43" si="4">+I8</f>
        <v>0</v>
      </c>
      <c r="M8" s="317">
        <v>22</v>
      </c>
      <c r="N8" s="317">
        <v>20</v>
      </c>
      <c r="O8" s="317">
        <v>32</v>
      </c>
      <c r="P8" s="317">
        <v>11</v>
      </c>
      <c r="Q8" s="317">
        <v>19</v>
      </c>
      <c r="R8" s="317">
        <v>17</v>
      </c>
      <c r="S8" s="317">
        <v>43</v>
      </c>
    </row>
    <row r="9" spans="1:19" ht="14.5" x14ac:dyDescent="0.35">
      <c r="A9" s="313" t="s">
        <v>126</v>
      </c>
      <c r="B9" s="314">
        <f>+'LUNCH DINNER SALES REPORT'!B8</f>
        <v>0</v>
      </c>
      <c r="C9" s="314">
        <f>+'LUNCH DINNER SALES REPORT'!C8</f>
        <v>0</v>
      </c>
      <c r="D9" s="314">
        <f>+'LUNCH DINNER SALES REPORT'!D8</f>
        <v>0</v>
      </c>
      <c r="E9" s="314">
        <f>+'LUNCH DINNER SALES REPORT'!E8</f>
        <v>0</v>
      </c>
      <c r="F9" s="314">
        <f>+'LUNCH DINNER SALES REPORT'!F8</f>
        <v>0</v>
      </c>
      <c r="G9" s="314">
        <f>+'LUNCH DINNER SALES REPORT'!G8</f>
        <v>0</v>
      </c>
      <c r="H9" s="314">
        <f>+'LUNCH DINNER SALES REPORT'!H8</f>
        <v>0</v>
      </c>
      <c r="I9" s="315">
        <f t="shared" si="2"/>
        <v>0</v>
      </c>
      <c r="J9" s="316"/>
      <c r="K9" s="313" t="s">
        <v>126</v>
      </c>
      <c r="L9" s="315">
        <f t="shared" si="4"/>
        <v>0</v>
      </c>
      <c r="M9" s="317">
        <v>153</v>
      </c>
      <c r="N9" s="317">
        <v>167</v>
      </c>
      <c r="O9" s="317">
        <v>170</v>
      </c>
      <c r="P9" s="317">
        <v>173</v>
      </c>
      <c r="Q9" s="317">
        <v>260</v>
      </c>
      <c r="R9" s="317">
        <v>163</v>
      </c>
      <c r="S9" s="317">
        <v>163</v>
      </c>
    </row>
    <row r="10" spans="1:19" ht="14.5" x14ac:dyDescent="0.35">
      <c r="A10" s="318" t="s">
        <v>134</v>
      </c>
      <c r="B10" s="319">
        <f>+'LUNCH DINNER SALES REPORT'!B9</f>
        <v>0</v>
      </c>
      <c r="C10" s="319">
        <f>+'LUNCH DINNER SALES REPORT'!C9</f>
        <v>0</v>
      </c>
      <c r="D10" s="319">
        <f>+'LUNCH DINNER SALES REPORT'!D9</f>
        <v>0</v>
      </c>
      <c r="E10" s="319">
        <f>+'LUNCH DINNER SALES REPORT'!E9</f>
        <v>0</v>
      </c>
      <c r="F10" s="319">
        <f>+'LUNCH DINNER SALES REPORT'!F9</f>
        <v>0</v>
      </c>
      <c r="G10" s="319">
        <f>+'LUNCH DINNER SALES REPORT'!G9</f>
        <v>0</v>
      </c>
      <c r="H10" s="319">
        <f>+'LUNCH DINNER SALES REPORT'!H9</f>
        <v>0</v>
      </c>
      <c r="I10" s="320">
        <f t="shared" si="2"/>
        <v>0</v>
      </c>
      <c r="J10" s="316"/>
      <c r="K10" s="318" t="s">
        <v>134</v>
      </c>
      <c r="L10" s="320">
        <f t="shared" si="4"/>
        <v>0</v>
      </c>
      <c r="M10" s="321">
        <v>0</v>
      </c>
      <c r="N10" s="321">
        <v>0</v>
      </c>
      <c r="O10" s="321">
        <v>20</v>
      </c>
      <c r="P10" s="321">
        <v>20</v>
      </c>
      <c r="Q10" s="321">
        <v>1</v>
      </c>
      <c r="R10" s="321">
        <v>8</v>
      </c>
      <c r="S10" s="321">
        <v>0</v>
      </c>
    </row>
    <row r="11" spans="1:19" ht="14.5" x14ac:dyDescent="0.35">
      <c r="A11" s="313" t="s">
        <v>112</v>
      </c>
      <c r="B11" s="314">
        <f>MON!F44</f>
        <v>0</v>
      </c>
      <c r="C11" s="314">
        <f>TUE!F44</f>
        <v>0</v>
      </c>
      <c r="D11" s="314">
        <f>WED!$F$44</f>
        <v>0</v>
      </c>
      <c r="E11" s="314">
        <f>THU!F44</f>
        <v>0</v>
      </c>
      <c r="F11" s="314">
        <f>FRI!F44</f>
        <v>0</v>
      </c>
      <c r="G11" s="314">
        <f>SAT!F44</f>
        <v>0</v>
      </c>
      <c r="H11" s="314">
        <f>SUN!F44</f>
        <v>0</v>
      </c>
      <c r="I11" s="315">
        <f t="shared" si="2"/>
        <v>0</v>
      </c>
      <c r="J11" s="316"/>
      <c r="K11" s="313" t="s">
        <v>112</v>
      </c>
      <c r="L11" s="315">
        <f t="shared" si="4"/>
        <v>0</v>
      </c>
      <c r="M11" s="317">
        <v>73</v>
      </c>
      <c r="N11" s="317">
        <v>83</v>
      </c>
      <c r="O11" s="317">
        <v>63</v>
      </c>
      <c r="P11" s="317">
        <v>77</v>
      </c>
      <c r="Q11" s="317">
        <v>152</v>
      </c>
      <c r="R11" s="317">
        <v>97</v>
      </c>
      <c r="S11" s="317">
        <v>78</v>
      </c>
    </row>
    <row r="12" spans="1:19" ht="14.5" x14ac:dyDescent="0.35">
      <c r="A12" s="322" t="s">
        <v>74</v>
      </c>
      <c r="B12" s="323">
        <f>MON!F45-B8</f>
        <v>0</v>
      </c>
      <c r="C12" s="323">
        <f>TUE!F45-C8</f>
        <v>0</v>
      </c>
      <c r="D12" s="323">
        <f>WED!F45-D8</f>
        <v>0</v>
      </c>
      <c r="E12" s="323">
        <f>THU!F45-E8</f>
        <v>0</v>
      </c>
      <c r="F12" s="323">
        <f>FRI!F45-F8</f>
        <v>0</v>
      </c>
      <c r="G12" s="323">
        <f>SAT!F45-G8</f>
        <v>0</v>
      </c>
      <c r="H12" s="323">
        <f>SUN!F45-H8</f>
        <v>0</v>
      </c>
      <c r="I12" s="324">
        <f>SUM(A12:H12)</f>
        <v>0</v>
      </c>
      <c r="J12" s="325"/>
      <c r="K12" s="322" t="s">
        <v>74</v>
      </c>
      <c r="L12" s="324">
        <f t="shared" si="4"/>
        <v>0</v>
      </c>
      <c r="M12" s="326">
        <v>202</v>
      </c>
      <c r="N12" s="326">
        <v>214</v>
      </c>
      <c r="O12" s="326">
        <v>252</v>
      </c>
      <c r="P12" s="326">
        <v>261</v>
      </c>
      <c r="Q12" s="326">
        <v>368</v>
      </c>
      <c r="R12" s="326">
        <v>288</v>
      </c>
      <c r="S12" s="326">
        <v>277</v>
      </c>
    </row>
    <row r="13" spans="1:19" ht="14.5" x14ac:dyDescent="0.35">
      <c r="A13" s="327" t="s">
        <v>75</v>
      </c>
      <c r="B13" s="328">
        <f>MON!F46-B9-B10</f>
        <v>0</v>
      </c>
      <c r="C13" s="328">
        <f>TUE!F46-C9-C10</f>
        <v>0</v>
      </c>
      <c r="D13" s="328">
        <f>WED!F46-D9-D10</f>
        <v>0</v>
      </c>
      <c r="E13" s="328">
        <f>THU!F46-E9-E10</f>
        <v>0</v>
      </c>
      <c r="F13" s="328">
        <f>FRI!F46-F9-F10</f>
        <v>0</v>
      </c>
      <c r="G13" s="328">
        <f>SAT!F46-G9-G10</f>
        <v>0</v>
      </c>
      <c r="H13" s="328">
        <f>SUN!F46-H9-H10</f>
        <v>0</v>
      </c>
      <c r="I13" s="329">
        <f>SUM(A13:H13)</f>
        <v>0</v>
      </c>
      <c r="J13" s="325"/>
      <c r="K13" s="327" t="s">
        <v>75</v>
      </c>
      <c r="L13" s="329">
        <f t="shared" si="4"/>
        <v>0</v>
      </c>
      <c r="M13" s="328">
        <v>985</v>
      </c>
      <c r="N13" s="328">
        <v>996</v>
      </c>
      <c r="O13" s="328">
        <v>972</v>
      </c>
      <c r="P13" s="328">
        <v>1395</v>
      </c>
      <c r="Q13" s="328">
        <v>1538</v>
      </c>
      <c r="R13" s="328">
        <v>1239</v>
      </c>
      <c r="S13" s="328">
        <v>1219</v>
      </c>
    </row>
    <row r="14" spans="1:19" ht="6.75" customHeight="1" thickBot="1" x14ac:dyDescent="0.4">
      <c r="A14" s="150"/>
      <c r="B14" s="143"/>
      <c r="E14" s="143"/>
      <c r="F14" s="143"/>
      <c r="G14" s="143"/>
      <c r="H14" s="143"/>
      <c r="I14" s="330"/>
      <c r="J14" s="143"/>
      <c r="K14" s="150"/>
      <c r="L14" s="330"/>
      <c r="M14" s="143"/>
      <c r="N14" s="143"/>
      <c r="O14" s="143"/>
      <c r="P14" s="143"/>
      <c r="Q14" s="143"/>
      <c r="R14" s="143"/>
      <c r="S14" s="143"/>
    </row>
    <row r="15" spans="1:19" ht="14.5" hidden="1" outlineLevel="1" x14ac:dyDescent="0.35">
      <c r="A15" s="331" t="s">
        <v>127</v>
      </c>
      <c r="B15" s="425">
        <f>+'LUNCH DINNER SALES REPORT'!B14</f>
        <v>0</v>
      </c>
      <c r="C15" s="425">
        <f>+'LUNCH DINNER SALES REPORT'!C14</f>
        <v>0</v>
      </c>
      <c r="D15" s="425">
        <f>+'LUNCH DINNER SALES REPORT'!D14</f>
        <v>0</v>
      </c>
      <c r="E15" s="425">
        <f>+'LUNCH DINNER SALES REPORT'!E14</f>
        <v>0</v>
      </c>
      <c r="F15" s="425">
        <f>+'LUNCH DINNER SALES REPORT'!F14</f>
        <v>0</v>
      </c>
      <c r="G15" s="425">
        <f>+'LUNCH DINNER SALES REPORT'!G14</f>
        <v>0</v>
      </c>
      <c r="H15" s="425">
        <f>+'LUNCH DINNER SALES REPORT'!H14</f>
        <v>0</v>
      </c>
      <c r="I15" s="426">
        <f>SUM(B15:H15)</f>
        <v>0</v>
      </c>
      <c r="J15" s="152"/>
      <c r="K15" s="331" t="s">
        <v>127</v>
      </c>
      <c r="L15" s="426">
        <f t="shared" si="4"/>
        <v>0</v>
      </c>
      <c r="M15" s="427">
        <v>650.68000000000006</v>
      </c>
      <c r="N15" s="427">
        <v>516.46</v>
      </c>
      <c r="O15" s="427">
        <v>988.43999999999994</v>
      </c>
      <c r="P15" s="427">
        <v>94.23</v>
      </c>
      <c r="Q15" s="427">
        <v>782.22</v>
      </c>
      <c r="R15" s="427">
        <v>424.01</v>
      </c>
      <c r="S15" s="427">
        <v>1053.43</v>
      </c>
    </row>
    <row r="16" spans="1:19" ht="15" hidden="1" outlineLevel="1" thickBot="1" x14ac:dyDescent="0.4">
      <c r="A16" s="331" t="s">
        <v>128</v>
      </c>
      <c r="B16" s="425">
        <f>+'LUNCH DINNER SALES REPORT'!B15</f>
        <v>0</v>
      </c>
      <c r="C16" s="425">
        <f>+'LUNCH DINNER SALES REPORT'!C15</f>
        <v>0</v>
      </c>
      <c r="D16" s="425">
        <f>+'LUNCH DINNER SALES REPORT'!D15</f>
        <v>0</v>
      </c>
      <c r="E16" s="425">
        <f>+'LUNCH DINNER SALES REPORT'!E15</f>
        <v>0</v>
      </c>
      <c r="F16" s="425">
        <f>+'LUNCH DINNER SALES REPORT'!F15</f>
        <v>0</v>
      </c>
      <c r="G16" s="425">
        <f>+'LUNCH DINNER SALES REPORT'!G15</f>
        <v>0</v>
      </c>
      <c r="H16" s="425">
        <f>+'LUNCH DINNER SALES REPORT'!H15</f>
        <v>0</v>
      </c>
      <c r="I16" s="426">
        <f>SUM(B16:H16)</f>
        <v>0</v>
      </c>
      <c r="J16" s="152"/>
      <c r="K16" s="331" t="s">
        <v>128</v>
      </c>
      <c r="L16" s="426">
        <f t="shared" si="4"/>
        <v>0</v>
      </c>
      <c r="M16" s="427">
        <v>7215.1100000000006</v>
      </c>
      <c r="N16" s="427">
        <v>5186.6900000000005</v>
      </c>
      <c r="O16" s="427">
        <v>5688.0099999999993</v>
      </c>
      <c r="P16" s="427">
        <v>6016.5299999999988</v>
      </c>
      <c r="Q16" s="427">
        <v>7829.36</v>
      </c>
      <c r="R16" s="427">
        <v>5662.1900000000005</v>
      </c>
      <c r="S16" s="427">
        <v>7083.54</v>
      </c>
    </row>
    <row r="17" spans="1:19" ht="15.5" collapsed="1" thickTop="1" thickBot="1" x14ac:dyDescent="0.4">
      <c r="A17" s="305" t="s">
        <v>164</v>
      </c>
      <c r="B17" s="337">
        <f>SUM(B15:B16)</f>
        <v>0</v>
      </c>
      <c r="C17" s="337">
        <f t="shared" ref="C17:H17" si="5">SUM(C15:C16)</f>
        <v>0</v>
      </c>
      <c r="D17" s="337">
        <f t="shared" si="5"/>
        <v>0</v>
      </c>
      <c r="E17" s="337">
        <f t="shared" si="5"/>
        <v>0</v>
      </c>
      <c r="F17" s="337">
        <f t="shared" si="5"/>
        <v>0</v>
      </c>
      <c r="G17" s="337">
        <f t="shared" si="5"/>
        <v>0</v>
      </c>
      <c r="H17" s="337">
        <f t="shared" si="5"/>
        <v>0</v>
      </c>
      <c r="I17" s="338">
        <f>SUM(I15:I16)</f>
        <v>0</v>
      </c>
      <c r="J17" s="339"/>
      <c r="K17" s="305"/>
      <c r="L17" s="338">
        <f>SUM(L15:L16)</f>
        <v>0</v>
      </c>
      <c r="M17" s="337">
        <v>7865.7900000000009</v>
      </c>
      <c r="N17" s="337">
        <v>5703.1500000000005</v>
      </c>
      <c r="O17" s="337">
        <v>6676.4499999999989</v>
      </c>
      <c r="P17" s="337">
        <v>6110.7599999999984</v>
      </c>
      <c r="Q17" s="337">
        <v>8611.58</v>
      </c>
      <c r="R17" s="337">
        <v>6086.2000000000007</v>
      </c>
      <c r="S17" s="337">
        <v>8136.97</v>
      </c>
    </row>
    <row r="18" spans="1:19" ht="9.75" customHeight="1" thickTop="1" x14ac:dyDescent="0.35">
      <c r="A18" s="429"/>
      <c r="B18" s="430"/>
      <c r="C18" s="430"/>
      <c r="D18" s="430"/>
      <c r="E18" s="430"/>
      <c r="F18" s="430"/>
      <c r="G18" s="430"/>
      <c r="H18" s="430"/>
      <c r="I18" s="431"/>
      <c r="J18" s="432"/>
      <c r="K18" s="429"/>
      <c r="L18" s="431"/>
      <c r="M18" s="432"/>
      <c r="N18" s="432"/>
      <c r="O18" s="432"/>
      <c r="P18" s="432"/>
      <c r="Q18" s="432"/>
      <c r="R18" s="432"/>
      <c r="S18" s="432"/>
    </row>
    <row r="19" spans="1:19" ht="14.5" x14ac:dyDescent="0.35">
      <c r="A19" s="331" t="s">
        <v>113</v>
      </c>
      <c r="B19" s="425">
        <f>MON!L10</f>
        <v>0</v>
      </c>
      <c r="C19" s="425">
        <f>TUE!L10</f>
        <v>0</v>
      </c>
      <c r="D19" s="425">
        <f>WED!L10</f>
        <v>0</v>
      </c>
      <c r="E19" s="425">
        <f>THU!L10</f>
        <v>0</v>
      </c>
      <c r="F19" s="425">
        <f>FRI!L10</f>
        <v>0</v>
      </c>
      <c r="G19" s="425">
        <f>SAT!L10</f>
        <v>0</v>
      </c>
      <c r="H19" s="425">
        <f>SUN!L10</f>
        <v>0</v>
      </c>
      <c r="I19" s="426">
        <f>SUM(A19:H19)</f>
        <v>0</v>
      </c>
      <c r="J19" s="152"/>
      <c r="K19" s="331" t="s">
        <v>113</v>
      </c>
      <c r="L19" s="426">
        <f t="shared" si="4"/>
        <v>0</v>
      </c>
      <c r="M19" s="427">
        <v>4465.9400000000005</v>
      </c>
      <c r="N19" s="427">
        <v>4879.2000000000007</v>
      </c>
      <c r="O19" s="427">
        <v>3779.63</v>
      </c>
      <c r="P19" s="427">
        <v>5344.32</v>
      </c>
      <c r="Q19" s="427">
        <v>8388.99</v>
      </c>
      <c r="R19" s="427">
        <v>4688.7199999999993</v>
      </c>
      <c r="S19" s="427">
        <v>4423.79</v>
      </c>
    </row>
    <row r="20" spans="1:19" ht="14.5" x14ac:dyDescent="0.35">
      <c r="A20" s="335" t="s">
        <v>76</v>
      </c>
      <c r="B20" s="423">
        <f>MON!L11-B15</f>
        <v>0</v>
      </c>
      <c r="C20" s="423">
        <f>TUE!L11-C15</f>
        <v>0</v>
      </c>
      <c r="D20" s="423">
        <f>WED!L11-D15</f>
        <v>0</v>
      </c>
      <c r="E20" s="423">
        <f>THU!L11-E15</f>
        <v>0</v>
      </c>
      <c r="F20" s="423">
        <f>FRI!L11-F15</f>
        <v>0</v>
      </c>
      <c r="G20" s="423">
        <f>SAT!L11-G15</f>
        <v>0</v>
      </c>
      <c r="H20" s="423">
        <f>SUN!L11-H15</f>
        <v>0</v>
      </c>
      <c r="I20" s="424">
        <f>SUM(A20:H20)</f>
        <v>0</v>
      </c>
      <c r="J20" s="152"/>
      <c r="K20" s="335" t="s">
        <v>76</v>
      </c>
      <c r="L20" s="424">
        <f t="shared" si="4"/>
        <v>0</v>
      </c>
      <c r="M20" s="428">
        <v>45067.069999999992</v>
      </c>
      <c r="N20" s="428">
        <v>43199.839999999997</v>
      </c>
      <c r="O20" s="428">
        <v>43468.259999999995</v>
      </c>
      <c r="P20" s="428">
        <v>37546.9</v>
      </c>
      <c r="Q20" s="428">
        <v>80762.61</v>
      </c>
      <c r="R20" s="428">
        <v>65063.740000000005</v>
      </c>
      <c r="S20" s="428">
        <v>58868.650000000009</v>
      </c>
    </row>
    <row r="21" spans="1:19" ht="15" thickBot="1" x14ac:dyDescent="0.4">
      <c r="A21" s="336" t="s">
        <v>77</v>
      </c>
      <c r="B21" s="332">
        <f>MON!L12-B16</f>
        <v>0</v>
      </c>
      <c r="C21" s="332">
        <f>TUE!L12-C16</f>
        <v>0</v>
      </c>
      <c r="D21" s="332">
        <f>WED!L12-D16</f>
        <v>0</v>
      </c>
      <c r="E21" s="332">
        <f>THU!L12-E16</f>
        <v>0</v>
      </c>
      <c r="F21" s="332">
        <f>FRI!L12-F16</f>
        <v>0</v>
      </c>
      <c r="G21" s="332">
        <f>SAT!L12-G16</f>
        <v>0</v>
      </c>
      <c r="H21" s="332">
        <f>SUN!L12-H16</f>
        <v>0</v>
      </c>
      <c r="I21" s="333">
        <f>SUM(B21:H21)</f>
        <v>0</v>
      </c>
      <c r="J21" s="152"/>
      <c r="K21" s="336" t="s">
        <v>77</v>
      </c>
      <c r="L21" s="333">
        <f t="shared" si="4"/>
        <v>0</v>
      </c>
      <c r="M21" s="334">
        <v>191639.4</v>
      </c>
      <c r="N21" s="334">
        <v>189918.37999999998</v>
      </c>
      <c r="O21" s="334">
        <v>183288.29</v>
      </c>
      <c r="P21" s="334">
        <v>312257.63</v>
      </c>
      <c r="Q21" s="334">
        <v>270376.36</v>
      </c>
      <c r="R21" s="334">
        <v>235772.84999999998</v>
      </c>
      <c r="S21" s="334">
        <v>240514.09999999998</v>
      </c>
    </row>
    <row r="22" spans="1:19" ht="15.5" thickTop="1" thickBot="1" x14ac:dyDescent="0.4">
      <c r="A22" s="305" t="s">
        <v>78</v>
      </c>
      <c r="B22" s="337">
        <f>SUM(B19:B21)</f>
        <v>0</v>
      </c>
      <c r="C22" s="337">
        <f t="shared" ref="C22:H22" si="6">SUM(C19:C21)</f>
        <v>0</v>
      </c>
      <c r="D22" s="337">
        <f t="shared" si="6"/>
        <v>0</v>
      </c>
      <c r="E22" s="337">
        <f t="shared" si="6"/>
        <v>0</v>
      </c>
      <c r="F22" s="337">
        <f t="shared" si="6"/>
        <v>0</v>
      </c>
      <c r="G22" s="337">
        <f t="shared" si="6"/>
        <v>0</v>
      </c>
      <c r="H22" s="337">
        <f t="shared" si="6"/>
        <v>0</v>
      </c>
      <c r="I22" s="338">
        <f>SUM(B22:H22)</f>
        <v>0</v>
      </c>
      <c r="J22" s="339"/>
      <c r="K22" s="305" t="s">
        <v>78</v>
      </c>
      <c r="L22" s="338">
        <f t="shared" si="4"/>
        <v>0</v>
      </c>
      <c r="M22" s="340">
        <v>241172.41000000003</v>
      </c>
      <c r="N22" s="340">
        <v>237997.42</v>
      </c>
      <c r="O22" s="340">
        <v>230536.18</v>
      </c>
      <c r="P22" s="340">
        <v>355148.85</v>
      </c>
      <c r="Q22" s="340">
        <v>359527.96</v>
      </c>
      <c r="R22" s="340">
        <v>305525.31</v>
      </c>
      <c r="S22" s="340">
        <v>303806.53999999998</v>
      </c>
    </row>
    <row r="23" spans="1:19" ht="21" customHeight="1" thickTop="1" thickBot="1" x14ac:dyDescent="0.4">
      <c r="A23" s="433" t="s">
        <v>163</v>
      </c>
      <c r="B23" s="435">
        <f t="shared" ref="B23:I23" si="7">+B22+B17</f>
        <v>0</v>
      </c>
      <c r="C23" s="435">
        <f t="shared" si="7"/>
        <v>0</v>
      </c>
      <c r="D23" s="435">
        <f t="shared" si="7"/>
        <v>0</v>
      </c>
      <c r="E23" s="435">
        <f t="shared" si="7"/>
        <v>0</v>
      </c>
      <c r="F23" s="435">
        <f t="shared" si="7"/>
        <v>0</v>
      </c>
      <c r="G23" s="435">
        <f t="shared" si="7"/>
        <v>0</v>
      </c>
      <c r="H23" s="435">
        <f t="shared" si="7"/>
        <v>0</v>
      </c>
      <c r="I23" s="434">
        <f t="shared" si="7"/>
        <v>0</v>
      </c>
      <c r="J23" s="339"/>
      <c r="K23" s="433" t="s">
        <v>163</v>
      </c>
      <c r="L23" s="434">
        <f t="shared" ref="L23" si="8">+L22+L17</f>
        <v>0</v>
      </c>
      <c r="M23" s="435">
        <v>249038.20000000004</v>
      </c>
      <c r="N23" s="435">
        <v>243700.57</v>
      </c>
      <c r="O23" s="435">
        <v>237212.63</v>
      </c>
      <c r="P23" s="435">
        <v>361259.61</v>
      </c>
      <c r="Q23" s="435">
        <v>368139.54000000004</v>
      </c>
      <c r="R23" s="435">
        <v>311611.51</v>
      </c>
      <c r="S23" s="435">
        <v>311943.50999999995</v>
      </c>
    </row>
    <row r="24" spans="1:19" ht="9.75" customHeight="1" thickTop="1" x14ac:dyDescent="0.35">
      <c r="A24" s="150"/>
      <c r="B24" s="150"/>
      <c r="C24" s="150"/>
      <c r="D24" s="150"/>
      <c r="E24" s="150"/>
      <c r="F24" s="150"/>
      <c r="G24" s="150"/>
      <c r="H24" s="150"/>
      <c r="I24" s="341"/>
      <c r="J24" s="150"/>
      <c r="K24" s="150"/>
      <c r="L24" s="341"/>
      <c r="M24" s="150"/>
      <c r="N24" s="150"/>
      <c r="O24" s="150"/>
      <c r="P24" s="150"/>
      <c r="Q24" s="150"/>
      <c r="R24" s="150"/>
      <c r="S24" s="150"/>
    </row>
    <row r="25" spans="1:19" ht="14.5" x14ac:dyDescent="0.35">
      <c r="A25" s="150" t="s">
        <v>82</v>
      </c>
      <c r="B25" s="342">
        <f>MON!B13</f>
        <v>0</v>
      </c>
      <c r="C25" s="342">
        <f>TUE!B13</f>
        <v>0</v>
      </c>
      <c r="D25" s="342">
        <f>WED!B13</f>
        <v>0</v>
      </c>
      <c r="E25" s="343">
        <f>THU!B$13</f>
        <v>0</v>
      </c>
      <c r="F25" s="342">
        <f>FRI!B13</f>
        <v>0</v>
      </c>
      <c r="G25" s="342">
        <f>SAT!B13</f>
        <v>0</v>
      </c>
      <c r="H25" s="342">
        <f>SUN!B13</f>
        <v>0</v>
      </c>
      <c r="I25" s="344">
        <f t="shared" ref="I25:I31" si="9">SUM(B25:H25)</f>
        <v>0</v>
      </c>
      <c r="J25" s="142"/>
      <c r="K25" s="150" t="s">
        <v>82</v>
      </c>
      <c r="L25" s="344">
        <f t="shared" ref="L25:L31" si="10">+I25</f>
        <v>0</v>
      </c>
      <c r="M25" s="345">
        <v>167814.81</v>
      </c>
      <c r="N25" s="345">
        <v>163915.04999999999</v>
      </c>
      <c r="O25" s="345">
        <v>159700.86000000002</v>
      </c>
      <c r="P25" s="345">
        <v>236060.69</v>
      </c>
      <c r="Q25" s="345">
        <v>250845.27</v>
      </c>
      <c r="R25" s="345">
        <v>211808.65</v>
      </c>
      <c r="S25" s="345">
        <v>202638</v>
      </c>
    </row>
    <row r="26" spans="1:19" ht="14.5" x14ac:dyDescent="0.35">
      <c r="A26" s="150" t="s">
        <v>142</v>
      </c>
      <c r="B26" s="342">
        <f>MON!C13+MON!D13+MON!F13</f>
        <v>0</v>
      </c>
      <c r="C26" s="342">
        <f>TUE!C13+TUE!D13+TUE!F13</f>
        <v>0</v>
      </c>
      <c r="D26" s="342">
        <f>WED!C13+WED!D13+WED!F13</f>
        <v>0</v>
      </c>
      <c r="E26" s="343">
        <f>THU!C$13+THU!D$13+THU!F$13</f>
        <v>0</v>
      </c>
      <c r="F26" s="342">
        <f>FRI!C13+FRI!D13+FRI!F13</f>
        <v>0</v>
      </c>
      <c r="G26" s="342">
        <f>SAT!C13+SAT!D13+SAT!F13</f>
        <v>0</v>
      </c>
      <c r="H26" s="342">
        <f>SUN!C13+SUN!D13+SUN!F13</f>
        <v>0</v>
      </c>
      <c r="I26" s="344">
        <f t="shared" si="9"/>
        <v>0</v>
      </c>
      <c r="J26" s="142"/>
      <c r="K26" s="150" t="s">
        <v>142</v>
      </c>
      <c r="L26" s="344">
        <f t="shared" si="10"/>
        <v>0</v>
      </c>
      <c r="M26" s="345">
        <v>48741.159999999996</v>
      </c>
      <c r="N26" s="345">
        <v>46017.540000000008</v>
      </c>
      <c r="O26" s="345">
        <v>45114.61</v>
      </c>
      <c r="P26" s="345">
        <v>85976.680000000008</v>
      </c>
      <c r="Q26" s="345">
        <v>70641.799999999988</v>
      </c>
      <c r="R26" s="345">
        <v>56790.54</v>
      </c>
      <c r="S26" s="345">
        <v>57873.420000000006</v>
      </c>
    </row>
    <row r="27" spans="1:19" ht="14.5" x14ac:dyDescent="0.35">
      <c r="A27" s="150" t="s">
        <v>80</v>
      </c>
      <c r="B27" s="342">
        <f>MON!G13</f>
        <v>0</v>
      </c>
      <c r="C27" s="342">
        <f>TUE!G13</f>
        <v>0</v>
      </c>
      <c r="D27" s="342">
        <f>WED!G13</f>
        <v>0</v>
      </c>
      <c r="E27" s="343">
        <f>THU!G13</f>
        <v>0</v>
      </c>
      <c r="F27" s="342">
        <f>FRI!G13</f>
        <v>0</v>
      </c>
      <c r="G27" s="342">
        <f>SAT!G13</f>
        <v>0</v>
      </c>
      <c r="H27" s="342">
        <f>SUN!G13</f>
        <v>0</v>
      </c>
      <c r="I27" s="344">
        <f t="shared" si="9"/>
        <v>0</v>
      </c>
      <c r="J27" s="142"/>
      <c r="K27" s="150" t="s">
        <v>80</v>
      </c>
      <c r="L27" s="344">
        <f t="shared" si="10"/>
        <v>0</v>
      </c>
      <c r="M27" s="345">
        <v>32482.23</v>
      </c>
      <c r="N27" s="345">
        <v>33767.979999999996</v>
      </c>
      <c r="O27" s="345">
        <v>32397.16</v>
      </c>
      <c r="P27" s="345">
        <v>39222.239999999998</v>
      </c>
      <c r="Q27" s="345">
        <v>46652.47</v>
      </c>
      <c r="R27" s="345">
        <v>43012.32</v>
      </c>
      <c r="S27" s="345">
        <v>51432.09</v>
      </c>
    </row>
    <row r="28" spans="1:19" ht="14.5" hidden="1" outlineLevel="1" x14ac:dyDescent="0.35">
      <c r="A28" s="150" t="s">
        <v>83</v>
      </c>
      <c r="B28" s="342">
        <f>MON!H13</f>
        <v>0</v>
      </c>
      <c r="C28" s="342">
        <f>TUE!H13</f>
        <v>0</v>
      </c>
      <c r="D28" s="342">
        <f>WED!H13</f>
        <v>0</v>
      </c>
      <c r="E28" s="342">
        <f>THU!H13</f>
        <v>0</v>
      </c>
      <c r="F28" s="342">
        <f>FRI!H13</f>
        <v>0</v>
      </c>
      <c r="G28" s="342">
        <f>SAT!H13</f>
        <v>0</v>
      </c>
      <c r="H28" s="342">
        <f>SUN!H13</f>
        <v>0</v>
      </c>
      <c r="I28" s="344">
        <f t="shared" si="9"/>
        <v>0</v>
      </c>
      <c r="J28" s="142"/>
      <c r="K28" s="150" t="s">
        <v>83</v>
      </c>
      <c r="L28" s="344">
        <f t="shared" si="10"/>
        <v>0</v>
      </c>
      <c r="M28" s="345">
        <v>0</v>
      </c>
      <c r="N28" s="345">
        <v>0</v>
      </c>
      <c r="O28" s="345">
        <v>0</v>
      </c>
      <c r="P28" s="345">
        <v>0</v>
      </c>
      <c r="Q28" s="345">
        <v>0</v>
      </c>
      <c r="R28" s="345">
        <v>0</v>
      </c>
      <c r="S28" s="345">
        <v>0</v>
      </c>
    </row>
    <row r="29" spans="1:19" ht="14.5" hidden="1" outlineLevel="1" x14ac:dyDescent="0.35">
      <c r="A29" s="150" t="s">
        <v>100</v>
      </c>
      <c r="B29" s="342">
        <f>MON!I13</f>
        <v>0</v>
      </c>
      <c r="C29" s="342">
        <f>TUE!I13</f>
        <v>0</v>
      </c>
      <c r="D29" s="342">
        <f>WED!I13</f>
        <v>0</v>
      </c>
      <c r="E29" s="342">
        <f>THU!I13</f>
        <v>0</v>
      </c>
      <c r="F29" s="342">
        <f>FRI!I13</f>
        <v>0</v>
      </c>
      <c r="G29" s="342">
        <f>SAT!I13</f>
        <v>0</v>
      </c>
      <c r="H29" s="342">
        <f>SUN!I13</f>
        <v>0</v>
      </c>
      <c r="I29" s="344">
        <f t="shared" si="9"/>
        <v>0</v>
      </c>
      <c r="J29" s="142"/>
      <c r="K29" s="150" t="s">
        <v>100</v>
      </c>
      <c r="L29" s="344">
        <f t="shared" si="10"/>
        <v>0</v>
      </c>
      <c r="M29" s="345">
        <v>0</v>
      </c>
      <c r="N29" s="345">
        <v>0</v>
      </c>
      <c r="O29" s="345">
        <v>0</v>
      </c>
      <c r="P29" s="345">
        <v>0</v>
      </c>
      <c r="Q29" s="345">
        <v>0</v>
      </c>
      <c r="R29" s="345">
        <v>0</v>
      </c>
      <c r="S29" s="345">
        <v>0</v>
      </c>
    </row>
    <row r="30" spans="1:19" ht="15" collapsed="1" thickBot="1" x14ac:dyDescent="0.4">
      <c r="A30" s="150" t="s">
        <v>101</v>
      </c>
      <c r="B30" s="342">
        <f>MON!K13</f>
        <v>0</v>
      </c>
      <c r="C30" s="342">
        <f>TUE!K13</f>
        <v>0</v>
      </c>
      <c r="D30" s="342">
        <f>WED!K13</f>
        <v>0</v>
      </c>
      <c r="E30" s="342">
        <f>THU!K13</f>
        <v>0</v>
      </c>
      <c r="F30" s="342">
        <f>FRI!K13</f>
        <v>0</v>
      </c>
      <c r="G30" s="342">
        <f>SAT!K13</f>
        <v>0</v>
      </c>
      <c r="H30" s="342">
        <f>SUN!K13</f>
        <v>0</v>
      </c>
      <c r="I30" s="344">
        <f t="shared" si="9"/>
        <v>0</v>
      </c>
      <c r="J30" s="142"/>
      <c r="K30" s="150" t="s">
        <v>101</v>
      </c>
      <c r="L30" s="344">
        <f t="shared" si="10"/>
        <v>0</v>
      </c>
      <c r="M30" s="345">
        <v>0</v>
      </c>
      <c r="N30" s="345">
        <v>0</v>
      </c>
      <c r="O30" s="345">
        <v>0</v>
      </c>
      <c r="P30" s="345">
        <v>0</v>
      </c>
      <c r="Q30" s="345">
        <v>0</v>
      </c>
      <c r="R30" s="345">
        <v>0</v>
      </c>
      <c r="S30" s="345">
        <v>0</v>
      </c>
    </row>
    <row r="31" spans="1:19" ht="21" customHeight="1" thickTop="1" thickBot="1" x14ac:dyDescent="0.4">
      <c r="A31" s="433" t="s">
        <v>163</v>
      </c>
      <c r="B31" s="435">
        <f>SUM(B25:B30)</f>
        <v>0</v>
      </c>
      <c r="C31" s="435">
        <f t="shared" ref="C31:H31" si="11">SUM(C25:C30)</f>
        <v>0</v>
      </c>
      <c r="D31" s="435">
        <f t="shared" si="11"/>
        <v>0</v>
      </c>
      <c r="E31" s="435">
        <f t="shared" si="11"/>
        <v>0</v>
      </c>
      <c r="F31" s="435">
        <f t="shared" si="11"/>
        <v>0</v>
      </c>
      <c r="G31" s="435">
        <f t="shared" si="11"/>
        <v>0</v>
      </c>
      <c r="H31" s="435">
        <f t="shared" si="11"/>
        <v>0</v>
      </c>
      <c r="I31" s="434">
        <f t="shared" si="9"/>
        <v>0</v>
      </c>
      <c r="J31" s="339"/>
      <c r="K31" s="433" t="s">
        <v>163</v>
      </c>
      <c r="L31" s="434">
        <f t="shared" si="10"/>
        <v>0</v>
      </c>
      <c r="M31" s="435">
        <v>249038.2</v>
      </c>
      <c r="N31" s="435">
        <v>243700.57</v>
      </c>
      <c r="O31" s="435">
        <v>237212.63</v>
      </c>
      <c r="P31" s="435">
        <v>361259.61000000004</v>
      </c>
      <c r="Q31" s="435">
        <v>368139.54</v>
      </c>
      <c r="R31" s="435">
        <v>311611.51</v>
      </c>
      <c r="S31" s="435">
        <v>311943.51</v>
      </c>
    </row>
    <row r="32" spans="1:19" ht="8.25" customHeight="1" thickTop="1" x14ac:dyDescent="0.35">
      <c r="A32" s="150"/>
      <c r="B32" s="150"/>
      <c r="C32" s="150"/>
      <c r="D32" s="150"/>
      <c r="E32" s="150"/>
      <c r="F32" s="150"/>
      <c r="G32" s="150"/>
      <c r="H32" s="150"/>
      <c r="I32" s="341"/>
      <c r="J32" s="150"/>
      <c r="K32" s="150"/>
      <c r="L32" s="341"/>
      <c r="M32" s="150"/>
      <c r="N32" s="150"/>
      <c r="O32" s="150"/>
      <c r="P32" s="150"/>
      <c r="Q32" s="150"/>
      <c r="R32" s="150"/>
      <c r="S32" s="150"/>
    </row>
    <row r="33" spans="1:19" ht="14.5" x14ac:dyDescent="0.35">
      <c r="A33" s="347" t="s">
        <v>115</v>
      </c>
      <c r="B33" s="348" t="e">
        <f t="shared" ref="B33:I33" si="12">+B25/B7</f>
        <v>#DIV/0!</v>
      </c>
      <c r="C33" s="348" t="e">
        <f t="shared" si="12"/>
        <v>#DIV/0!</v>
      </c>
      <c r="D33" s="348" t="e">
        <f t="shared" si="12"/>
        <v>#DIV/0!</v>
      </c>
      <c r="E33" s="348" t="e">
        <f t="shared" si="12"/>
        <v>#DIV/0!</v>
      </c>
      <c r="F33" s="348" t="e">
        <f t="shared" si="12"/>
        <v>#DIV/0!</v>
      </c>
      <c r="G33" s="348" t="e">
        <f t="shared" si="12"/>
        <v>#DIV/0!</v>
      </c>
      <c r="H33" s="348" t="e">
        <f t="shared" si="12"/>
        <v>#DIV/0!</v>
      </c>
      <c r="I33" s="346" t="e">
        <f t="shared" si="12"/>
        <v>#DIV/0!</v>
      </c>
      <c r="J33" s="348"/>
      <c r="K33" s="347" t="s">
        <v>115</v>
      </c>
      <c r="L33" s="349" t="e">
        <f t="shared" si="4"/>
        <v>#DIV/0!</v>
      </c>
      <c r="M33" s="348">
        <v>133.18635714285713</v>
      </c>
      <c r="N33" s="348">
        <v>126.77111368909512</v>
      </c>
      <c r="O33" s="348">
        <v>124.08769230769232</v>
      </c>
      <c r="P33" s="348">
        <v>136.21505481823428</v>
      </c>
      <c r="Q33" s="348">
        <v>121.88788629737608</v>
      </c>
      <c r="R33" s="348">
        <v>130.42404556650246</v>
      </c>
      <c r="S33" s="348">
        <v>128.74078780177891</v>
      </c>
    </row>
    <row r="34" spans="1:19" ht="14.5" x14ac:dyDescent="0.35">
      <c r="A34" s="347" t="s">
        <v>116</v>
      </c>
      <c r="B34" s="348" t="e">
        <f t="shared" ref="B34:I34" si="13">+SUM(B26)/B6</f>
        <v>#DIV/0!</v>
      </c>
      <c r="C34" s="348" t="e">
        <f t="shared" si="13"/>
        <v>#DIV/0!</v>
      </c>
      <c r="D34" s="348" t="e">
        <f t="shared" si="13"/>
        <v>#DIV/0!</v>
      </c>
      <c r="E34" s="348" t="e">
        <f t="shared" si="13"/>
        <v>#DIV/0!</v>
      </c>
      <c r="F34" s="348" t="e">
        <f t="shared" si="13"/>
        <v>#DIV/0!</v>
      </c>
      <c r="G34" s="348" t="e">
        <f t="shared" si="13"/>
        <v>#DIV/0!</v>
      </c>
      <c r="H34" s="348" t="e">
        <f t="shared" si="13"/>
        <v>#DIV/0!</v>
      </c>
      <c r="I34" s="346" t="e">
        <f t="shared" si="13"/>
        <v>#DIV/0!</v>
      </c>
      <c r="J34" s="348"/>
      <c r="K34" s="347" t="s">
        <v>116</v>
      </c>
      <c r="L34" s="349" t="e">
        <f t="shared" si="4"/>
        <v>#DIV/0!</v>
      </c>
      <c r="M34" s="348">
        <v>33.965965156794425</v>
      </c>
      <c r="N34" s="348">
        <v>31.092932432432438</v>
      </c>
      <c r="O34" s="348">
        <v>29.897024519549372</v>
      </c>
      <c r="P34" s="348">
        <v>44.386515229736709</v>
      </c>
      <c r="Q34" s="348">
        <v>30.214627887082973</v>
      </c>
      <c r="R34" s="348">
        <v>31.34135761589404</v>
      </c>
      <c r="S34" s="348">
        <v>32.513157303370789</v>
      </c>
    </row>
    <row r="35" spans="1:19" ht="14.5" x14ac:dyDescent="0.35">
      <c r="A35" s="347" t="s">
        <v>117</v>
      </c>
      <c r="B35" s="348" t="e">
        <f t="shared" ref="B35:I35" si="14">+B27/B7</f>
        <v>#DIV/0!</v>
      </c>
      <c r="C35" s="348" t="e">
        <f t="shared" si="14"/>
        <v>#DIV/0!</v>
      </c>
      <c r="D35" s="348" t="e">
        <f t="shared" si="14"/>
        <v>#DIV/0!</v>
      </c>
      <c r="E35" s="348" t="e">
        <f t="shared" si="14"/>
        <v>#DIV/0!</v>
      </c>
      <c r="F35" s="348" t="e">
        <f t="shared" si="14"/>
        <v>#DIV/0!</v>
      </c>
      <c r="G35" s="348" t="e">
        <f t="shared" si="14"/>
        <v>#DIV/0!</v>
      </c>
      <c r="H35" s="348" t="e">
        <f t="shared" si="14"/>
        <v>#DIV/0!</v>
      </c>
      <c r="I35" s="346" t="e">
        <f t="shared" si="14"/>
        <v>#DIV/0!</v>
      </c>
      <c r="J35" s="348"/>
      <c r="K35" s="347" t="s">
        <v>117</v>
      </c>
      <c r="L35" s="349" t="e">
        <f t="shared" si="4"/>
        <v>#DIV/0!</v>
      </c>
      <c r="M35" s="348">
        <v>25.779547619047619</v>
      </c>
      <c r="N35" s="348">
        <v>26.115993812838358</v>
      </c>
      <c r="O35" s="348">
        <v>25.172618492618493</v>
      </c>
      <c r="P35" s="348">
        <v>22.632567801500286</v>
      </c>
      <c r="Q35" s="348">
        <v>22.668838678328473</v>
      </c>
      <c r="R35" s="348">
        <v>26.485418719211822</v>
      </c>
      <c r="S35" s="348">
        <v>32.676041931385001</v>
      </c>
    </row>
    <row r="36" spans="1:19" ht="14.5" x14ac:dyDescent="0.35">
      <c r="A36" s="347" t="s">
        <v>120</v>
      </c>
      <c r="B36" s="348" t="e">
        <f t="shared" ref="B36:I36" si="15">+B30/B$7</f>
        <v>#DIV/0!</v>
      </c>
      <c r="C36" s="348" t="e">
        <f t="shared" si="15"/>
        <v>#DIV/0!</v>
      </c>
      <c r="D36" s="348" t="e">
        <f t="shared" si="15"/>
        <v>#DIV/0!</v>
      </c>
      <c r="E36" s="348" t="e">
        <f t="shared" si="15"/>
        <v>#DIV/0!</v>
      </c>
      <c r="F36" s="348" t="e">
        <f t="shared" si="15"/>
        <v>#DIV/0!</v>
      </c>
      <c r="G36" s="348" t="e">
        <f t="shared" si="15"/>
        <v>#DIV/0!</v>
      </c>
      <c r="H36" s="348" t="e">
        <f t="shared" si="15"/>
        <v>#DIV/0!</v>
      </c>
      <c r="I36" s="346" t="e">
        <f t="shared" si="15"/>
        <v>#DIV/0!</v>
      </c>
      <c r="J36" s="348"/>
      <c r="K36" s="347" t="s">
        <v>120</v>
      </c>
      <c r="L36" s="349" t="e">
        <f t="shared" si="4"/>
        <v>#DIV/0!</v>
      </c>
      <c r="M36" s="348">
        <v>0</v>
      </c>
      <c r="N36" s="348">
        <v>0</v>
      </c>
      <c r="O36" s="348">
        <v>0</v>
      </c>
      <c r="P36" s="348">
        <v>0</v>
      </c>
      <c r="Q36" s="348">
        <v>0</v>
      </c>
      <c r="R36" s="348">
        <v>0</v>
      </c>
      <c r="S36" s="348">
        <v>0</v>
      </c>
    </row>
    <row r="37" spans="1:19" ht="14.5" x14ac:dyDescent="0.35">
      <c r="A37" s="150" t="s">
        <v>114</v>
      </c>
      <c r="B37" s="221" t="e">
        <f t="shared" ref="B37:I37" si="16">((B25+B27)/B7)+(B26/B6)</f>
        <v>#DIV/0!</v>
      </c>
      <c r="C37" s="221" t="e">
        <f t="shared" si="16"/>
        <v>#DIV/0!</v>
      </c>
      <c r="D37" s="221" t="e">
        <f t="shared" si="16"/>
        <v>#DIV/0!</v>
      </c>
      <c r="E37" s="221" t="e">
        <f t="shared" si="16"/>
        <v>#DIV/0!</v>
      </c>
      <c r="F37" s="221" t="e">
        <f t="shared" si="16"/>
        <v>#DIV/0!</v>
      </c>
      <c r="G37" s="221" t="e">
        <f t="shared" si="16"/>
        <v>#DIV/0!</v>
      </c>
      <c r="H37" s="221" t="e">
        <f t="shared" si="16"/>
        <v>#DIV/0!</v>
      </c>
      <c r="I37" s="346" t="e">
        <f t="shared" si="16"/>
        <v>#DIV/0!</v>
      </c>
      <c r="J37" s="221"/>
      <c r="K37" s="150" t="s">
        <v>114</v>
      </c>
      <c r="L37" s="346" t="e">
        <f t="shared" si="4"/>
        <v>#DIV/0!</v>
      </c>
      <c r="M37" s="221">
        <v>192.93186991869919</v>
      </c>
      <c r="N37" s="221">
        <v>183.98003993436589</v>
      </c>
      <c r="O37" s="221">
        <v>179.15733531986018</v>
      </c>
      <c r="P37" s="221">
        <v>203.23413784947127</v>
      </c>
      <c r="Q37" s="221">
        <v>174.77135286278752</v>
      </c>
      <c r="R37" s="221">
        <v>188.25082190160833</v>
      </c>
      <c r="S37" s="221">
        <v>193.92998703653473</v>
      </c>
    </row>
    <row r="38" spans="1:19" ht="14.5" x14ac:dyDescent="0.35">
      <c r="A38" s="150" t="s">
        <v>91</v>
      </c>
      <c r="B38" s="221">
        <f>+$I$38/7</f>
        <v>0</v>
      </c>
      <c r="C38" s="221">
        <f t="shared" ref="C38:H38" si="17">+$I$38/7</f>
        <v>0</v>
      </c>
      <c r="D38" s="221">
        <f t="shared" si="17"/>
        <v>0</v>
      </c>
      <c r="E38" s="221">
        <f t="shared" si="17"/>
        <v>0</v>
      </c>
      <c r="F38" s="221">
        <f t="shared" si="17"/>
        <v>0</v>
      </c>
      <c r="G38" s="221">
        <f t="shared" si="17"/>
        <v>0</v>
      </c>
      <c r="H38" s="221">
        <f t="shared" si="17"/>
        <v>0</v>
      </c>
      <c r="I38" s="346">
        <f>+'LUNCH DINNER SALES REPORT'!B46</f>
        <v>0</v>
      </c>
      <c r="J38" s="221"/>
      <c r="K38" s="150" t="s">
        <v>91</v>
      </c>
      <c r="L38" s="346">
        <f t="shared" si="4"/>
        <v>0</v>
      </c>
      <c r="M38" s="221">
        <v>38339.244475</v>
      </c>
      <c r="N38" s="221">
        <v>39699.594450000004</v>
      </c>
      <c r="O38" s="221">
        <v>40440.058000000005</v>
      </c>
      <c r="P38" s="221">
        <v>48378.840249999994</v>
      </c>
      <c r="Q38" s="221">
        <v>50627.661875000005</v>
      </c>
      <c r="R38" s="221">
        <v>51093.391375000007</v>
      </c>
      <c r="S38" s="221">
        <v>51877.203699999998</v>
      </c>
    </row>
    <row r="39" spans="1:19" ht="14.5" x14ac:dyDescent="0.35">
      <c r="A39" s="347" t="s">
        <v>92</v>
      </c>
      <c r="B39" s="350" t="e">
        <f t="shared" ref="B39:I39" si="18">B38/B31</f>
        <v>#DIV/0!</v>
      </c>
      <c r="C39" s="350" t="e">
        <f t="shared" si="18"/>
        <v>#DIV/0!</v>
      </c>
      <c r="D39" s="350" t="e">
        <f t="shared" si="18"/>
        <v>#DIV/0!</v>
      </c>
      <c r="E39" s="350" t="e">
        <f t="shared" si="18"/>
        <v>#DIV/0!</v>
      </c>
      <c r="F39" s="350" t="e">
        <f t="shared" si="18"/>
        <v>#DIV/0!</v>
      </c>
      <c r="G39" s="350" t="e">
        <f t="shared" si="18"/>
        <v>#DIV/0!</v>
      </c>
      <c r="H39" s="350" t="e">
        <f t="shared" si="18"/>
        <v>#DIV/0!</v>
      </c>
      <c r="I39" s="351" t="e">
        <f t="shared" si="18"/>
        <v>#DIV/0!</v>
      </c>
      <c r="J39" s="225"/>
      <c r="K39" s="347" t="s">
        <v>92</v>
      </c>
      <c r="L39" s="351" t="e">
        <f t="shared" si="4"/>
        <v>#DIV/0!</v>
      </c>
      <c r="M39" s="392">
        <v>0.15394925146021773</v>
      </c>
      <c r="N39" s="352">
        <v>0.16290316616822029</v>
      </c>
      <c r="O39" s="352">
        <v>0.17048020588111182</v>
      </c>
      <c r="P39" s="352">
        <v>0.1339171025789459</v>
      </c>
      <c r="Q39" s="352">
        <v>0.13752302150157522</v>
      </c>
      <c r="R39" s="352">
        <v>0.16396503253361855</v>
      </c>
      <c r="S39" s="352">
        <v>0.16630319925553186</v>
      </c>
    </row>
    <row r="40" spans="1:19" ht="14.5" x14ac:dyDescent="0.35">
      <c r="A40" s="150" t="s">
        <v>121</v>
      </c>
      <c r="B40" s="221">
        <f>+$I$40/7</f>
        <v>0</v>
      </c>
      <c r="C40" s="221">
        <f t="shared" ref="C40:H40" si="19">+$I$40/7</f>
        <v>0</v>
      </c>
      <c r="D40" s="221">
        <f t="shared" si="19"/>
        <v>0</v>
      </c>
      <c r="E40" s="221">
        <f t="shared" si="19"/>
        <v>0</v>
      </c>
      <c r="F40" s="221">
        <f t="shared" si="19"/>
        <v>0</v>
      </c>
      <c r="G40" s="221">
        <f t="shared" si="19"/>
        <v>0</v>
      </c>
      <c r="H40" s="221">
        <f t="shared" si="19"/>
        <v>0</v>
      </c>
      <c r="I40" s="346">
        <f>+'LUNCH DINNER SALES REPORT'!B48</f>
        <v>0</v>
      </c>
      <c r="J40" s="221"/>
      <c r="K40" s="150" t="s">
        <v>121</v>
      </c>
      <c r="L40" s="346">
        <f t="shared" si="4"/>
        <v>0</v>
      </c>
      <c r="M40" s="221">
        <v>45218.506545205477</v>
      </c>
      <c r="N40" s="221">
        <v>45218.506545205477</v>
      </c>
      <c r="O40" s="221">
        <v>50869.77</v>
      </c>
      <c r="P40" s="221">
        <v>50869.77</v>
      </c>
      <c r="Q40" s="221">
        <v>50869.77</v>
      </c>
      <c r="R40" s="221">
        <v>50869.77</v>
      </c>
      <c r="S40" s="221">
        <v>50869.77</v>
      </c>
    </row>
    <row r="41" spans="1:19" ht="14.5" x14ac:dyDescent="0.35">
      <c r="A41" s="347" t="s">
        <v>123</v>
      </c>
      <c r="B41" s="350" t="e">
        <f t="shared" ref="B41:I41" si="20">B40/B31</f>
        <v>#DIV/0!</v>
      </c>
      <c r="C41" s="350" t="e">
        <f t="shared" si="20"/>
        <v>#DIV/0!</v>
      </c>
      <c r="D41" s="350" t="e">
        <f t="shared" si="20"/>
        <v>#DIV/0!</v>
      </c>
      <c r="E41" s="350" t="e">
        <f t="shared" si="20"/>
        <v>#DIV/0!</v>
      </c>
      <c r="F41" s="350" t="e">
        <f t="shared" si="20"/>
        <v>#DIV/0!</v>
      </c>
      <c r="G41" s="350" t="e">
        <f t="shared" si="20"/>
        <v>#DIV/0!</v>
      </c>
      <c r="H41" s="350" t="e">
        <f t="shared" si="20"/>
        <v>#DIV/0!</v>
      </c>
      <c r="I41" s="351" t="e">
        <f t="shared" si="20"/>
        <v>#DIV/0!</v>
      </c>
      <c r="J41" s="225"/>
      <c r="K41" s="347" t="s">
        <v>123</v>
      </c>
      <c r="L41" s="351" t="e">
        <f t="shared" si="4"/>
        <v>#DIV/0!</v>
      </c>
      <c r="M41" s="352">
        <v>0.18157257218051479</v>
      </c>
      <c r="N41" s="352">
        <v>0.18554944924915637</v>
      </c>
      <c r="O41" s="352">
        <v>0.21444798280766078</v>
      </c>
      <c r="P41" s="352">
        <v>0.14081222642077257</v>
      </c>
      <c r="Q41" s="352">
        <v>0.13818067464309863</v>
      </c>
      <c r="R41" s="352">
        <v>0.16324740379455174</v>
      </c>
      <c r="S41" s="352">
        <v>0.16307366035600482</v>
      </c>
    </row>
    <row r="42" spans="1:19" ht="14.5" x14ac:dyDescent="0.35">
      <c r="A42" s="150" t="s">
        <v>122</v>
      </c>
      <c r="B42" s="221">
        <f>+$I$42/7</f>
        <v>141.14285714285714</v>
      </c>
      <c r="C42" s="221">
        <f t="shared" ref="C42:H42" si="21">+$I$42/7</f>
        <v>141.14285714285714</v>
      </c>
      <c r="D42" s="221">
        <f t="shared" si="21"/>
        <v>141.14285714285714</v>
      </c>
      <c r="E42" s="221">
        <f t="shared" si="21"/>
        <v>141.14285714285714</v>
      </c>
      <c r="F42" s="221">
        <f t="shared" si="21"/>
        <v>141.14285714285714</v>
      </c>
      <c r="G42" s="221">
        <f t="shared" si="21"/>
        <v>141.14285714285714</v>
      </c>
      <c r="H42" s="221">
        <f t="shared" si="21"/>
        <v>141.14285714285714</v>
      </c>
      <c r="I42" s="346">
        <v>988</v>
      </c>
      <c r="J42" s="221"/>
      <c r="K42" s="150" t="s">
        <v>122</v>
      </c>
      <c r="L42" s="346">
        <f t="shared" si="4"/>
        <v>988</v>
      </c>
      <c r="M42" s="221">
        <v>988</v>
      </c>
      <c r="N42" s="221">
        <v>576.92307692307691</v>
      </c>
      <c r="O42" s="221">
        <v>576.92307692307691</v>
      </c>
      <c r="P42" s="221">
        <v>576.92307692307691</v>
      </c>
      <c r="Q42" s="221">
        <v>576.92307692307691</v>
      </c>
      <c r="R42" s="221">
        <v>2220.56</v>
      </c>
      <c r="S42" s="221">
        <v>2220.56</v>
      </c>
    </row>
    <row r="43" spans="1:19" ht="14.5" x14ac:dyDescent="0.35">
      <c r="A43" s="347" t="s">
        <v>124</v>
      </c>
      <c r="B43" s="350" t="e">
        <f t="shared" ref="B43:I43" si="22">B42/B31</f>
        <v>#DIV/0!</v>
      </c>
      <c r="C43" s="350" t="e">
        <f t="shared" si="22"/>
        <v>#DIV/0!</v>
      </c>
      <c r="D43" s="350" t="e">
        <f t="shared" si="22"/>
        <v>#DIV/0!</v>
      </c>
      <c r="E43" s="350" t="e">
        <f t="shared" si="22"/>
        <v>#DIV/0!</v>
      </c>
      <c r="F43" s="350" t="e">
        <f t="shared" si="22"/>
        <v>#DIV/0!</v>
      </c>
      <c r="G43" s="350" t="e">
        <f t="shared" si="22"/>
        <v>#DIV/0!</v>
      </c>
      <c r="H43" s="350" t="e">
        <f t="shared" si="22"/>
        <v>#DIV/0!</v>
      </c>
      <c r="I43" s="351" t="e">
        <f t="shared" si="22"/>
        <v>#DIV/0!</v>
      </c>
      <c r="J43" s="225"/>
      <c r="K43" s="347" t="s">
        <v>124</v>
      </c>
      <c r="L43" s="351" t="e">
        <f t="shared" si="4"/>
        <v>#DIV/0!</v>
      </c>
      <c r="M43" s="352">
        <v>3.9672628536505643E-3</v>
      </c>
      <c r="N43" s="352">
        <v>2.3673439784038129E-3</v>
      </c>
      <c r="O43" s="352">
        <v>2.4320925783887512E-3</v>
      </c>
      <c r="P43" s="352">
        <v>1.5969764151687947E-3</v>
      </c>
      <c r="Q43" s="352">
        <v>1.5671315200835991E-3</v>
      </c>
      <c r="R43" s="352">
        <v>7.1260525646180397E-3</v>
      </c>
      <c r="S43" s="352">
        <v>7.118468340630007E-3</v>
      </c>
    </row>
    <row r="44" spans="1:19" ht="6" customHeight="1" thickBot="1" x14ac:dyDescent="0.4">
      <c r="A44" s="150"/>
      <c r="B44" s="221"/>
      <c r="D44" s="222"/>
      <c r="I44" s="353"/>
      <c r="K44" s="150"/>
      <c r="L44" s="353"/>
    </row>
    <row r="45" spans="1:19" ht="14.5" x14ac:dyDescent="0.35">
      <c r="A45" s="150"/>
      <c r="B45" s="221"/>
      <c r="K45" s="150"/>
    </row>
    <row r="46" spans="1:19" ht="14.5" x14ac:dyDescent="0.35">
      <c r="A46" s="223"/>
      <c r="B46" s="224"/>
      <c r="K46" s="223"/>
    </row>
    <row r="47" spans="1:19" ht="14.5" x14ac:dyDescent="0.35">
      <c r="A47" s="150"/>
      <c r="B47" s="225"/>
      <c r="K47" s="150"/>
      <c r="M47" s="228"/>
      <c r="N47" s="228"/>
      <c r="O47" s="228"/>
      <c r="P47" s="228"/>
      <c r="Q47" s="228"/>
      <c r="R47" s="228"/>
      <c r="S47" s="228"/>
    </row>
    <row r="49" spans="2:3" x14ac:dyDescent="0.3">
      <c r="C49" s="222"/>
    </row>
    <row r="50" spans="2:3" x14ac:dyDescent="0.3">
      <c r="B50" s="226"/>
      <c r="C50" s="222"/>
    </row>
    <row r="51" spans="2:3" x14ac:dyDescent="0.3">
      <c r="B51" s="226"/>
      <c r="C51" s="222"/>
    </row>
    <row r="52" spans="2:3" x14ac:dyDescent="0.3">
      <c r="B52" s="226"/>
      <c r="C52" s="222"/>
    </row>
    <row r="53" spans="2:3" x14ac:dyDescent="0.3">
      <c r="B53" s="227"/>
      <c r="C53" s="222"/>
    </row>
  </sheetData>
  <mergeCells count="4">
    <mergeCell ref="B2:I2"/>
    <mergeCell ref="L2:S2"/>
    <mergeCell ref="B3:I3"/>
    <mergeCell ref="L3:S3"/>
  </mergeCells>
  <printOptions horizontalCentered="1"/>
  <pageMargins left="0.25" right="0.25" top="0.25" bottom="0.25" header="0.3" footer="0.3"/>
  <pageSetup paperSize="9" scale="85" orientation="landscape" r:id="rId1"/>
  <colBreaks count="1" manualBreakCount="1">
    <brk id="9" max="1048575" man="1"/>
  </col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MON</vt:lpstr>
      <vt:lpstr>TUE</vt:lpstr>
      <vt:lpstr>WED</vt:lpstr>
      <vt:lpstr>THU</vt:lpstr>
      <vt:lpstr>FRI</vt:lpstr>
      <vt:lpstr>SAT</vt:lpstr>
      <vt:lpstr>SUN</vt:lpstr>
      <vt:lpstr>LUNCH DINNER SALES REPORT</vt:lpstr>
      <vt:lpstr>Comp. 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Renee Morris</dc:creator>
  <cp:lastModifiedBy>Isaiah Carrington</cp:lastModifiedBy>
  <cp:lastPrinted>2024-05-07T14:46:39Z</cp:lastPrinted>
  <dcterms:created xsi:type="dcterms:W3CDTF">2021-10-28T22:45:40Z</dcterms:created>
  <dcterms:modified xsi:type="dcterms:W3CDTF">2024-05-11T18:21:47Z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34c7c2a5-7e4c-4b8d-bae0-b4d913b905d1</vt:lpwstr>
  </property>
</Properties>
</file>