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245362_usn_no/Documents/1.Semester/IndustialOptimization/Assignments/"/>
    </mc:Choice>
  </mc:AlternateContent>
  <xr:revisionPtr revIDLastSave="3355" documentId="8_{6604469B-BBE3-4F1F-B812-1057FBE63056}" xr6:coauthVersionLast="47" xr6:coauthVersionMax="47" xr10:uidLastSave="{D4368DE3-090D-42CD-BEC7-954A3FD68706}"/>
  <bookViews>
    <workbookView xWindow="12720" yWindow="9180" windowWidth="23580" windowHeight="10980" xr2:uid="{BD10906E-4ED1-4C1F-904A-C84A5514C2B8}"/>
  </bookViews>
  <sheets>
    <sheet name="Task1.1" sheetId="1" r:id="rId1"/>
    <sheet name="Task1.2" sheetId="3" r:id="rId2"/>
    <sheet name="Linearity Report 1" sheetId="5" state="hidden" r:id="rId3"/>
    <sheet name="Task1.3" sheetId="4" r:id="rId4"/>
    <sheet name="Sheet6" sheetId="6" r:id="rId5"/>
    <sheet name="Sheet7" sheetId="7" r:id="rId6"/>
    <sheet name="Task1.12" sheetId="8" r:id="rId7"/>
    <sheet name="Task1.13" sheetId="9" r:id="rId8"/>
    <sheet name="Task4.3" sheetId="10" r:id="rId9"/>
  </sheets>
  <definedNames>
    <definedName name="Height">#REF!</definedName>
    <definedName name="Length">Task1.1!$B$5</definedName>
    <definedName name="solver_adj" localSheetId="4" hidden="1">Sheet6!$B$4</definedName>
    <definedName name="solver_adj" localSheetId="0" hidden="1">Task1.1!$B$5,Task1.1!$B$6</definedName>
    <definedName name="solver_adj" localSheetId="1" hidden="1">Task1.2!$B$3,Task1.2!$B$4</definedName>
    <definedName name="solver_adj" localSheetId="3" hidden="1">Task1.3!$B$3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4" hidden="1">1</definedName>
    <definedName name="solver_drv" localSheetId="0" hidden="1">2</definedName>
    <definedName name="solver_drv" localSheetId="1" hidden="1">1</definedName>
    <definedName name="solver_drv" localSheetId="3" hidden="1">1</definedName>
    <definedName name="solver_eng" localSheetId="4" hidden="1">1</definedName>
    <definedName name="solver_eng" localSheetId="0" hidden="1">1</definedName>
    <definedName name="solver_eng" localSheetId="1" hidden="1">1</definedName>
    <definedName name="solver_eng" localSheetId="3" hidden="1">1</definedName>
    <definedName name="solver_est" localSheetId="4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0" localSheetId="4" hidden="1">Sheet6!$B$4</definedName>
    <definedName name="solver_lhs1" localSheetId="4" hidden="1">Sheet6!$B$4</definedName>
    <definedName name="solver_lhs1" localSheetId="0" hidden="1">Task1.1!$B$13</definedName>
    <definedName name="solver_lhs1" localSheetId="1" hidden="1">Task1.2!$B$3</definedName>
    <definedName name="solver_lhs1" localSheetId="3" hidden="1">Task1.3!$B$10</definedName>
    <definedName name="solver_lhs2" localSheetId="4" hidden="1">Sheet6!$B$4</definedName>
    <definedName name="solver_lhs2" localSheetId="0" hidden="1">Task1.1!$B$11</definedName>
    <definedName name="solver_lhs2" localSheetId="1" hidden="1">Task1.2!$B$4</definedName>
    <definedName name="solver_lhs2" localSheetId="3" hidden="1">Task1.3!$B$3</definedName>
    <definedName name="solver_lhs3" localSheetId="0" hidden="1">Task1.1!$B$12</definedName>
    <definedName name="solver_lhs3" localSheetId="1" hidden="1">Task1.2!$B$9</definedName>
    <definedName name="solver_lhs3" localSheetId="3" hidden="1">Task1.3!$B$4</definedName>
    <definedName name="solver_lhs4" localSheetId="3" hidden="1">Task1.3!$B$4</definedName>
    <definedName name="solver_lhs5" localSheetId="3" hidden="1">Task1.3!$B$9</definedName>
    <definedName name="solver_mip" localSheetId="4" hidden="1">2147483647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4" hidden="1">30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4" hidden="1">0.075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4" hidden="1">2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4" hidden="1">2147483647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4" hidden="1">1</definedName>
    <definedName name="solver_num" localSheetId="0" hidden="1">3</definedName>
    <definedName name="solver_num" localSheetId="1" hidden="1">3</definedName>
    <definedName name="solver_num" localSheetId="3" hidden="1">2</definedName>
    <definedName name="solver_nwt" localSheetId="4" hidden="1">1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4" hidden="1">Sheet6!$B$7</definedName>
    <definedName name="solver_opt" localSheetId="0" hidden="1">Task1.1!$B$8</definedName>
    <definedName name="solver_opt" localSheetId="1" hidden="1">Task1.2!$B$6</definedName>
    <definedName name="solver_opt" localSheetId="3" hidden="1">Task1.3!$B$6</definedName>
    <definedName name="solver_pre" localSheetId="4" hidden="1">0.000001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4" hidden="1">1</definedName>
    <definedName name="solver_rbv" localSheetId="0" hidden="1">2</definedName>
    <definedName name="solver_rbv" localSheetId="1" hidden="1">1</definedName>
    <definedName name="solver_rbv" localSheetId="3" hidden="1">1</definedName>
    <definedName name="solver_rel0" localSheetId="4" hidden="1">3</definedName>
    <definedName name="solver_rel1" localSheetId="4" hidden="1">3</definedName>
    <definedName name="solver_rel1" localSheetId="0" hidden="1">3</definedName>
    <definedName name="solver_rel1" localSheetId="1" hidden="1">3</definedName>
    <definedName name="solver_rel1" localSheetId="3" hidden="1">3</definedName>
    <definedName name="solver_rel2" localSheetId="4" hidden="1">3</definedName>
    <definedName name="solver_rel2" localSheetId="0" hidden="1">2</definedName>
    <definedName name="solver_rel2" localSheetId="1" hidden="1">3</definedName>
    <definedName name="solver_rel2" localSheetId="3" hidden="1">3</definedName>
    <definedName name="solver_rel3" localSheetId="0" hidden="1">3</definedName>
    <definedName name="solver_rel3" localSheetId="1" hidden="1">2</definedName>
    <definedName name="solver_rel3" localSheetId="3" hidden="1">1</definedName>
    <definedName name="solver_rel4" localSheetId="3" hidden="1">3</definedName>
    <definedName name="solver_rel5" localSheetId="3" hidden="1">3</definedName>
    <definedName name="solver_rhs0" localSheetId="4" hidden="1">"="</definedName>
    <definedName name="solver_rhs1" localSheetId="4" hidden="1">-1.25</definedName>
    <definedName name="solver_rhs1" localSheetId="0" hidden="1">8</definedName>
    <definedName name="solver_rhs1" localSheetId="1" hidden="1">0</definedName>
    <definedName name="solver_rhs1" localSheetId="3" hidden="1">0</definedName>
    <definedName name="solver_rhs2" localSheetId="4" hidden="1">-1.25</definedName>
    <definedName name="solver_rhs2" localSheetId="0" hidden="1">300</definedName>
    <definedName name="solver_rhs2" localSheetId="1" hidden="1">0</definedName>
    <definedName name="solver_rhs2" localSheetId="3" hidden="1">0</definedName>
    <definedName name="solver_rhs3" localSheetId="0" hidden="1">12</definedName>
    <definedName name="solver_rhs3" localSheetId="1" hidden="1">1000</definedName>
    <definedName name="solver_rhs3" localSheetId="3" hidden="1">10</definedName>
    <definedName name="solver_rhs4" localSheetId="3" hidden="1">0</definedName>
    <definedName name="solver_rhs5" localSheetId="3" hidden="1">0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4" hidden="1">0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4" hidden="1">1</definedName>
    <definedName name="solver_scl" localSheetId="0" hidden="1">2</definedName>
    <definedName name="solver_scl" localSheetId="1" hidden="1">1</definedName>
    <definedName name="solver_scl" localSheetId="3" hidden="1">1</definedName>
    <definedName name="solver_sho" localSheetId="4" hidden="1">2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4" hidden="1">100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4" hidden="1">0.01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4" hidden="1">2</definedName>
    <definedName name="solver_typ" localSheetId="0" hidden="1">2</definedName>
    <definedName name="solver_typ" localSheetId="1" hidden="1">2</definedName>
    <definedName name="solver_typ" localSheetId="3" hidden="1">1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4" hidden="1">3</definedName>
    <definedName name="solver_ver" localSheetId="0" hidden="1">3</definedName>
    <definedName name="solver_ver" localSheetId="1" hidden="1">3</definedName>
    <definedName name="solver_ver" localSheetId="3" hidden="1">3</definedName>
    <definedName name="Width">Task1.1!$B$6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9" l="1"/>
  <c r="E13" i="9"/>
  <c r="C13" i="9"/>
  <c r="B13" i="9"/>
  <c r="G11" i="9"/>
  <c r="E11" i="9"/>
  <c r="C11" i="9"/>
  <c r="B11" i="9"/>
  <c r="E12" i="9"/>
  <c r="F12" i="9"/>
  <c r="G12" i="9"/>
  <c r="H12" i="9"/>
  <c r="J12" i="9"/>
  <c r="K12" i="9"/>
  <c r="M12" i="9"/>
  <c r="O12" i="9"/>
  <c r="S12" i="9"/>
  <c r="E10" i="9"/>
  <c r="F10" i="9"/>
  <c r="G10" i="9"/>
  <c r="H10" i="9"/>
  <c r="J10" i="9"/>
  <c r="K10" i="9"/>
  <c r="M10" i="9"/>
  <c r="O10" i="9"/>
  <c r="S10" i="9"/>
  <c r="C12" i="9"/>
  <c r="B12" i="9"/>
  <c r="C10" i="9"/>
  <c r="B10" i="9"/>
  <c r="E9" i="9"/>
  <c r="F9" i="9"/>
  <c r="G9" i="9"/>
  <c r="H9" i="9"/>
  <c r="J9" i="9"/>
  <c r="K9" i="9"/>
  <c r="M9" i="9"/>
  <c r="N9" i="9"/>
  <c r="N12" i="9"/>
  <c r="O9" i="9"/>
  <c r="P9" i="9"/>
  <c r="P12" i="9"/>
  <c r="R9" i="9"/>
  <c r="R10" i="9"/>
  <c r="S9" i="9"/>
  <c r="U9" i="9"/>
  <c r="U10" i="9"/>
  <c r="B9" i="9"/>
  <c r="F6" i="9"/>
  <c r="D6" i="9"/>
  <c r="D9" i="9"/>
  <c r="E6" i="9"/>
  <c r="G6" i="9"/>
  <c r="H6" i="9"/>
  <c r="I6" i="9"/>
  <c r="I9" i="9"/>
  <c r="J6" i="9"/>
  <c r="K6" i="9"/>
  <c r="L6" i="9"/>
  <c r="L9" i="9"/>
  <c r="M6" i="9"/>
  <c r="N6" i="9"/>
  <c r="O6" i="9"/>
  <c r="P6" i="9"/>
  <c r="Q6" i="9"/>
  <c r="Q9" i="9"/>
  <c r="R6" i="9"/>
  <c r="S6" i="9"/>
  <c r="T6" i="9"/>
  <c r="T9" i="9"/>
  <c r="U6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4" i="9"/>
  <c r="B4" i="9"/>
  <c r="C6" i="9"/>
  <c r="C9" i="9"/>
  <c r="B6" i="9"/>
  <c r="R10" i="8"/>
  <c r="AP8" i="8"/>
  <c r="N10" i="8"/>
  <c r="I10" i="8"/>
  <c r="J10" i="8"/>
  <c r="K10" i="8"/>
  <c r="M10" i="8"/>
  <c r="O10" i="8"/>
  <c r="Q10" i="8"/>
  <c r="S10" i="8"/>
  <c r="U10" i="8"/>
  <c r="W10" i="8"/>
  <c r="Y10" i="8"/>
  <c r="AA10" i="8"/>
  <c r="AC10" i="8"/>
  <c r="AE10" i="8"/>
  <c r="AG10" i="8"/>
  <c r="AI10" i="8"/>
  <c r="AK10" i="8"/>
  <c r="AM10" i="8"/>
  <c r="AO10" i="8"/>
  <c r="AQ10" i="8"/>
  <c r="AS10" i="8"/>
  <c r="AU10" i="8"/>
  <c r="AW10" i="8"/>
  <c r="AY10" i="8"/>
  <c r="BA10" i="8"/>
  <c r="BC10" i="8"/>
  <c r="BE10" i="8"/>
  <c r="BG10" i="8"/>
  <c r="BI10" i="8"/>
  <c r="L10" i="8"/>
  <c r="P10" i="8"/>
  <c r="T10" i="8"/>
  <c r="H10" i="8"/>
  <c r="G10" i="8"/>
  <c r="F10" i="8"/>
  <c r="E10" i="8"/>
  <c r="D10" i="8"/>
  <c r="C10" i="8"/>
  <c r="C8" i="8"/>
  <c r="O6" i="8"/>
  <c r="O8" i="8"/>
  <c r="O9" i="8"/>
  <c r="P6" i="8"/>
  <c r="P8" i="8"/>
  <c r="P9" i="8"/>
  <c r="Q6" i="8"/>
  <c r="Q8" i="8"/>
  <c r="Q9" i="8"/>
  <c r="R6" i="8"/>
  <c r="R8" i="8"/>
  <c r="R9" i="8"/>
  <c r="S6" i="8"/>
  <c r="S8" i="8"/>
  <c r="S9" i="8"/>
  <c r="T6" i="8"/>
  <c r="T8" i="8"/>
  <c r="T9" i="8"/>
  <c r="U6" i="8"/>
  <c r="U8" i="8"/>
  <c r="U9" i="8"/>
  <c r="V6" i="8"/>
  <c r="W6" i="8"/>
  <c r="W8" i="8"/>
  <c r="W9" i="8"/>
  <c r="X6" i="8"/>
  <c r="X8" i="8"/>
  <c r="X9" i="8"/>
  <c r="Y6" i="8"/>
  <c r="Y8" i="8"/>
  <c r="Y9" i="8"/>
  <c r="Z6" i="8"/>
  <c r="Z8" i="8"/>
  <c r="Z9" i="8"/>
  <c r="AA6" i="8"/>
  <c r="AA8" i="8"/>
  <c r="AA9" i="8"/>
  <c r="AB6" i="8"/>
  <c r="AB8" i="8"/>
  <c r="AB9" i="8"/>
  <c r="AC6" i="8"/>
  <c r="AC8" i="8"/>
  <c r="AC9" i="8"/>
  <c r="AD6" i="8"/>
  <c r="AD8" i="8"/>
  <c r="AD9" i="8"/>
  <c r="AE6" i="8"/>
  <c r="AE8" i="8"/>
  <c r="AE9" i="8"/>
  <c r="AF6" i="8"/>
  <c r="AF8" i="8"/>
  <c r="AF9" i="8"/>
  <c r="AG6" i="8"/>
  <c r="AG8" i="8"/>
  <c r="AG9" i="8"/>
  <c r="AH6" i="8"/>
  <c r="AH8" i="8"/>
  <c r="AH9" i="8"/>
  <c r="AI6" i="8"/>
  <c r="AI8" i="8"/>
  <c r="AI9" i="8"/>
  <c r="AJ6" i="8"/>
  <c r="AJ8" i="8"/>
  <c r="AJ9" i="8"/>
  <c r="AK6" i="8"/>
  <c r="AK8" i="8"/>
  <c r="AK9" i="8"/>
  <c r="AL6" i="8"/>
  <c r="AL8" i="8"/>
  <c r="AL9" i="8"/>
  <c r="AM6" i="8"/>
  <c r="AM8" i="8"/>
  <c r="AM9" i="8"/>
  <c r="AN6" i="8"/>
  <c r="AN8" i="8"/>
  <c r="AN9" i="8"/>
  <c r="AO6" i="8"/>
  <c r="AO8" i="8"/>
  <c r="AO9" i="8"/>
  <c r="AP6" i="8"/>
  <c r="AP9" i="8"/>
  <c r="AQ6" i="8"/>
  <c r="AQ8" i="8"/>
  <c r="AQ9" i="8"/>
  <c r="AR6" i="8"/>
  <c r="AR8" i="8"/>
  <c r="AR9" i="8"/>
  <c r="AS6" i="8"/>
  <c r="AS8" i="8"/>
  <c r="AS9" i="8"/>
  <c r="AT6" i="8"/>
  <c r="AT8" i="8"/>
  <c r="AT9" i="8"/>
  <c r="AU6" i="8"/>
  <c r="AU8" i="8"/>
  <c r="AU9" i="8"/>
  <c r="AV6" i="8"/>
  <c r="AV8" i="8"/>
  <c r="AV9" i="8"/>
  <c r="AW6" i="8"/>
  <c r="AW8" i="8"/>
  <c r="AW9" i="8"/>
  <c r="AX6" i="8"/>
  <c r="AX8" i="8"/>
  <c r="AX9" i="8"/>
  <c r="AY6" i="8"/>
  <c r="AY8" i="8"/>
  <c r="AY9" i="8"/>
  <c r="AZ6" i="8"/>
  <c r="AZ8" i="8"/>
  <c r="AZ9" i="8"/>
  <c r="BA6" i="8"/>
  <c r="BA8" i="8"/>
  <c r="BA9" i="8"/>
  <c r="BB6" i="8"/>
  <c r="BB8" i="8"/>
  <c r="BB9" i="8"/>
  <c r="BC6" i="8"/>
  <c r="BC8" i="8"/>
  <c r="BC9" i="8"/>
  <c r="BD6" i="8"/>
  <c r="BD8" i="8"/>
  <c r="BD9" i="8"/>
  <c r="BE6" i="8"/>
  <c r="BE8" i="8"/>
  <c r="BE9" i="8"/>
  <c r="BF6" i="8"/>
  <c r="BF8" i="8"/>
  <c r="BF9" i="8"/>
  <c r="BG6" i="8"/>
  <c r="BG8" i="8"/>
  <c r="BG9" i="8"/>
  <c r="BH6" i="8"/>
  <c r="BH8" i="8"/>
  <c r="BH9" i="8"/>
  <c r="BI6" i="8"/>
  <c r="BI8" i="8"/>
  <c r="BI9" i="8"/>
  <c r="BJ6" i="8"/>
  <c r="BJ8" i="8"/>
  <c r="BJ9" i="8"/>
  <c r="G6" i="8"/>
  <c r="G8" i="8"/>
  <c r="G9" i="8"/>
  <c r="H6" i="8"/>
  <c r="H8" i="8"/>
  <c r="H9" i="8"/>
  <c r="I6" i="8"/>
  <c r="I8" i="8"/>
  <c r="I9" i="8"/>
  <c r="J6" i="8"/>
  <c r="J8" i="8"/>
  <c r="J9" i="8"/>
  <c r="K6" i="8"/>
  <c r="K8" i="8"/>
  <c r="K9" i="8"/>
  <c r="L6" i="8"/>
  <c r="L8" i="8"/>
  <c r="L9" i="8"/>
  <c r="M6" i="8"/>
  <c r="M8" i="8"/>
  <c r="M9" i="8"/>
  <c r="N6" i="8"/>
  <c r="N8" i="8"/>
  <c r="N9" i="8"/>
  <c r="E9" i="8"/>
  <c r="E8" i="8"/>
  <c r="F6" i="8"/>
  <c r="F8" i="8"/>
  <c r="F9" i="8"/>
  <c r="E6" i="8"/>
  <c r="D6" i="8"/>
  <c r="D8" i="8"/>
  <c r="D9" i="8"/>
  <c r="C6" i="8"/>
  <c r="C9" i="8"/>
  <c r="B5" i="6"/>
  <c r="B7" i="6"/>
  <c r="B10" i="6"/>
  <c r="B10" i="4"/>
  <c r="B9" i="4"/>
  <c r="B9" i="3"/>
  <c r="B6" i="3"/>
  <c r="B13" i="1"/>
  <c r="B12" i="1"/>
  <c r="B11" i="1"/>
  <c r="B8" i="1" a="1"/>
  <c r="B8" i="1"/>
  <c r="U12" i="9"/>
  <c r="T10" i="9"/>
  <c r="T12" i="9"/>
  <c r="R12" i="9"/>
  <c r="P10" i="9"/>
  <c r="N10" i="9"/>
  <c r="L12" i="9"/>
  <c r="L10" i="9"/>
  <c r="D12" i="9"/>
  <c r="D13" i="9"/>
  <c r="F13" i="9"/>
  <c r="H13" i="9"/>
  <c r="J13" i="9"/>
  <c r="D10" i="9"/>
  <c r="D11" i="9"/>
  <c r="F11" i="9"/>
  <c r="H11" i="9"/>
  <c r="J11" i="9"/>
  <c r="L11" i="9"/>
  <c r="N11" i="9"/>
  <c r="P11" i="9"/>
  <c r="R11" i="9"/>
  <c r="Q12" i="9"/>
  <c r="Q10" i="9"/>
  <c r="I10" i="9"/>
  <c r="I11" i="9"/>
  <c r="K11" i="9"/>
  <c r="M11" i="9"/>
  <c r="O11" i="9"/>
  <c r="I12" i="9"/>
  <c r="I13" i="9"/>
  <c r="K13" i="9"/>
  <c r="M13" i="9"/>
  <c r="O13" i="9"/>
  <c r="V8" i="8"/>
  <c r="V9" i="8"/>
  <c r="V10" i="8"/>
  <c r="X10" i="8"/>
  <c r="Z10" i="8"/>
  <c r="AB10" i="8"/>
  <c r="AD10" i="8"/>
  <c r="AF10" i="8"/>
  <c r="AH10" i="8"/>
  <c r="AJ10" i="8"/>
  <c r="AL10" i="8"/>
  <c r="AN10" i="8"/>
  <c r="AP10" i="8"/>
  <c r="AR10" i="8"/>
  <c r="AT10" i="8"/>
  <c r="AV10" i="8"/>
  <c r="AX10" i="8"/>
  <c r="AZ10" i="8"/>
  <c r="BB10" i="8"/>
  <c r="BD10" i="8"/>
  <c r="BF10" i="8"/>
  <c r="BH10" i="8"/>
  <c r="BJ10" i="8"/>
  <c r="B6" i="4"/>
  <c r="T11" i="9"/>
  <c r="Q13" i="9"/>
  <c r="S13" i="9"/>
  <c r="U13" i="9"/>
  <c r="L13" i="9"/>
  <c r="N13" i="9"/>
  <c r="P13" i="9"/>
  <c r="R13" i="9"/>
  <c r="T13" i="9"/>
  <c r="Q11" i="9"/>
  <c r="S11" i="9"/>
  <c r="U1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<sst xmlns="http://schemas.openxmlformats.org/spreadsheetml/2006/main" count="178" uniqueCount="69">
  <si>
    <t>Solver Variables</t>
  </si>
  <si>
    <t>Length</t>
  </si>
  <si>
    <t>Width</t>
  </si>
  <si>
    <t>Objective Function</t>
  </si>
  <si>
    <t>Constraints</t>
  </si>
  <si>
    <t>Area Poster</t>
  </si>
  <si>
    <t>Formula</t>
  </si>
  <si>
    <t>Constraint</t>
  </si>
  <si>
    <t>Task 1.1</t>
  </si>
  <si>
    <t>Height</t>
  </si>
  <si>
    <t>Formulas</t>
  </si>
  <si>
    <t>Volume</t>
  </si>
  <si>
    <t>&gt;</t>
  </si>
  <si>
    <t>Total Area</t>
  </si>
  <si>
    <t>476.28</t>
  </si>
  <si>
    <t>Variables</t>
  </si>
  <si>
    <t>x</t>
  </si>
  <si>
    <t>y</t>
  </si>
  <si>
    <t>Objective function</t>
  </si>
  <si>
    <t>Base</t>
  </si>
  <si>
    <t>Constrain</t>
  </si>
  <si>
    <t>0 &lt; y &lt; 10</t>
  </si>
  <si>
    <t>0 &lt; x</t>
  </si>
  <si>
    <t>Microsoft Excel 16.0 Linearity Report</t>
  </si>
  <si>
    <t>Worksheet: [Assignment1.xlsx]Sheet4</t>
  </si>
  <si>
    <t>Report Created: 20.09.2021 12:04:22</t>
  </si>
  <si>
    <t>Objective Cell (Max)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</si>
  <si>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</si>
  <si>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</si>
  <si>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</si>
  <si>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</si>
  <si>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</si>
  <si>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</si>
  <si>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</si>
  <si>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NONE</t>
  </si>
  <si>
    <t>$B$6</t>
  </si>
  <si>
    <t>No</t>
  </si>
  <si>
    <t>$B$3</t>
  </si>
  <si>
    <t>$B$4</t>
  </si>
  <si>
    <t xml:space="preserve"> </t>
  </si>
  <si>
    <t>Object function</t>
  </si>
  <si>
    <t>A</t>
  </si>
  <si>
    <t>B</t>
  </si>
  <si>
    <t>Installation</t>
  </si>
  <si>
    <t>Flume</t>
  </si>
  <si>
    <t>Operational costs</t>
  </si>
  <si>
    <t>Salvage Value</t>
  </si>
  <si>
    <t>Installation1</t>
  </si>
  <si>
    <t>Installation2</t>
  </si>
  <si>
    <t>Operational</t>
  </si>
  <si>
    <t>Costs</t>
  </si>
  <si>
    <t>Total</t>
  </si>
  <si>
    <t>Income Salvage</t>
  </si>
  <si>
    <t>Result w. IR</t>
  </si>
  <si>
    <t>Result before IR</t>
  </si>
  <si>
    <t>ir</t>
  </si>
  <si>
    <t>Total Cost</t>
  </si>
  <si>
    <t>Installed Costs</t>
  </si>
  <si>
    <t>Maintenance Costs</t>
  </si>
  <si>
    <t>Miscellaneous Costs</t>
  </si>
  <si>
    <t>Glass</t>
  </si>
  <si>
    <t>Iron</t>
  </si>
  <si>
    <t>Total costs</t>
  </si>
  <si>
    <t>Quality Premium</t>
  </si>
  <si>
    <t>Salvage value</t>
  </si>
  <si>
    <t>Result with 0.1 IR</t>
  </si>
  <si>
    <t>Result with 0.2 IR</t>
  </si>
  <si>
    <t>Total result wiith 0.1 IR</t>
  </si>
  <si>
    <t>Total Result wiith 0.2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</si>
</sst>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NumberForma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1" fillId="0" borderId="2" xfId="0" applyFont="1" applyFill="1" applyBorder="1" applyAlignment="1"/>
    <xf numFmtId="0" fontId="0" fillId="0" borderId="3" xfId="0" applyNumberFormat="1" applyFill="1" applyBorder="1" applyAlignment="1"/>
    <xf numFmtId="0" fontId="1" fillId="0" borderId="3" xfId="0" applyFont="1" applyFill="1" applyBorder="1" applyAlignme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A54C-0ACC-4447-AA35-FDAFEF57047F}">
  <dimension ref="A3:C20"/>
  <sheetViews>
    <sheetView showFormulas="1"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11.5703125" customWidth="1"/>
    <col min="3" max="3" width="10.7109375" bestFit="1" customWidth="1"/>
  </cols>
  <sheetData>
    <row r="3" spans="1:3" ht="18.75" x14ac:dyDescent="0.3">
      <c r="A3" s="4" t="s">
        <v>8</v>
      </c>
    </row>
    <row r="4" spans="1:3" x14ac:dyDescent="0.25">
      <c r="A4" s="1" t="s">
        <v>0</v>
      </c>
    </row>
    <row r="5" spans="1:3" x14ac:dyDescent="0.25">
      <c r="A5" t="s">
        <v>1</v>
      </c>
      <c r="B5">
        <v>33.213138763166718</v>
      </c>
    </row>
    <row r="6" spans="1:3" x14ac:dyDescent="0.25">
      <c r="A6" t="s">
        <v>2</v>
      </c>
      <c r="B6">
        <v>22.142178698383148</v>
      </c>
    </row>
    <row r="8" spans="1:3" x14ac:dyDescent="0.25">
      <c r="A8" s="1" t="s">
        <v>3</v>
      </c>
      <c r="B8" cm="1">
        <f t="array" ref="B8">Length*Width</f>
        <v>735.41125362823368</v>
      </c>
    </row>
    <row r="10" spans="1:3" x14ac:dyDescent="0.25">
      <c r="A10" s="1" t="s">
        <v>4</v>
      </c>
      <c r="B10" s="2" t="s">
        <v>6</v>
      </c>
      <c r="C10" s="2" t="s">
        <v>7</v>
      </c>
    </row>
    <row r="11" spans="1:3" x14ac:dyDescent="0.25">
      <c r="A11" t="s">
        <v>5</v>
      </c>
      <c r="B11">
        <f>(Length-12)*(Width-8)</f>
        <v>299.99999914230222</v>
      </c>
      <c r="C11">
        <v>300</v>
      </c>
    </row>
    <row r="12" spans="1:3" x14ac:dyDescent="0.25">
      <c r="A12" s="3" t="s">
        <v>1</v>
      </c>
      <c r="B12">
        <f>Length</f>
        <v>33.213138763166718</v>
      </c>
      <c r="C12">
        <v>12</v>
      </c>
    </row>
    <row r="13" spans="1:3" x14ac:dyDescent="0.25">
      <c r="A13" s="3" t="s">
        <v>2</v>
      </c>
      <c r="B13">
        <f>Width</f>
        <v>22.142178698383148</v>
      </c>
      <c r="C13">
        <v>8</v>
      </c>
    </row>
    <row r="15" spans="1:3" x14ac:dyDescent="0.25">
      <c r="B15" s="5"/>
    </row>
    <row r="20" spans="2:2" x14ac:dyDescent="0.25">
      <c r="B20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C0B4-6F6A-4614-B24B-F888E39722DC}">
  <dimension ref="A2:C13"/>
  <sheetViews>
    <sheetView showFormulas="1" workbookViewId="0">
      <selection activeCell="B6" sqref="B6"/>
    </sheetView>
  </sheetViews>
  <sheetFormatPr defaultRowHeight="15" x14ac:dyDescent="0.25"/>
  <cols>
    <col min="1" max="1" width="18" bestFit="1" customWidth="1"/>
    <col min="2" max="2" width="16" bestFit="1" customWidth="1"/>
    <col min="3" max="3" width="10.7109375" bestFit="1" customWidth="1"/>
  </cols>
  <sheetData>
    <row r="2" spans="1:3" x14ac:dyDescent="0.25">
      <c r="A2" s="1" t="s">
        <v>0</v>
      </c>
    </row>
    <row r="3" spans="1:3" x14ac:dyDescent="0.25">
      <c r="A3" t="s">
        <v>1</v>
      </c>
      <c r="B3">
        <v>12.598992930578627</v>
      </c>
    </row>
    <row r="4" spans="1:3" x14ac:dyDescent="0.25">
      <c r="A4" t="s">
        <v>9</v>
      </c>
      <c r="B4">
        <v>6.2998228189824212</v>
      </c>
    </row>
    <row r="6" spans="1:3" x14ac:dyDescent="0.25">
      <c r="A6" s="1" t="s">
        <v>3</v>
      </c>
      <c r="B6">
        <f>B3*B3+4*B3*B4</f>
        <v>476.22031550579993</v>
      </c>
    </row>
    <row r="8" spans="1:3" x14ac:dyDescent="0.25">
      <c r="A8" s="1" t="s">
        <v>4</v>
      </c>
      <c r="B8" t="s">
        <v>10</v>
      </c>
      <c r="C8" s="2" t="s">
        <v>7</v>
      </c>
    </row>
    <row r="9" spans="1:3" x14ac:dyDescent="0.25">
      <c r="A9" t="s">
        <v>11</v>
      </c>
      <c r="B9">
        <f>B3*B3*B4</f>
        <v>999.99999928604825</v>
      </c>
      <c r="C9">
        <v>1000</v>
      </c>
    </row>
    <row r="10" spans="1:3" x14ac:dyDescent="0.25">
      <c r="A10" s="3" t="s">
        <v>1</v>
      </c>
      <c r="B10" t="s">
        <v>12</v>
      </c>
      <c r="C10">
        <v>0</v>
      </c>
    </row>
    <row r="11" spans="1:3" x14ac:dyDescent="0.25">
      <c r="A11" t="s">
        <v>9</v>
      </c>
      <c r="B11" t="s">
        <v>12</v>
      </c>
      <c r="C11">
        <v>0</v>
      </c>
    </row>
    <row r="13" spans="1:3" x14ac:dyDescent="0.25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B8C9-192E-4435-80FB-4C7F1AA60DFC}">
  <dimension ref="A1:F18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7.7109375" bestFit="1" customWidth="1"/>
    <col min="4" max="4" width="13.7109375" bestFit="1" customWidth="1"/>
    <col min="5" max="5" width="11" bestFit="1" customWidth="1"/>
    <col min="6" max="6" width="14.7109375" bestFit="1" customWidth="1"/>
  </cols>
  <sheetData>
    <row r="1" spans="1:6" x14ac:dyDescent="0.25">
      <c r="A1" s="1" t="s">
        <v>23</v>
      </c>
    </row>
    <row r="2" spans="1:6" x14ac:dyDescent="0.25">
      <c r="A2" s="1" t="s">
        <v>24</v>
      </c>
    </row>
    <row r="3" spans="1:6" x14ac:dyDescent="0.25">
      <c r="A3" s="1" t="s">
        <v>25</v>
      </c>
    </row>
    <row r="6" spans="1:6" ht="15.75" thickBot="1" x14ac:dyDescent="0.3">
      <c r="A6" t="s">
        <v>26</v>
      </c>
    </row>
    <row r="7" spans="1:6" ht="15.75" thickBot="1" x14ac:dyDescent="0.3"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</row>
    <row r="8" spans="1:6" ht="15.75" thickBot="1" x14ac:dyDescent="0.3">
      <c r="B8" s="6" t="s">
        <v>35</v>
      </c>
      <c r="C8" s="6" t="s">
        <v>18</v>
      </c>
      <c r="D8" s="9">
        <v>63.245553203367592</v>
      </c>
      <c r="E8" s="9">
        <v>63.245553203367592</v>
      </c>
      <c r="F8" s="10" t="s">
        <v>36</v>
      </c>
    </row>
    <row r="11" spans="1:6" ht="15.75" thickBot="1" x14ac:dyDescent="0.3">
      <c r="A11" t="s">
        <v>32</v>
      </c>
    </row>
    <row r="12" spans="1:6" ht="15.75" thickBot="1" x14ac:dyDescent="0.3">
      <c r="B12" s="7" t="s">
        <v>27</v>
      </c>
      <c r="C12" s="7" t="s">
        <v>28</v>
      </c>
      <c r="D12" s="7" t="s">
        <v>29</v>
      </c>
      <c r="E12" s="7" t="s">
        <v>30</v>
      </c>
      <c r="F12" s="7" t="s">
        <v>33</v>
      </c>
    </row>
    <row r="13" spans="1:6" x14ac:dyDescent="0.25">
      <c r="B13" s="8" t="s">
        <v>37</v>
      </c>
      <c r="C13" s="8" t="s">
        <v>16</v>
      </c>
      <c r="D13" s="11">
        <v>0</v>
      </c>
      <c r="E13" s="11">
        <v>0</v>
      </c>
      <c r="F13" s="12" t="s">
        <v>36</v>
      </c>
    </row>
    <row r="14" spans="1:6" ht="15.75" thickBot="1" x14ac:dyDescent="0.3">
      <c r="B14" s="6" t="s">
        <v>38</v>
      </c>
      <c r="C14" s="6" t="s">
        <v>17</v>
      </c>
      <c r="D14" s="9">
        <v>0</v>
      </c>
      <c r="E14" s="9">
        <v>0</v>
      </c>
      <c r="F14" s="10" t="s">
        <v>36</v>
      </c>
    </row>
    <row r="17" spans="1:2" x14ac:dyDescent="0.25">
      <c r="A17" t="s">
        <v>4</v>
      </c>
    </row>
    <row r="18" spans="1:2" x14ac:dyDescent="0.25">
      <c r="B1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83DB-89A8-45AB-ACCE-4A17FC98055C}">
  <dimension ref="A2:C10"/>
  <sheetViews>
    <sheetView workbookViewId="0">
      <selection activeCell="B10" sqref="B10"/>
    </sheetView>
  </sheetViews>
  <sheetFormatPr defaultRowHeight="15" x14ac:dyDescent="0.25"/>
  <cols>
    <col min="1" max="1" width="18.42578125" customWidth="1"/>
  </cols>
  <sheetData>
    <row r="2" spans="1:3" x14ac:dyDescent="0.25">
      <c r="A2" s="1" t="s">
        <v>15</v>
      </c>
    </row>
    <row r="3" spans="1:3" x14ac:dyDescent="0.25">
      <c r="A3" t="s">
        <v>16</v>
      </c>
      <c r="B3">
        <v>1.8257418319905452</v>
      </c>
    </row>
    <row r="6" spans="1:3" x14ac:dyDescent="0.25">
      <c r="A6" s="1" t="s">
        <v>18</v>
      </c>
      <c r="B6">
        <f>B9*B10</f>
        <v>24.343224778007375</v>
      </c>
    </row>
    <row r="8" spans="1:3" x14ac:dyDescent="0.25">
      <c r="A8" s="1" t="s">
        <v>4</v>
      </c>
      <c r="B8" t="s">
        <v>10</v>
      </c>
      <c r="C8" s="2" t="s">
        <v>20</v>
      </c>
    </row>
    <row r="9" spans="1:3" x14ac:dyDescent="0.25">
      <c r="A9" t="s">
        <v>19</v>
      </c>
      <c r="B9">
        <f>2*SQRT(10-B10)</f>
        <v>3.6514836639810899</v>
      </c>
      <c r="C9" t="s">
        <v>21</v>
      </c>
    </row>
    <row r="10" spans="1:3" x14ac:dyDescent="0.25">
      <c r="A10" t="s">
        <v>9</v>
      </c>
      <c r="B10">
        <f>10-B3^2</f>
        <v>6.6666667629198084</v>
      </c>
      <c r="C10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27A7-2A9B-4755-ABDD-744A385AF04F}">
  <dimension ref="A3:C11"/>
  <sheetViews>
    <sheetView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12" bestFit="1" customWidth="1"/>
  </cols>
  <sheetData>
    <row r="3" spans="1:3" x14ac:dyDescent="0.25">
      <c r="A3" t="s">
        <v>15</v>
      </c>
    </row>
    <row r="4" spans="1:3" x14ac:dyDescent="0.25">
      <c r="A4" t="s">
        <v>16</v>
      </c>
      <c r="B4">
        <v>-0.34140919798255803</v>
      </c>
    </row>
    <row r="5" spans="1:3" x14ac:dyDescent="0.25">
      <c r="A5" t="s">
        <v>17</v>
      </c>
      <c r="B5">
        <f>2*B4^2+3*B4+1</f>
        <v>0.20889288698651287</v>
      </c>
    </row>
    <row r="7" spans="1:3" x14ac:dyDescent="0.25">
      <c r="A7" t="s">
        <v>40</v>
      </c>
      <c r="B7">
        <f>SQRT(B4^2+B5^2)</f>
        <v>0.4002455230238729</v>
      </c>
    </row>
    <row r="9" spans="1:3" x14ac:dyDescent="0.25">
      <c r="A9" t="s">
        <v>4</v>
      </c>
      <c r="B9" t="s">
        <v>10</v>
      </c>
      <c r="C9" t="s">
        <v>20</v>
      </c>
    </row>
    <row r="10" spans="1:3" x14ac:dyDescent="0.25">
      <c r="A10" t="s">
        <v>17</v>
      </c>
      <c r="B10">
        <f>2*B4^2+3*B4+1</f>
        <v>0.20889288698651287</v>
      </c>
      <c r="C10">
        <v>0</v>
      </c>
    </row>
    <row r="11" spans="1:3" x14ac:dyDescent="0.25">
      <c r="A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956-11E0-4925-B1C8-ABF8F649F829}">
  <dimension ref="A3:C7"/>
  <sheetViews>
    <sheetView workbookViewId="0">
      <selection activeCell="C4" sqref="C4"/>
    </sheetView>
  </sheetViews>
  <sheetFormatPr defaultRowHeight="15" x14ac:dyDescent="0.25"/>
  <cols>
    <col min="1" max="1" width="16.5703125" bestFit="1" customWidth="1"/>
  </cols>
  <sheetData>
    <row r="3" spans="1:3" x14ac:dyDescent="0.25">
      <c r="B3" t="s">
        <v>41</v>
      </c>
      <c r="C3" t="s">
        <v>42</v>
      </c>
    </row>
    <row r="4" spans="1:3" x14ac:dyDescent="0.25">
      <c r="A4" t="s">
        <v>43</v>
      </c>
    </row>
    <row r="5" spans="1:3" x14ac:dyDescent="0.25">
      <c r="A5" t="s">
        <v>44</v>
      </c>
    </row>
    <row r="6" spans="1:3" x14ac:dyDescent="0.25">
      <c r="A6" t="s">
        <v>45</v>
      </c>
    </row>
    <row r="7" spans="1:3" x14ac:dyDescent="0.25">
      <c r="A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28FD-2E43-4E46-87E8-D332B4D17997}">
  <dimension ref="B1:BJ11"/>
  <sheetViews>
    <sheetView topLeftCell="AJ1" workbookViewId="0">
      <selection activeCell="S9" sqref="S9"/>
    </sheetView>
  </sheetViews>
  <sheetFormatPr defaultRowHeight="15" x14ac:dyDescent="0.25"/>
  <cols>
    <col min="2" max="2" width="14.85546875" bestFit="1" customWidth="1"/>
    <col min="3" max="30" width="12.140625" bestFit="1" customWidth="1"/>
    <col min="42" max="42" width="11.140625" bestFit="1" customWidth="1"/>
    <col min="57" max="62" width="12.140625" bestFit="1" customWidth="1"/>
  </cols>
  <sheetData>
    <row r="1" spans="2:62" x14ac:dyDescent="0.25">
      <c r="C1" s="16">
        <v>0</v>
      </c>
      <c r="D1" s="16"/>
      <c r="E1" s="15">
        <v>1</v>
      </c>
      <c r="F1" s="15"/>
      <c r="G1" s="16">
        <v>2</v>
      </c>
      <c r="H1" s="16"/>
      <c r="I1" s="15">
        <v>3</v>
      </c>
      <c r="J1" s="15"/>
      <c r="K1" s="16">
        <v>4</v>
      </c>
      <c r="L1" s="16"/>
      <c r="M1" s="15">
        <v>5</v>
      </c>
      <c r="N1" s="15"/>
      <c r="O1" s="16">
        <v>6</v>
      </c>
      <c r="P1" s="16"/>
      <c r="Q1" s="15">
        <v>7</v>
      </c>
      <c r="R1" s="15"/>
      <c r="S1" s="16">
        <v>8</v>
      </c>
      <c r="T1" s="16"/>
      <c r="U1" s="15">
        <v>9</v>
      </c>
      <c r="V1" s="15"/>
      <c r="W1" s="16">
        <v>10</v>
      </c>
      <c r="X1" s="16"/>
      <c r="Y1" s="15">
        <v>11</v>
      </c>
      <c r="Z1" s="15"/>
      <c r="AA1" s="16">
        <v>12</v>
      </c>
      <c r="AB1" s="16"/>
      <c r="AC1" s="15">
        <v>13</v>
      </c>
      <c r="AD1" s="15"/>
      <c r="AE1" s="16">
        <v>14</v>
      </c>
      <c r="AF1" s="16"/>
      <c r="AG1" s="15">
        <v>15</v>
      </c>
      <c r="AH1" s="15"/>
      <c r="AI1" s="16">
        <v>16</v>
      </c>
      <c r="AJ1" s="16"/>
      <c r="AK1" s="15">
        <v>17</v>
      </c>
      <c r="AL1" s="15"/>
      <c r="AM1" s="16">
        <v>18</v>
      </c>
      <c r="AN1" s="16"/>
      <c r="AO1" s="15">
        <v>19</v>
      </c>
      <c r="AP1" s="15"/>
      <c r="AQ1" s="16">
        <v>20</v>
      </c>
      <c r="AR1" s="16"/>
      <c r="AS1" s="15">
        <v>21</v>
      </c>
      <c r="AT1" s="15"/>
      <c r="AU1" s="16">
        <v>22</v>
      </c>
      <c r="AV1" s="16"/>
      <c r="AW1" s="15">
        <v>23</v>
      </c>
      <c r="AX1" s="15"/>
      <c r="AY1" s="16">
        <v>24</v>
      </c>
      <c r="AZ1" s="16"/>
      <c r="BA1" s="15">
        <v>25</v>
      </c>
      <c r="BB1" s="15"/>
      <c r="BC1" s="16">
        <v>26</v>
      </c>
      <c r="BD1" s="16"/>
      <c r="BE1" s="15">
        <v>27</v>
      </c>
      <c r="BF1" s="15"/>
      <c r="BG1" s="16">
        <v>28</v>
      </c>
      <c r="BH1" s="16"/>
      <c r="BI1" s="15">
        <v>29</v>
      </c>
      <c r="BJ1" s="15"/>
    </row>
    <row r="2" spans="2:62" x14ac:dyDescent="0.25">
      <c r="B2" s="1" t="s">
        <v>50</v>
      </c>
      <c r="C2" t="s">
        <v>41</v>
      </c>
      <c r="D2" t="s">
        <v>42</v>
      </c>
      <c r="E2" t="s">
        <v>41</v>
      </c>
      <c r="F2" t="s">
        <v>42</v>
      </c>
      <c r="G2" t="s">
        <v>41</v>
      </c>
      <c r="H2" t="s">
        <v>42</v>
      </c>
      <c r="I2" t="s">
        <v>41</v>
      </c>
      <c r="J2" t="s">
        <v>42</v>
      </c>
      <c r="K2" t="s">
        <v>41</v>
      </c>
      <c r="L2" t="s">
        <v>42</v>
      </c>
      <c r="M2" t="s">
        <v>41</v>
      </c>
      <c r="N2" t="s">
        <v>42</v>
      </c>
      <c r="O2" t="s">
        <v>41</v>
      </c>
      <c r="P2" t="s">
        <v>42</v>
      </c>
      <c r="Q2" t="s">
        <v>41</v>
      </c>
      <c r="R2" t="s">
        <v>42</v>
      </c>
      <c r="S2" t="s">
        <v>41</v>
      </c>
      <c r="T2" t="s">
        <v>42</v>
      </c>
      <c r="U2" t="s">
        <v>41</v>
      </c>
      <c r="V2" t="s">
        <v>42</v>
      </c>
      <c r="W2" t="s">
        <v>41</v>
      </c>
      <c r="X2" t="s">
        <v>42</v>
      </c>
      <c r="Y2" t="s">
        <v>41</v>
      </c>
      <c r="Z2" t="s">
        <v>42</v>
      </c>
      <c r="AA2" t="s">
        <v>41</v>
      </c>
      <c r="AB2" t="s">
        <v>42</v>
      </c>
      <c r="AC2" t="s">
        <v>41</v>
      </c>
      <c r="AD2" t="s">
        <v>42</v>
      </c>
      <c r="AE2" t="s">
        <v>41</v>
      </c>
      <c r="AF2" t="s">
        <v>42</v>
      </c>
      <c r="AG2" t="s">
        <v>41</v>
      </c>
      <c r="AH2" t="s">
        <v>42</v>
      </c>
      <c r="AI2" t="s">
        <v>41</v>
      </c>
      <c r="AJ2" t="s">
        <v>42</v>
      </c>
      <c r="AK2" t="s">
        <v>41</v>
      </c>
      <c r="AL2" t="s">
        <v>42</v>
      </c>
      <c r="AM2" t="s">
        <v>41</v>
      </c>
      <c r="AN2" t="s">
        <v>42</v>
      </c>
      <c r="AO2" t="s">
        <v>41</v>
      </c>
      <c r="AP2" t="s">
        <v>42</v>
      </c>
      <c r="AQ2" t="s">
        <v>41</v>
      </c>
      <c r="AR2" t="s">
        <v>42</v>
      </c>
      <c r="AS2" t="s">
        <v>41</v>
      </c>
      <c r="AT2" t="s">
        <v>42</v>
      </c>
      <c r="AU2" t="s">
        <v>41</v>
      </c>
      <c r="AV2" t="s">
        <v>42</v>
      </c>
      <c r="AW2" t="s">
        <v>41</v>
      </c>
      <c r="AX2" t="s">
        <v>42</v>
      </c>
      <c r="AY2" t="s">
        <v>41</v>
      </c>
      <c r="AZ2" t="s">
        <v>42</v>
      </c>
      <c r="BA2" t="s">
        <v>41</v>
      </c>
      <c r="BB2" t="s">
        <v>42</v>
      </c>
      <c r="BC2" t="s">
        <v>41</v>
      </c>
      <c r="BD2" t="s">
        <v>42</v>
      </c>
      <c r="BE2" t="s">
        <v>41</v>
      </c>
      <c r="BF2" t="s">
        <v>42</v>
      </c>
      <c r="BG2" t="s">
        <v>41</v>
      </c>
      <c r="BH2" t="s">
        <v>42</v>
      </c>
      <c r="BI2" t="s">
        <v>41</v>
      </c>
      <c r="BJ2" t="s">
        <v>42</v>
      </c>
    </row>
    <row r="3" spans="2:62" x14ac:dyDescent="0.25">
      <c r="B3" t="s">
        <v>47</v>
      </c>
      <c r="C3" s="14">
        <v>160000</v>
      </c>
      <c r="D3" s="14">
        <v>58000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</row>
    <row r="4" spans="2:62" x14ac:dyDescent="0.25">
      <c r="B4" t="s">
        <v>48</v>
      </c>
      <c r="C4" s="14">
        <v>0</v>
      </c>
      <c r="D4" s="14">
        <v>34000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34000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34000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34000</v>
      </c>
    </row>
    <row r="5" spans="2:62" x14ac:dyDescent="0.25">
      <c r="B5" t="s">
        <v>49</v>
      </c>
      <c r="C5" s="14">
        <v>2200</v>
      </c>
      <c r="D5" s="14">
        <v>8100</v>
      </c>
      <c r="E5" s="14">
        <v>2200</v>
      </c>
      <c r="F5" s="14">
        <v>8100</v>
      </c>
      <c r="G5" s="14">
        <v>2200</v>
      </c>
      <c r="H5" s="14">
        <v>8100</v>
      </c>
      <c r="I5" s="14">
        <v>2200</v>
      </c>
      <c r="J5" s="14">
        <v>8100</v>
      </c>
      <c r="K5" s="14">
        <v>2200</v>
      </c>
      <c r="L5" s="14">
        <v>8100</v>
      </c>
      <c r="M5" s="14">
        <v>2200</v>
      </c>
      <c r="N5" s="14">
        <v>8100</v>
      </c>
      <c r="O5" s="14">
        <v>2200</v>
      </c>
      <c r="P5" s="14">
        <v>8100</v>
      </c>
      <c r="Q5" s="14">
        <v>2200</v>
      </c>
      <c r="R5" s="14">
        <v>8100</v>
      </c>
      <c r="S5" s="14">
        <v>2200</v>
      </c>
      <c r="T5" s="14">
        <v>8100</v>
      </c>
      <c r="U5" s="14">
        <v>2200</v>
      </c>
      <c r="V5" s="14">
        <v>8100</v>
      </c>
      <c r="W5" s="14">
        <v>2200</v>
      </c>
      <c r="X5" s="14">
        <v>8100</v>
      </c>
      <c r="Y5" s="14">
        <v>2200</v>
      </c>
      <c r="Z5" s="14">
        <v>8100</v>
      </c>
      <c r="AA5" s="14">
        <v>2200</v>
      </c>
      <c r="AB5" s="14">
        <v>8100</v>
      </c>
      <c r="AC5" s="14">
        <v>2200</v>
      </c>
      <c r="AD5" s="14">
        <v>8100</v>
      </c>
      <c r="AE5" s="14">
        <v>2200</v>
      </c>
      <c r="AF5" s="14">
        <v>8100</v>
      </c>
      <c r="AG5" s="14">
        <v>2200</v>
      </c>
      <c r="AH5" s="14">
        <v>8100</v>
      </c>
      <c r="AI5" s="14">
        <v>2200</v>
      </c>
      <c r="AJ5" s="14">
        <v>8100</v>
      </c>
      <c r="AK5" s="14">
        <v>2200</v>
      </c>
      <c r="AL5" s="14">
        <v>8100</v>
      </c>
      <c r="AM5" s="14">
        <v>2200</v>
      </c>
      <c r="AN5" s="14">
        <v>8100</v>
      </c>
      <c r="AO5" s="14">
        <v>2200</v>
      </c>
      <c r="AP5" s="14">
        <v>8100</v>
      </c>
      <c r="AQ5" s="14">
        <v>2200</v>
      </c>
      <c r="AR5" s="14">
        <v>8100</v>
      </c>
      <c r="AS5" s="14">
        <v>2200</v>
      </c>
      <c r="AT5" s="14">
        <v>8100</v>
      </c>
      <c r="AU5" s="14">
        <v>2200</v>
      </c>
      <c r="AV5" s="14">
        <v>8100</v>
      </c>
      <c r="AW5" s="14">
        <v>2200</v>
      </c>
      <c r="AX5" s="14">
        <v>8100</v>
      </c>
      <c r="AY5" s="14">
        <v>2200</v>
      </c>
      <c r="AZ5" s="14">
        <v>8100</v>
      </c>
      <c r="BA5" s="14">
        <v>2200</v>
      </c>
      <c r="BB5" s="14">
        <v>8100</v>
      </c>
      <c r="BC5" s="14">
        <v>2200</v>
      </c>
      <c r="BD5" s="14">
        <v>8100</v>
      </c>
      <c r="BE5" s="14">
        <v>2200</v>
      </c>
      <c r="BF5" s="14">
        <v>8100</v>
      </c>
      <c r="BG5" s="14">
        <v>2200</v>
      </c>
      <c r="BH5" s="14">
        <v>8100</v>
      </c>
      <c r="BI5" s="14">
        <v>2200</v>
      </c>
      <c r="BJ5" s="14">
        <v>8100</v>
      </c>
    </row>
    <row r="6" spans="2:62" x14ac:dyDescent="0.25">
      <c r="B6" t="s">
        <v>51</v>
      </c>
      <c r="C6" s="14">
        <f>SUM(C3:C5)</f>
        <v>162200</v>
      </c>
      <c r="D6" s="14">
        <f>SUM(D3:D5)</f>
        <v>100100</v>
      </c>
      <c r="E6" s="14">
        <f>SUM(E3:E5)</f>
        <v>2200</v>
      </c>
      <c r="F6" s="14">
        <f>SUM(F3:F5)</f>
        <v>8100</v>
      </c>
      <c r="G6" s="14">
        <f t="shared" ref="G6:R6" si="0">SUM(G3:G5)</f>
        <v>2200</v>
      </c>
      <c r="H6" s="14">
        <f t="shared" si="0"/>
        <v>8100</v>
      </c>
      <c r="I6" s="14">
        <f t="shared" si="0"/>
        <v>2200</v>
      </c>
      <c r="J6" s="14">
        <f t="shared" si="0"/>
        <v>8100</v>
      </c>
      <c r="K6" s="14">
        <f t="shared" si="0"/>
        <v>2200</v>
      </c>
      <c r="L6" s="14">
        <f t="shared" si="0"/>
        <v>8100</v>
      </c>
      <c r="M6" s="14">
        <f t="shared" si="0"/>
        <v>2200</v>
      </c>
      <c r="N6" s="14">
        <f t="shared" si="0"/>
        <v>8100</v>
      </c>
      <c r="O6" s="14">
        <f t="shared" si="0"/>
        <v>2200</v>
      </c>
      <c r="P6" s="14">
        <f t="shared" si="0"/>
        <v>8100</v>
      </c>
      <c r="Q6" s="14">
        <f t="shared" si="0"/>
        <v>2200</v>
      </c>
      <c r="R6" s="14">
        <f t="shared" si="0"/>
        <v>8100</v>
      </c>
      <c r="S6" s="14">
        <f t="shared" ref="S6" si="1">SUM(S3:S5)</f>
        <v>2200</v>
      </c>
      <c r="T6" s="14">
        <f t="shared" ref="T6" si="2">SUM(T3:T5)</f>
        <v>8100</v>
      </c>
      <c r="U6" s="14">
        <f t="shared" ref="U6" si="3">SUM(U3:U5)</f>
        <v>2200</v>
      </c>
      <c r="V6" s="14">
        <f t="shared" ref="V6" si="4">SUM(V3:V5)</f>
        <v>42100</v>
      </c>
      <c r="W6" s="14">
        <f t="shared" ref="W6" si="5">SUM(W3:W5)</f>
        <v>2200</v>
      </c>
      <c r="X6" s="14">
        <f t="shared" ref="X6" si="6">SUM(X3:X5)</f>
        <v>8100</v>
      </c>
      <c r="Y6" s="14">
        <f t="shared" ref="Y6" si="7">SUM(Y3:Y5)</f>
        <v>2200</v>
      </c>
      <c r="Z6" s="14">
        <f t="shared" ref="Z6:AD6" si="8">SUM(Z3:Z5)</f>
        <v>8100</v>
      </c>
      <c r="AA6" s="14">
        <f t="shared" si="8"/>
        <v>2200</v>
      </c>
      <c r="AB6" s="14">
        <f t="shared" si="8"/>
        <v>8100</v>
      </c>
      <c r="AC6" s="14">
        <f t="shared" si="8"/>
        <v>2200</v>
      </c>
      <c r="AD6" s="14">
        <f t="shared" si="8"/>
        <v>8100</v>
      </c>
      <c r="AE6" s="14">
        <f t="shared" ref="AE6" si="9">SUM(AE3:AE5)</f>
        <v>2200</v>
      </c>
      <c r="AF6" s="14">
        <f t="shared" ref="AF6" si="10">SUM(AF3:AF5)</f>
        <v>8100</v>
      </c>
      <c r="AG6" s="14">
        <f t="shared" ref="AG6" si="11">SUM(AG3:AG5)</f>
        <v>2200</v>
      </c>
      <c r="AH6" s="14">
        <f t="shared" ref="AH6" si="12">SUM(AH3:AH5)</f>
        <v>8100</v>
      </c>
      <c r="AI6" s="14">
        <f t="shared" ref="AI6" si="13">SUM(AI3:AI5)</f>
        <v>2200</v>
      </c>
      <c r="AJ6" s="14">
        <f t="shared" ref="AJ6" si="14">SUM(AJ3:AJ5)</f>
        <v>8100</v>
      </c>
      <c r="AK6" s="14">
        <f t="shared" ref="AK6" si="15">SUM(AK3:AK5)</f>
        <v>2200</v>
      </c>
      <c r="AL6" s="14">
        <f t="shared" ref="AL6:AP6" si="16">SUM(AL3:AL5)</f>
        <v>8100</v>
      </c>
      <c r="AM6" s="14">
        <f t="shared" si="16"/>
        <v>2200</v>
      </c>
      <c r="AN6" s="14">
        <f t="shared" si="16"/>
        <v>8100</v>
      </c>
      <c r="AO6" s="14">
        <f t="shared" si="16"/>
        <v>2200</v>
      </c>
      <c r="AP6" s="14">
        <f t="shared" si="16"/>
        <v>42100</v>
      </c>
      <c r="AQ6" s="14">
        <f t="shared" ref="AQ6" si="17">SUM(AQ3:AQ5)</f>
        <v>2200</v>
      </c>
      <c r="AR6" s="14">
        <f t="shared" ref="AR6" si="18">SUM(AR3:AR5)</f>
        <v>8100</v>
      </c>
      <c r="AS6" s="14">
        <f t="shared" ref="AS6" si="19">SUM(AS3:AS5)</f>
        <v>2200</v>
      </c>
      <c r="AT6" s="14">
        <f t="shared" ref="AT6" si="20">SUM(AT3:AT5)</f>
        <v>8100</v>
      </c>
      <c r="AU6" s="14">
        <f t="shared" ref="AU6" si="21">SUM(AU3:AU5)</f>
        <v>2200</v>
      </c>
      <c r="AV6" s="14">
        <f t="shared" ref="AV6" si="22">SUM(AV3:AV5)</f>
        <v>8100</v>
      </c>
      <c r="AW6" s="14">
        <f t="shared" ref="AW6" si="23">SUM(AW3:AW5)</f>
        <v>2200</v>
      </c>
      <c r="AX6" s="14">
        <f t="shared" ref="AX6:BB6" si="24">SUM(AX3:AX5)</f>
        <v>8100</v>
      </c>
      <c r="AY6" s="14">
        <f t="shared" si="24"/>
        <v>2200</v>
      </c>
      <c r="AZ6" s="14">
        <f t="shared" si="24"/>
        <v>8100</v>
      </c>
      <c r="BA6" s="14">
        <f t="shared" si="24"/>
        <v>2200</v>
      </c>
      <c r="BB6" s="14">
        <f t="shared" si="24"/>
        <v>8100</v>
      </c>
      <c r="BC6" s="14">
        <f t="shared" ref="BC6" si="25">SUM(BC3:BC5)</f>
        <v>2200</v>
      </c>
      <c r="BD6" s="14">
        <f t="shared" ref="BD6" si="26">SUM(BD3:BD5)</f>
        <v>8100</v>
      </c>
      <c r="BE6" s="14">
        <f t="shared" ref="BE6" si="27">SUM(BE3:BE5)</f>
        <v>2200</v>
      </c>
      <c r="BF6" s="14">
        <f t="shared" ref="BF6" si="28">SUM(BF3:BF5)</f>
        <v>8100</v>
      </c>
      <c r="BG6" s="14">
        <f t="shared" ref="BG6" si="29">SUM(BG3:BG5)</f>
        <v>2200</v>
      </c>
      <c r="BH6" s="14">
        <f t="shared" ref="BH6" si="30">SUM(BH3:BH5)</f>
        <v>8100</v>
      </c>
      <c r="BI6" s="14">
        <f t="shared" ref="BI6" si="31">SUM(BI3:BI5)</f>
        <v>2200</v>
      </c>
      <c r="BJ6" s="14">
        <f t="shared" ref="BJ6" si="32">SUM(BJ3:BJ5)</f>
        <v>42100</v>
      </c>
    </row>
    <row r="7" spans="2:62" x14ac:dyDescent="0.25">
      <c r="B7" t="s">
        <v>52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-5600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-5600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-5600</v>
      </c>
    </row>
    <row r="8" spans="2:62" x14ac:dyDescent="0.25">
      <c r="B8" t="s">
        <v>54</v>
      </c>
      <c r="C8" s="14">
        <f>C6</f>
        <v>162200</v>
      </c>
      <c r="D8" s="14">
        <f>SUM(D6+D7)</f>
        <v>100100</v>
      </c>
      <c r="E8" s="14">
        <f>SUM(E6:E7)</f>
        <v>2200</v>
      </c>
      <c r="F8" s="14">
        <f>SUM(F6:F7)</f>
        <v>8100</v>
      </c>
      <c r="G8" s="14">
        <f t="shared" ref="G8" si="33">SUM(G6+G7)</f>
        <v>2200</v>
      </c>
      <c r="H8" s="14">
        <f t="shared" ref="H8:I8" si="34">SUM(H6:H7)</f>
        <v>8100</v>
      </c>
      <c r="I8" s="14">
        <f t="shared" si="34"/>
        <v>2200</v>
      </c>
      <c r="J8" s="14">
        <f t="shared" ref="J8:K8" si="35">SUM(J6+J7)</f>
        <v>8100</v>
      </c>
      <c r="K8" s="14">
        <f t="shared" si="35"/>
        <v>2200</v>
      </c>
      <c r="L8" s="14">
        <f t="shared" ref="L8:M8" si="36">SUM(L6:L7)</f>
        <v>8100</v>
      </c>
      <c r="M8" s="14">
        <f t="shared" si="36"/>
        <v>2200</v>
      </c>
      <c r="N8" s="14">
        <f t="shared" ref="N8" si="37">SUM(N6+N7)</f>
        <v>8100</v>
      </c>
      <c r="O8" s="14">
        <f t="shared" ref="O8" si="38">SUM(O6:O7)</f>
        <v>2200</v>
      </c>
      <c r="P8" s="14">
        <f t="shared" ref="P8" si="39">SUM(P6:P7)</f>
        <v>8100</v>
      </c>
      <c r="Q8" s="14">
        <f t="shared" ref="Q8:R8" si="40">SUM(Q6+Q7)</f>
        <v>2200</v>
      </c>
      <c r="R8" s="14">
        <f t="shared" si="40"/>
        <v>8100</v>
      </c>
      <c r="S8" s="14">
        <f t="shared" ref="S8:T8" si="41">SUM(S6:S7)</f>
        <v>2200</v>
      </c>
      <c r="T8" s="14">
        <f t="shared" si="41"/>
        <v>8100</v>
      </c>
      <c r="U8" s="14">
        <f t="shared" ref="U8" si="42">SUM(U6+U7)</f>
        <v>2200</v>
      </c>
      <c r="V8" s="14">
        <f>SUM(V6:V7)</f>
        <v>36500</v>
      </c>
      <c r="W8" s="14">
        <f t="shared" ref="W8" si="43">SUM(W6:W7)</f>
        <v>2200</v>
      </c>
      <c r="X8" s="14">
        <f t="shared" ref="X8:Y8" si="44">SUM(X6+X7)</f>
        <v>8100</v>
      </c>
      <c r="Y8" s="14">
        <f t="shared" si="44"/>
        <v>2200</v>
      </c>
      <c r="Z8" s="14">
        <f t="shared" ref="Z8:AA8" si="45">SUM(Z6:Z7)</f>
        <v>8100</v>
      </c>
      <c r="AA8" s="14">
        <f t="shared" si="45"/>
        <v>2200</v>
      </c>
      <c r="AB8" s="14">
        <f t="shared" ref="AB8" si="46">SUM(AB6+AB7)</f>
        <v>8100</v>
      </c>
      <c r="AC8" s="14">
        <f t="shared" ref="AC8" si="47">SUM(AC6:AC7)</f>
        <v>2200</v>
      </c>
      <c r="AD8" s="14">
        <f t="shared" ref="AD8" si="48">SUM(AD6:AD7)</f>
        <v>8100</v>
      </c>
      <c r="AE8" s="14">
        <f t="shared" ref="AE8:AF8" si="49">SUM(AE6+AE7)</f>
        <v>2200</v>
      </c>
      <c r="AF8" s="14">
        <f t="shared" si="49"/>
        <v>8100</v>
      </c>
      <c r="AG8" s="14">
        <f t="shared" ref="AG8:AH8" si="50">SUM(AG6:AG7)</f>
        <v>2200</v>
      </c>
      <c r="AH8" s="14">
        <f t="shared" si="50"/>
        <v>8100</v>
      </c>
      <c r="AI8" s="14">
        <f t="shared" ref="AI8" si="51">SUM(AI6+AI7)</f>
        <v>2200</v>
      </c>
      <c r="AJ8" s="14">
        <f t="shared" ref="AJ8" si="52">SUM(AJ6:AJ7)</f>
        <v>8100</v>
      </c>
      <c r="AK8" s="14">
        <f t="shared" ref="AK8" si="53">SUM(AK6:AK7)</f>
        <v>2200</v>
      </c>
      <c r="AL8" s="14">
        <f t="shared" ref="AL8:AM8" si="54">SUM(AL6+AL7)</f>
        <v>8100</v>
      </c>
      <c r="AM8" s="14">
        <f t="shared" si="54"/>
        <v>2200</v>
      </c>
      <c r="AN8" s="14">
        <f t="shared" ref="AN8:AO8" si="55">SUM(AN6:AN7)</f>
        <v>8100</v>
      </c>
      <c r="AO8" s="14">
        <f t="shared" si="55"/>
        <v>2200</v>
      </c>
      <c r="AP8" s="14">
        <f>SUM(AP6+AP7)</f>
        <v>36500</v>
      </c>
      <c r="AQ8" s="14">
        <f t="shared" ref="AQ8" si="56">SUM(AQ6:AQ7)</f>
        <v>2200</v>
      </c>
      <c r="AR8" s="14">
        <f t="shared" ref="AR8" si="57">SUM(AR6:AR7)</f>
        <v>8100</v>
      </c>
      <c r="AS8" s="14">
        <f t="shared" ref="AS8:AT8" si="58">SUM(AS6+AS7)</f>
        <v>2200</v>
      </c>
      <c r="AT8" s="14">
        <f t="shared" si="58"/>
        <v>8100</v>
      </c>
      <c r="AU8" s="14">
        <f t="shared" ref="AU8:AV8" si="59">SUM(AU6:AU7)</f>
        <v>2200</v>
      </c>
      <c r="AV8" s="14">
        <f t="shared" si="59"/>
        <v>8100</v>
      </c>
      <c r="AW8" s="14">
        <f t="shared" ref="AW8" si="60">SUM(AW6+AW7)</f>
        <v>2200</v>
      </c>
      <c r="AX8" s="14">
        <f t="shared" ref="AX8" si="61">SUM(AX6:AX7)</f>
        <v>8100</v>
      </c>
      <c r="AY8" s="14">
        <f t="shared" ref="AY8" si="62">SUM(AY6:AY7)</f>
        <v>2200</v>
      </c>
      <c r="AZ8" s="14">
        <f t="shared" ref="AZ8:BA8" si="63">SUM(AZ6+AZ7)</f>
        <v>8100</v>
      </c>
      <c r="BA8" s="14">
        <f t="shared" si="63"/>
        <v>2200</v>
      </c>
      <c r="BB8" s="14">
        <f t="shared" ref="BB8:BC8" si="64">SUM(BB6:BB7)</f>
        <v>8100</v>
      </c>
      <c r="BC8" s="14">
        <f t="shared" si="64"/>
        <v>2200</v>
      </c>
      <c r="BD8" s="14">
        <f t="shared" ref="BD8" si="65">SUM(BD6+BD7)</f>
        <v>8100</v>
      </c>
      <c r="BE8" s="14">
        <f t="shared" ref="BE8" si="66">SUM(BE6:BE7)</f>
        <v>2200</v>
      </c>
      <c r="BF8" s="14">
        <f t="shared" ref="BF8" si="67">SUM(BF6:BF7)</f>
        <v>8100</v>
      </c>
      <c r="BG8" s="14">
        <f t="shared" ref="BG8:BH8" si="68">SUM(BG6+BG7)</f>
        <v>2200</v>
      </c>
      <c r="BH8" s="14">
        <f t="shared" si="68"/>
        <v>8100</v>
      </c>
      <c r="BI8" s="14">
        <f t="shared" ref="BI8:BJ8" si="69">SUM(BI6:BI7)</f>
        <v>2200</v>
      </c>
      <c r="BJ8" s="14">
        <f t="shared" si="69"/>
        <v>36500</v>
      </c>
    </row>
    <row r="9" spans="2:62" x14ac:dyDescent="0.25">
      <c r="B9" t="s">
        <v>53</v>
      </c>
      <c r="C9" s="14">
        <f>C8*(1/((1+C11)^C1))</f>
        <v>162200</v>
      </c>
      <c r="D9" s="14">
        <f>D8*(1/((1+C11)^C1))</f>
        <v>100100</v>
      </c>
      <c r="E9" s="14">
        <f>E8*(1/((1+C11)^E1))</f>
        <v>1964.2857142857142</v>
      </c>
      <c r="F9" s="14">
        <f>F8*(1/((1+C11)^E1))</f>
        <v>7232.1428571428569</v>
      </c>
      <c r="G9" s="14">
        <f>G8*(1/((1+G11)^G1))</f>
        <v>1753.8265306122448</v>
      </c>
      <c r="H9" s="14">
        <f>H8*(1/((1+G11)^G1))</f>
        <v>6457.2704081632646</v>
      </c>
      <c r="I9" s="14">
        <f>I8*(1/((1+G11)^I1))</f>
        <v>1565.9165451895039</v>
      </c>
      <c r="J9" s="14">
        <f>J8*(1/((1+G11)^I1))</f>
        <v>5765.4200072886279</v>
      </c>
      <c r="K9" s="14">
        <f t="shared" ref="K9" si="70">K8*(1/((1+I11)^K1))</f>
        <v>1398.1397724906287</v>
      </c>
      <c r="L9" s="14">
        <f t="shared" ref="L9" si="71">L8*(1/((1+I11)^K1))</f>
        <v>5147.6964350791332</v>
      </c>
      <c r="M9" s="14">
        <f t="shared" ref="M9" si="72">M8*(1/((1+M11)^M1))</f>
        <v>1248.3390825809181</v>
      </c>
      <c r="N9" s="14">
        <f t="shared" ref="N9" si="73">N8*(1/((1+M11)^M1))</f>
        <v>4596.1575313206531</v>
      </c>
      <c r="O9" s="14">
        <f t="shared" ref="O9" si="74">O8*(1/((1+M11)^O1))</f>
        <v>1114.5884665901056</v>
      </c>
      <c r="P9" s="14">
        <f t="shared" ref="P9" si="75">P8*(1/((1+M11)^O1))</f>
        <v>4103.7120815362978</v>
      </c>
      <c r="Q9" s="14">
        <f t="shared" ref="Q9" si="76">Q8*(1/((1+O11)^Q1))</f>
        <v>995.16827374116554</v>
      </c>
      <c r="R9" s="14">
        <f t="shared" ref="R9" si="77">R8*(1/((1+O11)^Q1))</f>
        <v>3664.0286442288366</v>
      </c>
      <c r="S9" s="14">
        <f t="shared" ref="S9" si="78">S8*(1/((1+S11)^S1))</f>
        <v>888.54310155461201</v>
      </c>
      <c r="T9" s="14">
        <f t="shared" ref="T9" si="79">T8*(1/((1+S11)^S1))</f>
        <v>3271.4541466328897</v>
      </c>
      <c r="U9" s="14">
        <f t="shared" ref="U9" si="80">U8*(1/((1+S11)^U1))</f>
        <v>793.34205495947504</v>
      </c>
      <c r="V9" s="14">
        <f t="shared" ref="V9" si="81">V8*(1/((1+S11)^U1))</f>
        <v>13162.265911827655</v>
      </c>
      <c r="W9" s="14">
        <f t="shared" ref="W9" si="82">W8*(1/((1+U11)^W1))</f>
        <v>708.34112049953114</v>
      </c>
      <c r="X9" s="14">
        <f t="shared" ref="X9" si="83">X8*(1/((1+U11)^W1))</f>
        <v>2607.9832163846377</v>
      </c>
      <c r="Y9" s="14">
        <f t="shared" ref="Y9" si="84">Y8*(1/((1+Y11)^Y1))</f>
        <v>632.44742901743848</v>
      </c>
      <c r="Z9" s="14">
        <f t="shared" ref="Z9" si="85">Z8*(1/((1+Y11)^Y1))</f>
        <v>2328.556443200569</v>
      </c>
      <c r="AA9" s="14">
        <f t="shared" ref="AA9" si="86">AA8*(1/((1+Y11)^AA1))</f>
        <v>564.68520447985588</v>
      </c>
      <c r="AB9" s="14">
        <f t="shared" ref="AB9" si="87">AB8*(1/((1+Y11)^AA1))</f>
        <v>2079.0682528576513</v>
      </c>
      <c r="AC9" s="14">
        <f t="shared" ref="AC9" si="88">AC8*(1/((1+AA11)^AC1))</f>
        <v>504.1832182855855</v>
      </c>
      <c r="AD9" s="14">
        <f t="shared" ref="AD9" si="89">AD8*(1/((1+AA11)^AC1))</f>
        <v>1856.3109400514738</v>
      </c>
      <c r="AE9" s="14">
        <f t="shared" ref="AE9" si="90">AE8*(1/((1+AE11)^AE1))</f>
        <v>450.16358775498696</v>
      </c>
      <c r="AF9" s="14">
        <f t="shared" ref="AF9" si="91">AF8*(1/((1+AE11)^AE1))</f>
        <v>1657.4204821888156</v>
      </c>
      <c r="AG9" s="14">
        <f t="shared" ref="AG9" si="92">AG8*(1/((1+AE11)^AG1))</f>
        <v>401.9317747812384</v>
      </c>
      <c r="AH9" s="14">
        <f t="shared" ref="AH9" si="93">AH8*(1/((1+AE11)^AG1))</f>
        <v>1479.839716240014</v>
      </c>
      <c r="AI9" s="14">
        <f t="shared" ref="AI9" si="94">AI8*(1/((1+AG11)^AI1))</f>
        <v>358.86765605467707</v>
      </c>
      <c r="AJ9" s="14">
        <f t="shared" ref="AJ9" si="95">AJ8*(1/((1+AG11)^AI1))</f>
        <v>1321.2854609285837</v>
      </c>
      <c r="AK9" s="14">
        <f t="shared" ref="AK9" si="96">AK8*(1/((1+AK11)^AK1))</f>
        <v>320.41755004881884</v>
      </c>
      <c r="AL9" s="14">
        <f t="shared" ref="AL9" si="97">AL8*(1/((1+AK11)^AK1))</f>
        <v>1179.7191615433785</v>
      </c>
      <c r="AM9" s="14">
        <f t="shared" ref="AM9" si="98">AM8*(1/((1+AK11)^AM1))</f>
        <v>286.08709825787389</v>
      </c>
      <c r="AN9" s="14">
        <f t="shared" ref="AN9" si="99">AN8*(1/((1+AK11)^AM1))</f>
        <v>1053.3206799494449</v>
      </c>
      <c r="AO9" s="14">
        <f t="shared" ref="AO9" si="100">AO8*(1/((1+AM11)^AO1))</f>
        <v>255.43490915881597</v>
      </c>
      <c r="AP9" s="14">
        <f t="shared" ref="AP9" si="101">AP8*(1/((1+AM11)^AO1))</f>
        <v>4237.8973564985381</v>
      </c>
      <c r="AQ9" s="14">
        <f t="shared" ref="AQ9" si="102">AQ8*(1/((1+AQ11)^AQ1))</f>
        <v>228.06688317751426</v>
      </c>
      <c r="AR9" s="14">
        <f t="shared" ref="AR9" si="103">AR8*(1/((1+AQ11)^AQ1))</f>
        <v>839.70079715357519</v>
      </c>
      <c r="AS9" s="14">
        <f t="shared" ref="AS9" si="104">AS8*(1/((1+AQ11)^AS1))</f>
        <v>203.63114569420912</v>
      </c>
      <c r="AT9" s="14">
        <f t="shared" ref="AT9" si="105">AT8*(1/((1+AQ11)^AS1))</f>
        <v>749.73285460140642</v>
      </c>
      <c r="AU9" s="14">
        <f t="shared" ref="AU9" si="106">AU8*(1/((1+AS11)^AU1))</f>
        <v>181.81352294125813</v>
      </c>
      <c r="AV9" s="14">
        <f t="shared" ref="AV9" si="107">AV8*(1/((1+AS11)^AU1))</f>
        <v>669.4043344655413</v>
      </c>
      <c r="AW9" s="14">
        <f t="shared" ref="AW9" si="108">AW8*(1/((1+AW11)^AW1))</f>
        <v>162.33350262612336</v>
      </c>
      <c r="AX9" s="14">
        <f t="shared" ref="AX9" si="109">AX8*(1/((1+AW11)^AW1))</f>
        <v>597.6824414870905</v>
      </c>
      <c r="AY9" s="14">
        <f t="shared" ref="AY9" si="110">AY8*(1/((1+AW11)^AY1))</f>
        <v>144.94062734475298</v>
      </c>
      <c r="AZ9" s="14">
        <f t="shared" ref="AZ9" si="111">AZ8*(1/((1+AW11)^AY1))</f>
        <v>533.64503704204503</v>
      </c>
      <c r="BA9" s="14">
        <f t="shared" ref="BA9" si="112">BA8*(1/((1+AY11)^BA1))</f>
        <v>129.411274414958</v>
      </c>
      <c r="BB9" s="14">
        <f t="shared" ref="BB9" si="113">BB8*(1/((1+AY11)^BA1))</f>
        <v>476.46878307325449</v>
      </c>
      <c r="BC9" s="14">
        <f t="shared" ref="BC9" si="114">BC8*(1/((1+BC11)^BC1))</f>
        <v>115.54578072764107</v>
      </c>
      <c r="BD9" s="14">
        <f t="shared" ref="BD9" si="115">BD8*(1/((1+BC11)^BC1))</f>
        <v>425.41855631540574</v>
      </c>
      <c r="BE9" s="14">
        <f t="shared" ref="BE9" si="116">BE8*(1/((1+BC11)^BE1))</f>
        <v>103.16587564967951</v>
      </c>
      <c r="BF9" s="14">
        <f t="shared" ref="BF9" si="117">BF8*(1/((1+BC11)^BE1))</f>
        <v>379.83799671018369</v>
      </c>
      <c r="BG9" s="14">
        <f t="shared" ref="BG9" si="118">BG8*(1/((1+BE11)^BG1))</f>
        <v>92.112388972928144</v>
      </c>
      <c r="BH9" s="14">
        <f t="shared" ref="BH9" si="119">BH8*(1/((1+BE11)^BG1))</f>
        <v>339.14106849123544</v>
      </c>
      <c r="BI9" s="14">
        <f t="shared" ref="BI9" si="120">BI8*(1/((1+BI11)^BI1))</f>
        <v>82.243204440114397</v>
      </c>
      <c r="BJ9" s="14">
        <f t="shared" ref="BJ9" si="121">BJ8*(1/((1+BI11)^BI1))</f>
        <v>1364.489528210989</v>
      </c>
    </row>
    <row r="10" spans="2:62" x14ac:dyDescent="0.25">
      <c r="B10" t="s">
        <v>56</v>
      </c>
      <c r="C10" s="14">
        <f>C9</f>
        <v>162200</v>
      </c>
      <c r="D10" s="14">
        <f>D9</f>
        <v>100100</v>
      </c>
      <c r="E10" s="14">
        <f>C10+E9</f>
        <v>164164.28571428571</v>
      </c>
      <c r="F10" s="14">
        <f>D10+F9</f>
        <v>107332.14285714286</v>
      </c>
      <c r="G10" s="14">
        <f>E10+G9</f>
        <v>165918.11224489796</v>
      </c>
      <c r="H10" s="14">
        <f>F10+H9</f>
        <v>113789.41326530612</v>
      </c>
      <c r="I10" s="14">
        <f t="shared" ref="I10:BJ10" si="122">G10+I9</f>
        <v>167484.02879008747</v>
      </c>
      <c r="J10" s="14">
        <f t="shared" si="122"/>
        <v>119554.83327259475</v>
      </c>
      <c r="K10" s="14">
        <f t="shared" si="122"/>
        <v>168882.1685625781</v>
      </c>
      <c r="L10" s="14">
        <f t="shared" si="122"/>
        <v>124702.52970767389</v>
      </c>
      <c r="M10" s="14">
        <f t="shared" si="122"/>
        <v>170130.507645159</v>
      </c>
      <c r="N10" s="14">
        <f>L10+N9</f>
        <v>129298.68723899455</v>
      </c>
      <c r="O10" s="14">
        <f t="shared" si="122"/>
        <v>171245.0961117491</v>
      </c>
      <c r="P10" s="14">
        <f t="shared" si="122"/>
        <v>133402.39932053085</v>
      </c>
      <c r="Q10" s="14">
        <f t="shared" si="122"/>
        <v>172240.26438549027</v>
      </c>
      <c r="R10" s="14">
        <f>P10+R9</f>
        <v>137066.4279647597</v>
      </c>
      <c r="S10" s="14">
        <f t="shared" si="122"/>
        <v>173128.80748704489</v>
      </c>
      <c r="T10" s="14">
        <f t="shared" si="122"/>
        <v>140337.8821113926</v>
      </c>
      <c r="U10" s="14">
        <f t="shared" si="122"/>
        <v>173922.14954200436</v>
      </c>
      <c r="V10" s="14">
        <f t="shared" si="122"/>
        <v>153500.14802322024</v>
      </c>
      <c r="W10" s="14">
        <f t="shared" si="122"/>
        <v>174630.4906625039</v>
      </c>
      <c r="X10" s="14">
        <f t="shared" si="122"/>
        <v>156108.13123960487</v>
      </c>
      <c r="Y10" s="14">
        <f t="shared" si="122"/>
        <v>175262.93809152133</v>
      </c>
      <c r="Z10" s="14">
        <f t="shared" si="122"/>
        <v>158436.68768280544</v>
      </c>
      <c r="AA10" s="14">
        <f t="shared" si="122"/>
        <v>175827.62329600117</v>
      </c>
      <c r="AB10" s="14">
        <f t="shared" si="122"/>
        <v>160515.7559356631</v>
      </c>
      <c r="AC10" s="14">
        <f t="shared" si="122"/>
        <v>176331.80651428676</v>
      </c>
      <c r="AD10" s="14">
        <f t="shared" si="122"/>
        <v>162372.06687571458</v>
      </c>
      <c r="AE10" s="14">
        <f t="shared" si="122"/>
        <v>176781.97010204176</v>
      </c>
      <c r="AF10" s="14">
        <f t="shared" si="122"/>
        <v>164029.48735790339</v>
      </c>
      <c r="AG10" s="14">
        <f t="shared" si="122"/>
        <v>177183.90187682299</v>
      </c>
      <c r="AH10" s="14">
        <f t="shared" si="122"/>
        <v>165509.3270741434</v>
      </c>
      <c r="AI10" s="14">
        <f t="shared" si="122"/>
        <v>177542.76953287766</v>
      </c>
      <c r="AJ10" s="14">
        <f t="shared" si="122"/>
        <v>166830.61253507197</v>
      </c>
      <c r="AK10" s="14">
        <f t="shared" si="122"/>
        <v>177863.18708292648</v>
      </c>
      <c r="AL10" s="14">
        <f t="shared" si="122"/>
        <v>168010.33169661535</v>
      </c>
      <c r="AM10" s="14">
        <f t="shared" si="122"/>
        <v>178149.27418118436</v>
      </c>
      <c r="AN10" s="14">
        <f t="shared" si="122"/>
        <v>169063.6523765648</v>
      </c>
      <c r="AO10" s="14">
        <f t="shared" si="122"/>
        <v>178404.70909034318</v>
      </c>
      <c r="AP10" s="14">
        <f t="shared" si="122"/>
        <v>173301.54973306335</v>
      </c>
      <c r="AQ10" s="14">
        <f t="shared" si="122"/>
        <v>178632.77597352071</v>
      </c>
      <c r="AR10" s="14">
        <f t="shared" si="122"/>
        <v>174141.25053021693</v>
      </c>
      <c r="AS10" s="14">
        <f t="shared" si="122"/>
        <v>178836.40711921491</v>
      </c>
      <c r="AT10" s="14">
        <f t="shared" si="122"/>
        <v>174890.98338481833</v>
      </c>
      <c r="AU10" s="14">
        <f t="shared" si="122"/>
        <v>179018.22064215617</v>
      </c>
      <c r="AV10" s="14">
        <f t="shared" si="122"/>
        <v>175560.38771928387</v>
      </c>
      <c r="AW10" s="14">
        <f t="shared" si="122"/>
        <v>179180.55414478231</v>
      </c>
      <c r="AX10" s="14">
        <f t="shared" si="122"/>
        <v>176158.07016077096</v>
      </c>
      <c r="AY10" s="14">
        <f t="shared" si="122"/>
        <v>179325.49477212704</v>
      </c>
      <c r="AZ10" s="14">
        <f t="shared" si="122"/>
        <v>176691.715197813</v>
      </c>
      <c r="BA10" s="14">
        <f t="shared" si="122"/>
        <v>179454.90604654199</v>
      </c>
      <c r="BB10" s="14">
        <f t="shared" si="122"/>
        <v>177168.18398088624</v>
      </c>
      <c r="BC10" s="14">
        <f t="shared" si="122"/>
        <v>179570.45182726963</v>
      </c>
      <c r="BD10" s="14">
        <f t="shared" si="122"/>
        <v>177593.60253720166</v>
      </c>
      <c r="BE10" s="14">
        <f t="shared" si="122"/>
        <v>179673.61770291932</v>
      </c>
      <c r="BF10" s="14">
        <f t="shared" si="122"/>
        <v>177973.44053391184</v>
      </c>
      <c r="BG10" s="14">
        <f t="shared" si="122"/>
        <v>179765.73009189224</v>
      </c>
      <c r="BH10" s="14">
        <f t="shared" si="122"/>
        <v>178312.58160240308</v>
      </c>
      <c r="BI10" s="14">
        <f t="shared" si="122"/>
        <v>179847.97329633235</v>
      </c>
      <c r="BJ10" s="14">
        <f t="shared" si="122"/>
        <v>179677.07113061406</v>
      </c>
    </row>
    <row r="11" spans="2:62" x14ac:dyDescent="0.25">
      <c r="B11" t="s">
        <v>55</v>
      </c>
      <c r="C11" s="13">
        <v>0.12</v>
      </c>
      <c r="D11" s="13">
        <v>0.12</v>
      </c>
      <c r="E11" s="13">
        <v>0.12</v>
      </c>
      <c r="F11" s="13">
        <v>0.12</v>
      </c>
      <c r="G11" s="13">
        <v>0.12</v>
      </c>
      <c r="H11" s="13">
        <v>0.12</v>
      </c>
      <c r="I11" s="13">
        <v>0.12</v>
      </c>
      <c r="J11" s="13">
        <v>0.12</v>
      </c>
      <c r="K11" s="13">
        <v>0.12</v>
      </c>
      <c r="L11" s="13">
        <v>0.12</v>
      </c>
      <c r="M11" s="13">
        <v>0.12</v>
      </c>
      <c r="N11" s="13">
        <v>0.12</v>
      </c>
      <c r="O11" s="13">
        <v>0.12</v>
      </c>
      <c r="P11" s="13">
        <v>0.12</v>
      </c>
      <c r="Q11" s="13">
        <v>0.12</v>
      </c>
      <c r="R11" s="13">
        <v>0.12</v>
      </c>
      <c r="S11" s="13">
        <v>0.12</v>
      </c>
      <c r="T11" s="13">
        <v>0.12</v>
      </c>
      <c r="U11" s="13">
        <v>0.12</v>
      </c>
      <c r="V11" s="13">
        <v>0.12</v>
      </c>
      <c r="W11" s="13">
        <v>0.12</v>
      </c>
      <c r="X11" s="13">
        <v>0.12</v>
      </c>
      <c r="Y11" s="13">
        <v>0.12</v>
      </c>
      <c r="Z11" s="13">
        <v>0.12</v>
      </c>
      <c r="AA11" s="13">
        <v>0.12</v>
      </c>
      <c r="AB11" s="13">
        <v>0.12</v>
      </c>
      <c r="AC11" s="13">
        <v>0.12</v>
      </c>
      <c r="AD11" s="13">
        <v>0.12</v>
      </c>
      <c r="AE11" s="13">
        <v>0.12</v>
      </c>
      <c r="AF11" s="13">
        <v>0.12</v>
      </c>
      <c r="AG11" s="13">
        <v>0.12</v>
      </c>
      <c r="AH11" s="13">
        <v>0.12</v>
      </c>
      <c r="AI11" s="13">
        <v>0.12</v>
      </c>
      <c r="AJ11" s="13">
        <v>0.12</v>
      </c>
      <c r="AK11" s="13">
        <v>0.12</v>
      </c>
      <c r="AL11" s="13">
        <v>0.12</v>
      </c>
      <c r="AM11" s="13">
        <v>0.12</v>
      </c>
      <c r="AN11" s="13">
        <v>0.12</v>
      </c>
      <c r="AO11" s="13">
        <v>0.12</v>
      </c>
      <c r="AP11" s="13">
        <v>0.12</v>
      </c>
      <c r="AQ11" s="13">
        <v>0.12</v>
      </c>
      <c r="AR11" s="13">
        <v>0.12</v>
      </c>
      <c r="AS11" s="13">
        <v>0.12</v>
      </c>
      <c r="AT11" s="13">
        <v>0.12</v>
      </c>
      <c r="AU11" s="13">
        <v>0.12</v>
      </c>
      <c r="AV11" s="13">
        <v>0.12</v>
      </c>
      <c r="AW11" s="13">
        <v>0.12</v>
      </c>
      <c r="AX11" s="13">
        <v>0.12</v>
      </c>
      <c r="AY11" s="13">
        <v>0.12</v>
      </c>
      <c r="AZ11" s="13">
        <v>0.12</v>
      </c>
      <c r="BA11" s="13">
        <v>0.12</v>
      </c>
      <c r="BB11" s="13">
        <v>0.12</v>
      </c>
      <c r="BC11" s="13">
        <v>0.12</v>
      </c>
      <c r="BD11" s="13">
        <v>0.12</v>
      </c>
      <c r="BE11" s="13">
        <v>0.12</v>
      </c>
      <c r="BF11" s="13">
        <v>0.12</v>
      </c>
      <c r="BG11" s="13">
        <v>0.12</v>
      </c>
      <c r="BH11" s="13">
        <v>0.12</v>
      </c>
      <c r="BI11" s="13">
        <v>0.12</v>
      </c>
      <c r="BJ11" s="13">
        <v>0.12</v>
      </c>
    </row>
  </sheetData>
  <mergeCells count="3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CA44-3868-475F-8F8A-FD8D40043967}">
  <dimension ref="A1:U13"/>
  <sheetViews>
    <sheetView topLeftCell="D1" workbookViewId="0">
      <selection activeCell="T9" sqref="T9"/>
    </sheetView>
  </sheetViews>
  <sheetFormatPr defaultRowHeight="15" x14ac:dyDescent="0.25"/>
  <cols>
    <col min="1" max="1" width="21.5703125" bestFit="1" customWidth="1"/>
    <col min="2" max="2" width="11.140625" bestFit="1" customWidth="1"/>
    <col min="3" max="3" width="10.140625" bestFit="1" customWidth="1"/>
    <col min="4" max="5" width="11.140625" bestFit="1" customWidth="1"/>
    <col min="6" max="6" width="10.85546875" bestFit="1" customWidth="1"/>
    <col min="7" max="7" width="11.140625" bestFit="1" customWidth="1"/>
    <col min="8" max="8" width="10.85546875" bestFit="1" customWidth="1"/>
    <col min="9" max="9" width="11.140625" bestFit="1" customWidth="1"/>
    <col min="10" max="10" width="10.85546875" bestFit="1" customWidth="1"/>
    <col min="11" max="11" width="11.140625" bestFit="1" customWidth="1"/>
    <col min="12" max="12" width="10.85546875" bestFit="1" customWidth="1"/>
    <col min="13" max="13" width="11.140625" bestFit="1" customWidth="1"/>
    <col min="14" max="14" width="10.85546875" bestFit="1" customWidth="1"/>
    <col min="15" max="15" width="11.140625" bestFit="1" customWidth="1"/>
    <col min="16" max="16" width="10.85546875" bestFit="1" customWidth="1"/>
    <col min="17" max="17" width="11.140625" bestFit="1" customWidth="1"/>
    <col min="18" max="18" width="10.85546875" bestFit="1" customWidth="1"/>
    <col min="19" max="19" width="11.140625" bestFit="1" customWidth="1"/>
    <col min="20" max="20" width="10.85546875" bestFit="1" customWidth="1"/>
    <col min="21" max="21" width="11.140625" bestFit="1" customWidth="1"/>
  </cols>
  <sheetData>
    <row r="1" spans="1:21" x14ac:dyDescent="0.25">
      <c r="B1" s="15">
        <v>0</v>
      </c>
      <c r="C1" s="15"/>
      <c r="D1" s="15">
        <v>1</v>
      </c>
      <c r="E1" s="15"/>
      <c r="F1" s="15">
        <v>2</v>
      </c>
      <c r="G1" s="15"/>
      <c r="H1" s="15">
        <v>3</v>
      </c>
      <c r="I1" s="15"/>
      <c r="J1" s="15">
        <v>4</v>
      </c>
      <c r="K1" s="15"/>
      <c r="L1" s="15">
        <v>5</v>
      </c>
      <c r="M1" s="15"/>
      <c r="N1" s="15">
        <v>6</v>
      </c>
      <c r="O1" s="15"/>
      <c r="P1" s="15">
        <v>7</v>
      </c>
      <c r="Q1" s="15"/>
      <c r="R1" s="15">
        <v>8</v>
      </c>
      <c r="S1" s="15"/>
      <c r="T1" s="15">
        <v>9</v>
      </c>
      <c r="U1" s="15"/>
    </row>
    <row r="2" spans="1:21" x14ac:dyDescent="0.25">
      <c r="B2" t="s">
        <v>60</v>
      </c>
      <c r="C2" t="s">
        <v>61</v>
      </c>
      <c r="D2" t="s">
        <v>60</v>
      </c>
      <c r="E2" t="s">
        <v>61</v>
      </c>
      <c r="F2" t="s">
        <v>60</v>
      </c>
      <c r="G2" t="s">
        <v>61</v>
      </c>
      <c r="H2" t="s">
        <v>60</v>
      </c>
      <c r="I2" t="s">
        <v>61</v>
      </c>
      <c r="J2" t="s">
        <v>60</v>
      </c>
      <c r="K2" t="s">
        <v>61</v>
      </c>
      <c r="L2" t="s">
        <v>60</v>
      </c>
      <c r="M2" t="s">
        <v>61</v>
      </c>
      <c r="N2" t="s">
        <v>60</v>
      </c>
      <c r="O2" t="s">
        <v>61</v>
      </c>
      <c r="P2" t="s">
        <v>60</v>
      </c>
      <c r="Q2" t="s">
        <v>61</v>
      </c>
      <c r="R2" t="s">
        <v>60</v>
      </c>
      <c r="S2" t="s">
        <v>61</v>
      </c>
      <c r="T2" t="s">
        <v>60</v>
      </c>
      <c r="U2" t="s">
        <v>61</v>
      </c>
    </row>
    <row r="3" spans="1:21" x14ac:dyDescent="0.25">
      <c r="A3" t="s">
        <v>57</v>
      </c>
      <c r="B3" s="14">
        <v>24000</v>
      </c>
      <c r="C3" s="14">
        <v>7200</v>
      </c>
      <c r="D3" s="14">
        <v>0</v>
      </c>
      <c r="E3" s="14">
        <v>0</v>
      </c>
      <c r="I3" s="14">
        <v>7200</v>
      </c>
      <c r="Q3" s="14">
        <v>7200</v>
      </c>
    </row>
    <row r="4" spans="1:21" x14ac:dyDescent="0.25">
      <c r="A4" t="s">
        <v>59</v>
      </c>
      <c r="B4" s="14">
        <f>24000*0.1</f>
        <v>2400</v>
      </c>
      <c r="C4" s="14">
        <f>7200*0.2</f>
        <v>1440</v>
      </c>
      <c r="D4" s="14">
        <f t="shared" ref="D4" si="0">24000*0.1</f>
        <v>2400</v>
      </c>
      <c r="E4" s="14">
        <f t="shared" ref="E4" si="1">7200*0.2</f>
        <v>1440</v>
      </c>
      <c r="F4" s="14">
        <f t="shared" ref="F4" si="2">24000*0.1</f>
        <v>2400</v>
      </c>
      <c r="G4" s="14">
        <f t="shared" ref="G4" si="3">7200*0.2</f>
        <v>1440</v>
      </c>
      <c r="H4" s="14">
        <f t="shared" ref="H4" si="4">24000*0.1</f>
        <v>2400</v>
      </c>
      <c r="I4" s="14">
        <f t="shared" ref="I4" si="5">7200*0.2</f>
        <v>1440</v>
      </c>
      <c r="J4" s="14">
        <f t="shared" ref="J4" si="6">24000*0.1</f>
        <v>2400</v>
      </c>
      <c r="K4" s="14">
        <f t="shared" ref="K4" si="7">7200*0.2</f>
        <v>1440</v>
      </c>
      <c r="L4" s="14">
        <f t="shared" ref="L4" si="8">24000*0.1</f>
        <v>2400</v>
      </c>
      <c r="M4" s="14">
        <f t="shared" ref="M4" si="9">7200*0.2</f>
        <v>1440</v>
      </c>
      <c r="N4" s="14">
        <f t="shared" ref="N4" si="10">24000*0.1</f>
        <v>2400</v>
      </c>
      <c r="O4" s="14">
        <f t="shared" ref="O4" si="11">7200*0.2</f>
        <v>1440</v>
      </c>
      <c r="P4" s="14">
        <f t="shared" ref="P4" si="12">24000*0.1</f>
        <v>2400</v>
      </c>
      <c r="Q4" s="14">
        <f t="shared" ref="Q4" si="13">7200*0.2</f>
        <v>1440</v>
      </c>
      <c r="R4" s="14">
        <f t="shared" ref="R4" si="14">24000*0.1</f>
        <v>2400</v>
      </c>
      <c r="S4" s="14">
        <f t="shared" ref="S4" si="15">7200*0.2</f>
        <v>1440</v>
      </c>
      <c r="T4" s="14">
        <f t="shared" ref="T4" si="16">24000*0.1</f>
        <v>2400</v>
      </c>
      <c r="U4" s="14">
        <f t="shared" ref="U4" si="17">7200*0.2</f>
        <v>1440</v>
      </c>
    </row>
    <row r="5" spans="1:21" x14ac:dyDescent="0.25">
      <c r="A5" t="s">
        <v>58</v>
      </c>
      <c r="B5" s="14">
        <v>0</v>
      </c>
      <c r="C5" s="14">
        <v>730</v>
      </c>
      <c r="D5" s="14">
        <v>230</v>
      </c>
      <c r="E5" s="14">
        <v>730</v>
      </c>
      <c r="F5" s="14">
        <v>0</v>
      </c>
      <c r="G5" s="14">
        <v>730</v>
      </c>
      <c r="H5" s="14">
        <v>0</v>
      </c>
      <c r="I5" s="14">
        <v>730</v>
      </c>
      <c r="J5" s="14">
        <v>560</v>
      </c>
      <c r="K5" s="14">
        <v>730</v>
      </c>
      <c r="L5" s="14">
        <v>900</v>
      </c>
      <c r="M5" s="14">
        <v>730</v>
      </c>
      <c r="N5" s="14">
        <v>900</v>
      </c>
      <c r="O5" s="14">
        <v>730</v>
      </c>
      <c r="P5" s="14">
        <v>900</v>
      </c>
      <c r="Q5" s="14">
        <v>730</v>
      </c>
      <c r="R5" s="14">
        <v>900</v>
      </c>
      <c r="S5" s="14">
        <v>730</v>
      </c>
      <c r="T5" s="14">
        <v>900</v>
      </c>
      <c r="U5" s="14">
        <v>730</v>
      </c>
    </row>
    <row r="6" spans="1:21" x14ac:dyDescent="0.25">
      <c r="A6" t="s">
        <v>62</v>
      </c>
      <c r="B6" s="14">
        <f>SUM(B3:B5)</f>
        <v>26400</v>
      </c>
      <c r="C6" s="14">
        <f>SUM(C3:C5)</f>
        <v>9370</v>
      </c>
      <c r="D6" s="14">
        <f t="shared" ref="D6:U6" si="18">SUM(D3:D5)</f>
        <v>2630</v>
      </c>
      <c r="E6" s="14">
        <f t="shared" si="18"/>
        <v>2170</v>
      </c>
      <c r="F6" s="14">
        <f>SUM(F3:F5)</f>
        <v>2400</v>
      </c>
      <c r="G6" s="14">
        <f t="shared" si="18"/>
        <v>2170</v>
      </c>
      <c r="H6" s="14">
        <f t="shared" si="18"/>
        <v>2400</v>
      </c>
      <c r="I6" s="14">
        <f t="shared" si="18"/>
        <v>9370</v>
      </c>
      <c r="J6" s="14">
        <f t="shared" si="18"/>
        <v>2960</v>
      </c>
      <c r="K6" s="14">
        <f t="shared" si="18"/>
        <v>2170</v>
      </c>
      <c r="L6" s="14">
        <f t="shared" si="18"/>
        <v>3300</v>
      </c>
      <c r="M6" s="14">
        <f t="shared" si="18"/>
        <v>2170</v>
      </c>
      <c r="N6" s="14">
        <f t="shared" si="18"/>
        <v>3300</v>
      </c>
      <c r="O6" s="14">
        <f t="shared" si="18"/>
        <v>2170</v>
      </c>
      <c r="P6" s="14">
        <f t="shared" si="18"/>
        <v>3300</v>
      </c>
      <c r="Q6" s="14">
        <f t="shared" si="18"/>
        <v>9370</v>
      </c>
      <c r="R6" s="14">
        <f t="shared" si="18"/>
        <v>3300</v>
      </c>
      <c r="S6" s="14">
        <f t="shared" si="18"/>
        <v>2170</v>
      </c>
      <c r="T6" s="14">
        <f t="shared" si="18"/>
        <v>3300</v>
      </c>
      <c r="U6" s="14">
        <f t="shared" si="18"/>
        <v>2170</v>
      </c>
    </row>
    <row r="7" spans="1:21" x14ac:dyDescent="0.25">
      <c r="A7" t="s">
        <v>63</v>
      </c>
      <c r="B7" s="14">
        <v>-1700</v>
      </c>
      <c r="C7" s="14">
        <v>0</v>
      </c>
      <c r="D7" s="14">
        <v>-1700</v>
      </c>
      <c r="E7" s="14">
        <v>0</v>
      </c>
      <c r="F7" s="14">
        <v>-1700</v>
      </c>
      <c r="G7" s="14">
        <v>0</v>
      </c>
      <c r="H7" s="14">
        <v>-1700</v>
      </c>
      <c r="I7" s="14">
        <v>0</v>
      </c>
      <c r="J7" s="14">
        <v>-1700</v>
      </c>
      <c r="K7" s="14">
        <v>0</v>
      </c>
      <c r="L7" s="14">
        <v>-1700</v>
      </c>
      <c r="M7" s="14">
        <v>0</v>
      </c>
      <c r="N7" s="14">
        <v>-1700</v>
      </c>
      <c r="O7" s="14">
        <v>0</v>
      </c>
      <c r="P7" s="14">
        <v>-1700</v>
      </c>
      <c r="Q7" s="14">
        <v>0</v>
      </c>
      <c r="R7" s="14">
        <v>-1700</v>
      </c>
      <c r="S7" s="14">
        <v>0</v>
      </c>
      <c r="T7" s="14">
        <v>-1700</v>
      </c>
      <c r="U7" s="14">
        <v>0</v>
      </c>
    </row>
    <row r="8" spans="1:21" x14ac:dyDescent="0.25">
      <c r="A8" t="s">
        <v>64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-800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-800</v>
      </c>
      <c r="R8" s="14">
        <v>0</v>
      </c>
      <c r="S8" s="14">
        <v>0</v>
      </c>
      <c r="T8" s="14">
        <v>-4000</v>
      </c>
      <c r="U8" s="14">
        <v>-800</v>
      </c>
    </row>
    <row r="9" spans="1:21" x14ac:dyDescent="0.25">
      <c r="A9" t="s">
        <v>54</v>
      </c>
      <c r="B9" s="14">
        <f>SUM(B6:B8)</f>
        <v>24700</v>
      </c>
      <c r="C9" s="14">
        <f>SUM(C6:C8)</f>
        <v>9370</v>
      </c>
      <c r="D9" s="14">
        <f t="shared" ref="D9:U9" si="19">SUM(D6:D8)</f>
        <v>930</v>
      </c>
      <c r="E9" s="14">
        <f t="shared" si="19"/>
        <v>2170</v>
      </c>
      <c r="F9" s="14">
        <f t="shared" si="19"/>
        <v>700</v>
      </c>
      <c r="G9" s="14">
        <f t="shared" si="19"/>
        <v>2170</v>
      </c>
      <c r="H9" s="14">
        <f t="shared" si="19"/>
        <v>700</v>
      </c>
      <c r="I9" s="14">
        <f t="shared" si="19"/>
        <v>8570</v>
      </c>
      <c r="J9" s="14">
        <f t="shared" si="19"/>
        <v>1260</v>
      </c>
      <c r="K9" s="14">
        <f t="shared" si="19"/>
        <v>2170</v>
      </c>
      <c r="L9" s="14">
        <f t="shared" si="19"/>
        <v>1600</v>
      </c>
      <c r="M9" s="14">
        <f t="shared" si="19"/>
        <v>2170</v>
      </c>
      <c r="N9" s="14">
        <f t="shared" si="19"/>
        <v>1600</v>
      </c>
      <c r="O9" s="14">
        <f t="shared" si="19"/>
        <v>2170</v>
      </c>
      <c r="P9" s="14">
        <f t="shared" si="19"/>
        <v>1600</v>
      </c>
      <c r="Q9" s="14">
        <f t="shared" si="19"/>
        <v>8570</v>
      </c>
      <c r="R9" s="14">
        <f t="shared" si="19"/>
        <v>1600</v>
      </c>
      <c r="S9" s="14">
        <f t="shared" si="19"/>
        <v>2170</v>
      </c>
      <c r="T9" s="14">
        <f t="shared" si="19"/>
        <v>-2400</v>
      </c>
      <c r="U9" s="14">
        <f t="shared" si="19"/>
        <v>1370</v>
      </c>
    </row>
    <row r="10" spans="1:21" x14ac:dyDescent="0.25">
      <c r="A10" t="s">
        <v>65</v>
      </c>
      <c r="B10" s="14">
        <f>B9*1/((1+0.1)^B1)</f>
        <v>24700</v>
      </c>
      <c r="C10" s="14">
        <f>C9*1/((1+0.1)^B1)</f>
        <v>9370</v>
      </c>
      <c r="D10" s="14">
        <f>D9*1/((1+0.1)^D1)</f>
        <v>845.45454545454538</v>
      </c>
      <c r="E10" s="14">
        <f t="shared" ref="E10" si="20">E9*1/((1+0.1)^D1)</f>
        <v>1972.7272727272725</v>
      </c>
      <c r="F10" s="14">
        <f t="shared" ref="F10" si="21">F9*1/((1+0.1)^F1)</f>
        <v>578.51239669421477</v>
      </c>
      <c r="G10" s="14">
        <f t="shared" ref="G10" si="22">G9*1/((1+0.1)^F1)</f>
        <v>1793.3884297520658</v>
      </c>
      <c r="H10" s="14">
        <f t="shared" ref="H10" si="23">H9*1/((1+0.1)^H1)</f>
        <v>525.92036063110424</v>
      </c>
      <c r="I10" s="14">
        <f t="shared" ref="I10" si="24">I9*1/((1+0.1)^H1)</f>
        <v>6438.7678437265195</v>
      </c>
      <c r="J10" s="14">
        <f t="shared" ref="J10" si="25">J9*1/((1+0.1)^J1)</f>
        <v>860.59695375998888</v>
      </c>
      <c r="K10" s="14">
        <f t="shared" ref="K10" si="26">K9*1/((1+0.1)^J1)</f>
        <v>1482.139198142203</v>
      </c>
      <c r="L10" s="14">
        <f t="shared" ref="L10" si="27">L9*1/((1+0.1)^L1)</f>
        <v>993.47411689464798</v>
      </c>
      <c r="M10" s="14">
        <f t="shared" ref="M10" si="28">M9*1/((1+0.1)^L1)</f>
        <v>1347.3992710383664</v>
      </c>
      <c r="N10" s="14">
        <f t="shared" ref="N10" si="29">N9*1/((1+0.1)^N1)</f>
        <v>903.15828808604351</v>
      </c>
      <c r="O10" s="14">
        <f t="shared" ref="O10" si="30">O9*1/((1+0.1)^N1)</f>
        <v>1224.9084282166964</v>
      </c>
      <c r="P10" s="14">
        <f t="shared" ref="P10" si="31">P9*1/((1+0.1)^P1)</f>
        <v>821.05298916913034</v>
      </c>
      <c r="Q10" s="14">
        <f t="shared" ref="Q10" si="32">Q9*1/((1+0.1)^P1)</f>
        <v>4397.765073237154</v>
      </c>
      <c r="R10" s="14">
        <f t="shared" ref="R10" si="33">R9*1/((1+0.1)^R1)</f>
        <v>746.41180833557303</v>
      </c>
      <c r="S10" s="14">
        <f t="shared" ref="S10" si="34">S9*1/((1+0.1)^R1)</f>
        <v>1012.3210150551209</v>
      </c>
      <c r="T10" s="14">
        <f t="shared" ref="T10" si="35">T9*1/((1+0.1)^T1)</f>
        <v>-1017.8342840939632</v>
      </c>
      <c r="U10" s="14">
        <f t="shared" ref="U10" si="36">U9*1/((1+0.1)^T1)</f>
        <v>581.01373717030401</v>
      </c>
    </row>
    <row r="11" spans="1:21" x14ac:dyDescent="0.25">
      <c r="A11" t="s">
        <v>67</v>
      </c>
      <c r="B11" s="14">
        <f>B10</f>
        <v>24700</v>
      </c>
      <c r="C11" s="14">
        <f>C10</f>
        <v>9370</v>
      </c>
      <c r="D11" s="14">
        <f>B11+D10</f>
        <v>25545.454545454544</v>
      </c>
      <c r="E11" s="14">
        <f>C11+E10</f>
        <v>11342.727272727272</v>
      </c>
      <c r="F11" s="14">
        <f t="shared" ref="F11:U11" si="37">D11+F10</f>
        <v>26123.96694214876</v>
      </c>
      <c r="G11" s="14">
        <f t="shared" si="37"/>
        <v>13136.115702479337</v>
      </c>
      <c r="H11" s="14">
        <f t="shared" si="37"/>
        <v>26649.887302779865</v>
      </c>
      <c r="I11" s="14">
        <f t="shared" si="37"/>
        <v>19574.883546205856</v>
      </c>
      <c r="J11" s="14">
        <f t="shared" si="37"/>
        <v>27510.484256539854</v>
      </c>
      <c r="K11" s="14">
        <f t="shared" si="37"/>
        <v>21057.022744348058</v>
      </c>
      <c r="L11" s="14">
        <f t="shared" si="37"/>
        <v>28503.958373434503</v>
      </c>
      <c r="M11" s="14">
        <f t="shared" si="37"/>
        <v>22404.422015386423</v>
      </c>
      <c r="N11" s="14">
        <f t="shared" si="37"/>
        <v>29407.116661520547</v>
      </c>
      <c r="O11" s="14">
        <f t="shared" si="37"/>
        <v>23629.330443603118</v>
      </c>
      <c r="P11" s="14">
        <f t="shared" si="37"/>
        <v>30228.169650689677</v>
      </c>
      <c r="Q11" s="14">
        <f t="shared" si="37"/>
        <v>28027.095516840272</v>
      </c>
      <c r="R11" s="14">
        <f t="shared" si="37"/>
        <v>30974.581459025248</v>
      </c>
      <c r="S11" s="14">
        <f t="shared" si="37"/>
        <v>29039.416531895393</v>
      </c>
      <c r="T11" s="14">
        <f t="shared" si="37"/>
        <v>29956.747174931286</v>
      </c>
      <c r="U11" s="14">
        <f t="shared" si="37"/>
        <v>29620.430269065699</v>
      </c>
    </row>
    <row r="12" spans="1:21" x14ac:dyDescent="0.25">
      <c r="A12" t="s">
        <v>66</v>
      </c>
      <c r="B12" s="14">
        <f>B9*1/((1+0.2)^B1)</f>
        <v>24700</v>
      </c>
      <c r="C12" s="14">
        <f>C9*1/((1+0.2)^B1)</f>
        <v>9370</v>
      </c>
      <c r="D12" s="14">
        <f t="shared" ref="D12" si="38">D9*1/((1+0.2)^D1)</f>
        <v>775</v>
      </c>
      <c r="E12" s="14">
        <f t="shared" ref="E12" si="39">E9*1/((1+0.2)^D1)</f>
        <v>1808.3333333333335</v>
      </c>
      <c r="F12" s="14">
        <f t="shared" ref="F12" si="40">F9*1/((1+0.2)^F1)</f>
        <v>486.11111111111114</v>
      </c>
      <c r="G12" s="14">
        <f t="shared" ref="G12" si="41">G9*1/((1+0.2)^F1)</f>
        <v>1506.9444444444446</v>
      </c>
      <c r="H12" s="14">
        <f t="shared" ref="H12" si="42">H9*1/((1+0.2)^H1)</f>
        <v>405.09259259259261</v>
      </c>
      <c r="I12" s="14">
        <f t="shared" ref="I12" si="43">I9*1/((1+0.2)^H1)</f>
        <v>4959.4907407407409</v>
      </c>
      <c r="J12" s="14">
        <f t="shared" ref="J12" si="44">J9*1/((1+0.2)^J1)</f>
        <v>607.63888888888891</v>
      </c>
      <c r="K12" s="14">
        <f t="shared" ref="K12" si="45">K9*1/((1+0.2)^J1)</f>
        <v>1046.4891975308642</v>
      </c>
      <c r="L12" s="14">
        <f t="shared" ref="L12" si="46">L9*1/((1+0.2)^L1)</f>
        <v>643.00411522633749</v>
      </c>
      <c r="M12" s="14">
        <f t="shared" ref="M12" si="47">M9*1/((1+0.2)^L1)</f>
        <v>872.07433127572017</v>
      </c>
      <c r="N12" s="14">
        <f t="shared" ref="N12" si="48">N9*1/((1+0.2)^N1)</f>
        <v>535.83676268861461</v>
      </c>
      <c r="O12" s="14">
        <f t="shared" ref="O12" si="49">O9*1/((1+0.2)^N1)</f>
        <v>726.72860939643351</v>
      </c>
      <c r="P12" s="14">
        <f t="shared" ref="P12" si="50">P9*1/((1+0.2)^P1)</f>
        <v>446.53063557384547</v>
      </c>
      <c r="Q12" s="14">
        <f t="shared" ref="Q12" si="51">Q9*1/((1+0.2)^P1)</f>
        <v>2391.7297167924098</v>
      </c>
      <c r="R12" s="14">
        <f t="shared" ref="R12" si="52">R9*1/((1+0.2)^R1)</f>
        <v>372.10886297820457</v>
      </c>
      <c r="S12" s="14">
        <f t="shared" ref="S12" si="53">S9*1/((1+0.2)^R1)</f>
        <v>504.67264541418996</v>
      </c>
      <c r="T12" s="14">
        <f t="shared" ref="T12" si="54">T9*1/((1+0.2)^T1)</f>
        <v>-465.13607872275571</v>
      </c>
      <c r="U12" s="14">
        <f t="shared" ref="U12" si="55">U9*1/((1+0.2)^T1)</f>
        <v>265.5151782709064</v>
      </c>
    </row>
    <row r="13" spans="1:21" x14ac:dyDescent="0.25">
      <c r="A13" t="s">
        <v>68</v>
      </c>
      <c r="B13" s="14">
        <f>B12</f>
        <v>24700</v>
      </c>
      <c r="C13" s="14">
        <f>C12</f>
        <v>9370</v>
      </c>
      <c r="D13" s="14">
        <f>B13+D12</f>
        <v>25475</v>
      </c>
      <c r="E13" s="14">
        <f>C13+E12</f>
        <v>11178.333333333334</v>
      </c>
      <c r="F13" s="14">
        <f t="shared" ref="F13:U13" si="56">D13+F12</f>
        <v>25961.111111111109</v>
      </c>
      <c r="G13" s="14">
        <f t="shared" si="56"/>
        <v>12685.277777777779</v>
      </c>
      <c r="H13" s="14">
        <f t="shared" si="56"/>
        <v>26366.203703703701</v>
      </c>
      <c r="I13" s="14">
        <f t="shared" si="56"/>
        <v>17644.768518518518</v>
      </c>
      <c r="J13" s="14">
        <f t="shared" si="56"/>
        <v>26973.842592592591</v>
      </c>
      <c r="K13" s="14">
        <f t="shared" si="56"/>
        <v>18691.257716049382</v>
      </c>
      <c r="L13" s="14">
        <f t="shared" si="56"/>
        <v>27616.846707818928</v>
      </c>
      <c r="M13" s="14">
        <f t="shared" si="56"/>
        <v>19563.332047325101</v>
      </c>
      <c r="N13" s="14">
        <f t="shared" si="56"/>
        <v>28152.683470507542</v>
      </c>
      <c r="O13" s="14">
        <f t="shared" si="56"/>
        <v>20290.060656721533</v>
      </c>
      <c r="P13" s="14">
        <f t="shared" si="56"/>
        <v>28599.214106081388</v>
      </c>
      <c r="Q13" s="14">
        <f t="shared" si="56"/>
        <v>22681.790373513941</v>
      </c>
      <c r="R13" s="14">
        <f t="shared" si="56"/>
        <v>28971.322969059594</v>
      </c>
      <c r="S13" s="14">
        <f t="shared" si="56"/>
        <v>23186.463018928131</v>
      </c>
      <c r="T13" s="14">
        <f t="shared" si="56"/>
        <v>28506.186890336838</v>
      </c>
      <c r="U13" s="14">
        <f t="shared" si="56"/>
        <v>23451.978197199038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8650-1DB2-45B6-94C1-84843AA55B39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Task1.1</vt:lpstr>
      <vt:lpstr>Task1.2</vt:lpstr>
      <vt:lpstr>Linearity Report 1</vt:lpstr>
      <vt:lpstr>Task1.3</vt:lpstr>
      <vt:lpstr>Sheet6</vt:lpstr>
      <vt:lpstr>Sheet7</vt:lpstr>
      <vt:lpstr>Task1.12</vt:lpstr>
      <vt:lpstr>Task1.13</vt:lpstr>
      <vt:lpstr>Task4.3</vt:lpstr>
      <vt:lpstr>Length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Skeie</dc:creator>
  <cp:lastModifiedBy>Isak Skeie</cp:lastModifiedBy>
  <dcterms:created xsi:type="dcterms:W3CDTF">2021-09-20T07:59:19Z</dcterms:created>
  <dcterms:modified xsi:type="dcterms:W3CDTF">2021-10-26T08:11:42Z</dcterms:modified>
</cp:coreProperties>
</file>