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silvagutierrez/Documents/DataAnalysis/MOD_1_Excel/Starter_Code/"/>
    </mc:Choice>
  </mc:AlternateContent>
  <xr:revisionPtr revIDLastSave="0" documentId="13_ncr:1_{577E641B-8B6E-BF4A-9560-679F5636F2FB}" xr6:coauthVersionLast="47" xr6:coauthVersionMax="47" xr10:uidLastSave="{00000000-0000-0000-0000-000000000000}"/>
  <bookViews>
    <workbookView xWindow="0" yWindow="500" windowWidth="28800" windowHeight="15700" activeTab="5" xr2:uid="{00000000-000D-0000-FFFF-FFFF00000000}"/>
  </bookViews>
  <sheets>
    <sheet name="Category" sheetId="2" r:id="rId1"/>
    <sheet name="Sub-category" sheetId="3" r:id="rId2"/>
    <sheet name="Date created" sheetId="5" r:id="rId3"/>
    <sheet name="Goals" sheetId="6" r:id="rId4"/>
    <sheet name="Successful" sheetId="7" r:id="rId5"/>
    <sheet name="Crowdfunding" sheetId="1" r:id="rId6"/>
  </sheets>
  <definedNames>
    <definedName name="_xlnm._FilterDatabase" localSheetId="5" hidden="1">Crowdfunding!$A$1:$T$1001</definedName>
    <definedName name="_xlchart.v1.0" hidden="1">Successful!$G$3:$G$366</definedName>
    <definedName name="_xlchart.v1.1" hidden="1">Successful!$H$1:$H$2</definedName>
    <definedName name="_xlchart.v1.2" hidden="1">Successful!$H$3:$H$366</definedName>
    <definedName name="_xlchart.v1.3" hidden="1">Successful!$A$3:$A$567</definedName>
    <definedName name="_xlchart.v1.4" hidden="1">Successful!$B$1:$B$2</definedName>
    <definedName name="_xlchart.v1.5" hidden="1">Successful!$B$3:$B$567</definedName>
  </definedNames>
  <calcPr calcId="191029" concurrentCalc="0"/>
  <pivotCaches>
    <pivotCache cacheId="5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7" l="1"/>
  <c r="E10" i="7"/>
  <c r="K8" i="7"/>
  <c r="K7" i="7"/>
  <c r="K6" i="7"/>
  <c r="K5" i="7"/>
  <c r="K4" i="7"/>
  <c r="K3" i="7"/>
  <c r="E8" i="7"/>
  <c r="E7" i="7"/>
  <c r="E6" i="7"/>
  <c r="E5" i="7"/>
  <c r="E4" i="7"/>
  <c r="E3" i="7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C2" i="6"/>
  <c r="B2" i="6"/>
  <c r="D2" i="6"/>
  <c r="E2" i="6"/>
  <c r="G2" i="6"/>
  <c r="H2" i="6"/>
  <c r="F2" i="6"/>
  <c r="I4" i="1"/>
  <c r="I3" i="1"/>
  <c r="F2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<sst xmlns="http://schemas.openxmlformats.org/spreadsheetml/2006/main" count="9191" uniqueCount="2121">
  <si>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</si>
  <si>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</si>
  <si>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</si>
  <si>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</si>
  <si>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</si>
  <si>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</si>
  <si>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</si>
  <si>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</si>
  <si>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</si>
  <si>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</si>
  <si>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</si>
  <si>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</si>
  <si>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</si>
  <si>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</si>
  <si>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</si>
  <si>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</si>
  <si>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</si>
  <si>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</si>
  <si>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</si>
  <si>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</si>
  <si>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</si>
  <si>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</si>
  <si>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</si>
  <si>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</si>
  <si>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</si>
  <si>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</si>
  <si>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</si>
  <si>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</si>
  <si>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</si>
  <si>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</si>
  <si>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</si>
  <si>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</si>
  <si>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</si>
  <si>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</si>
  <si>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</si>
  <si>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</si>
  <si>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</si>
  <si>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</si>
  <si>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</si>
  <si>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</si>
  <si>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</si>
  <si>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</si>
  <si>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</si>
  <si>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</si>
  <si>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</si>
  <si>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</si>
  <si>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</si>
  <si>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</si>
  <si>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</si>
  <si>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</si>
  <si>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</si>
  <si>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</si>
  <si>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</si>
  <si>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</si>
  <si>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</si>
  <si>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</si>
  <si>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</si>
  <si>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</si>
  <si>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</si>
  <si>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</si>
  <si>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</si>
  <si>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</si>
  <si>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</si>
  <si>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</si>
  <si>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</si>
  <si>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</si>
  <si>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</si>
  <si>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</si>
  <si>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</si>
  <si>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</si>
  <si>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</si>
  <si>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</si>
  <si>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</si>
  <si>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</si>
  <si>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</si>
  <si>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</si>
  <si>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</si>
  <si>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</si>
  <si>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</si>
  <si>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</si>
  <si>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</si>
  <si>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</si>
  <si>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</si>
  <si>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</si>
  <si>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</si>
  <si>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</si>
  <si>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</si>
  <si>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</si>
  <si>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</si>
  <si>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</si>
  <si>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</si>
  <si>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</si>
  <si>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</si>
  <si>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</si>
  <si>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</si>
  <si>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</si>
  <si>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</si>
  <si>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</si>
  <si>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</si>
  <si>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</si>
  <si>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</si>
  <si>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</si>
  <si>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</si>
  <si>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</si>
  <si>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</si>
  <si>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</si>
  <si>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</si>
  <si>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</si>
  <si>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</si>
  <si>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</si>
  <si>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</si>
  <si>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</si>
  <si>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</si>
  <si>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</si>
  <si>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</si>
  <si>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</si>
  <si>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</si>
  <si>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</si>
  <si>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</si>
  <si>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</si>
  <si>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</si>
  <si>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</si>
  <si>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</si>
  <si>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</si>
  <si>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</si>
  <si>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</si>
  <si>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</si>
  <si>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</si>
  <si>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</si>
  <si>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</si>
  <si>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</si>
  <si>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</si>
  <si>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</si>
  <si>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</si>
  <si>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</si>
  <si>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</si>
  <si>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</si>
  <si>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</si>
  <si>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</si>
  <si>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</si>
  <si>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</si>
  <si>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</si>
  <si>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</si>
  <si>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</si>
  <si>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</si>
  <si>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</si>
  <si>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</si>
  <si>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</si>
  <si>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</si>
  <si>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</si>
  <si>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</si>
  <si>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</si>
  <si>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</si>
  <si>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</si>
  <si>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</si>
  <si>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</si>
  <si>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</si>
  <si>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</si>
  <si>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</si>
  <si>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</si>
  <si>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</si>
  <si>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</si>
  <si>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</si>
  <si>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</si>
  <si>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</si>
  <si>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</si>
  <si>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</si>
  <si>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</si>
  <si>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</si>
  <si>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</si>
  <si>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</si>
  <si>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</si>
  <si>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</si>
  <si>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</si>
  <si>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</si>
  <si>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</si>
  <si>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</si>
  <si>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</si>
  <si>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</si>
  <si>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</si>
  <si>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</si>
  <si>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</si>
  <si>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</si>
  <si>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</si>
  <si>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</si>
  <si>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</si>
  <si>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</si>
  <si>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</si>
  <si>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</si>
  <si>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</si>
  <si>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</si>
  <si>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</si>
  <si>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</si>
  <si>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</si>
  <si>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</si>
  <si>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</si>
  <si>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</si>
  <si>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</si>
  <si>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</si>
  <si>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</si>
  <si>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</si>
  <si>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</si>
  <si>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</si>
  <si>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</si>
  <si>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</si>
  <si>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</si>
  <si>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</si>
  <si>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</si>
  <si>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</si>
  <si>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</si>
  <si>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</si>
  <si>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</si>
  <si>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</si>
  <si>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</si>
  <si>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</si>
  <si>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</si>
  <si>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</si>
  <si>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</si>
  <si>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</si>
  <si>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</si>
  <si>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</si>
  <si>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</si>
  <si>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</si>
  <si>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</si>
  <si>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</si>
  <si>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</si>
  <si>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</si>
  <si>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</si>
  <si>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</si>
  <si>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</si>
  <si>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</si>
  <si>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</si>
  <si>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</si>
  <si>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</si>
  <si>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</si>
  <si>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</si>
  <si>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</si>
  <si>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</si>
  <si>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</si>
  <si>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</si>
  <si>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</si>
  <si>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</si>
  <si>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</si>
  <si>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</si>
  <si>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</si>
  <si>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</si>
  <si>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</si>
  <si>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</si>
  <si>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</si>
  <si>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</si>
  <si>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</si>
  <si>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</si>
  <si>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</si>
  <si>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</si>
  <si>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</si>
  <si>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</si>
  <si>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</si>
  <si>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</si>
  <si>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</si>
  <si>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</si>
  <si>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</si>
  <si>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</si>
  <si>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</si>
  <si>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</si>
  <si>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</si>
  <si>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</si>
  <si>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</si>
  <si>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</si>
  <si>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</si>
  <si>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</si>
  <si>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</si>
  <si>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</si>
  <si>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</si>
  <si>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</si>
  <si>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</si>
  <si>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</si>
  <si>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</si>
  <si>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</si>
  <si>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</si>
  <si>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</si>
  <si>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</si>
  <si>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</si>
  <si>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</si>
  <si>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</si>
  <si>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</si>
  <si>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</si>
  <si>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</si>
  <si>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</si>
  <si>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</si>
  <si>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</si>
  <si>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</si>
  <si>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</si>
  <si>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</si>
  <si>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</si>
  <si>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</si>
  <si>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</si>
  <si>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</si>
  <si>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</si>
  <si>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</si>
  <si>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</si>
  <si>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</si>
  <si>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</si>
  <si>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</si>
  <si>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</si>
  <si>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</si>
  <si>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</si>
  <si>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</si>
  <si>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</si>
  <si>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</si>
  <si>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</si>
  <si>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</si>
  <si>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</si>
  <si>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</si>
  <si>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</si>
  <si>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</si>
  <si>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</si>
  <si>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</si>
  <si>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</si>
  <si>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</si>
  <si>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</si>
  <si>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</si>
  <si>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</si>
  <si>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</si>
  <si>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</si>
  <si>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</si>
  <si>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</si>
  <si>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</si>
  <si>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</si>
  <si>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</si>
  <si>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</si>
  <si>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</si>
  <si>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</si>
  <si>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</si>
  <si>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</si>
  <si>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</si>
  <si>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</si>
  <si>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</si>
  <si>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</si>
  <si>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</si>
  <si>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</si>
  <si>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</si>
  <si>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</si>
  <si>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</si>
  <si>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</si>
  <si>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</si>
  <si>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</si>
  <si>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</si>
  <si>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</si>
  <si>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</si>
  <si>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</si>
  <si>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</si>
  <si>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</si>
  <si>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</si>
  <si>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</si>
  <si>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</si>
  <si>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</si>
  <si>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</si>
  <si>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</si>
  <si>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</si>
  <si>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</si>
  <si>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</si>
  <si>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</si>
  <si>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</si>
  <si>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</si>
  <si>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</si>
  <si>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</si>
  <si>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</si>
  <si>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</si>
  <si>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</si>
  <si>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</si>
  <si>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</si>
  <si>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</si>
  <si>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</si>
  <si>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</si>
  <si>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</si>
  <si>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</si>
  <si>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</si>
  <si>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</si>
  <si>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</si>
  <si>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</si>
  <si>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</si>
  <si>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</si>
  <si>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</si>
  <si>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</si>
  <si>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</si>
  <si>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</si>
  <si>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</si>
  <si>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</si>
  <si>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</si>
  <si>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</si>
  <si>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</si>
  <si>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</si>
  <si>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</si>
  <si>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</si>
  <si>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</si>
  <si>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</si>
  <si>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</si>
  <si>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</si>
  <si>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</si>
  <si>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</si>
  <si>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</si>
  <si>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</si>
  <si>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</si>
  <si>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</si>
  <si>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</si>
  <si>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</si>
  <si>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</si>
  <si>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</si>
  <si>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</si>
  <si>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</si>
  <si>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</si>
  <si>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</si>
  <si>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</si>
  <si>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</si>
  <si>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</si>
  <si>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</si>
  <si>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</si>
  <si>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</si>
  <si>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</si>
  <si>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</si>
  <si>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</si>
  <si>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</si>
  <si>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</si>
  <si>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</si>
  <si>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</si>
  <si>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</si>
  <si>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</si>
  <si>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</si>
  <si>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</si>
  <si>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</si>
  <si>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</si>
  <si>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</si>
  <si>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</si>
  <si>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</si>
  <si>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</si>
  <si>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</si>
  <si>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</si>
  <si>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</si>
  <si>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</si>
  <si>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</si>
  <si>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</si>
  <si>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</si>
  <si>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</si>
  <si>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</si>
  <si>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</si>
  <si>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</si>
  <si>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</si>
  <si>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</si>
  <si>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</si>
  <si>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</si>
  <si>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</si>
  <si>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</si>
  <si>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</si>
  <si>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</si>
  <si>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</si>
  <si>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</si>
  <si>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</si>
  <si>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</si>
  <si>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</si>
  <si>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</si>
  <si>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</si>
  <si>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</si>
  <si>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</si>
  <si>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</si>
  <si>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</si>
  <si>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</si>
  <si>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</si>
  <si>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</si>
  <si>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</si>
  <si>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</si>
  <si>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</si>
  <si>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</si>
  <si>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</si>
  <si>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</si>
  <si>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</si>
  <si>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</si>
  <si>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</si>
  <si>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</si>
  <si>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</si>
  <si>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</si>
  <si>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</si>
  <si>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</si>
  <si>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</si>
  <si>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</si>
  <si>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</si>
  <si>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</si>
  <si>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</si>
  <si>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</si>
  <si>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</si>
  <si>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</si>
  <si>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</si>
  <si>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</si>
  <si>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</si>
  <si>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</si>
  <si>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</si>
  <si>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</si>
  <si>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</si>
  <si>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</si>
  <si>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</si>
  <si>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</si>
  <si>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</si>
  <si>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</si>
  <si>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</si>
  <si>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</si>
  <si>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</si>
  <si>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</si>
  <si>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</si>
  <si>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</si>
  <si>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</si>
  <si>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</si>
  <si>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</si>
  <si>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</si>
  <si>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</si>
  <si>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</si>
  <si>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</si>
  <si>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</si>
  <si>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</si>
  <si>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</si>
  <si>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</si>
  <si>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</si>
  <si>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</si>
  <si>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</si>
  <si>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</si>
  <si>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</si>
  <si>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</si>
  <si>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</si>
  <si>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</si>
  <si>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</si>
  <si>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</si>
  <si>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</si>
  <si>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</si>
  <si>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</si>
  <si>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</si>
  <si>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</si>
  <si>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</si>
  <si>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</si>
  <si>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</si>
  <si>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</si>
  <si>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</si>
  <si>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</si>
  <si>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</si>
  <si>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</si>
  <si>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</si>
  <si>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</si>
  <si>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</si>
  <si>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</si>
  <si>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</si>
  <si>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</si>
  <si>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</si>
  <si>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</si>
  <si>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</si>
  <si>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</si>
  <si>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</si>
  <si>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</si>
  <si>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</si>
  <si>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</si>
  <si>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</si>
  <si>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</si>
  <si>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</si>
  <si>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</si>
  <si>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</si>
  <si>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</si>
  <si>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</si>
  <si>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</si>
  <si>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</si>
  <si>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</si>
  <si>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</si>
  <si>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</si>
  <si>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</si>
  <si>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</si>
  <si>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</si>
  <si>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</si>
  <si>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</si>
  <si>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</si>
  <si>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</si>
  <si>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</si>
  <si>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</si>
  <si>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</si>
  <si>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</si>
  <si>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</si>
  <si>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</si>
  <si>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</si>
  <si>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</si>
  <si>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</si>
  <si>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</si>
  <si>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</si>
  <si>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</si>
  <si>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</si>
  <si>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</si>
  <si>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</si>
  <si>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</si>
  <si>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</si>
  <si>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</si>
  <si>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</si>
  <si>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</si>
  <si>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</si>
  <si>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</si>
  <si>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</si>
  <si>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</si>
  <si>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</si>
  <si>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</si>
  <si>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</si>
  <si>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</si>
  <si>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</si>
  <si>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</si>
  <si>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</si>
  <si>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</si>
  <si>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</si>
  <si>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</si>
  <si>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</si>
  <si>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</si>
  <si>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</si>
  <si>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</si>
  <si>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</si>
  <si>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</si>
  <si>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</si>
  <si>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</si>
  <si>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</si>
  <si>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</si>
  <si>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</si>
  <si>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</si>
  <si>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</si>
  <si>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</si>
  <si>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</si>
  <si>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</si>
  <si>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</si>
  <si>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</si>
  <si>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</si>
  <si>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</si>
  <si>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</si>
  <si>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</si>
  <si>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</si>
  <si>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</si>
  <si>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</si>
  <si>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</si>
  <si>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</si>
  <si>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</si>
  <si>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</si>
  <si>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</si>
  <si>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</si>
  <si>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</si>
  <si>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</si>
  <si>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</si>
  <si>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</si>
  <si>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</si>
  <si>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</si>
  <si>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</si>
  <si>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</si>
  <si>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</si>
  <si>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</si>
  <si>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</si>
  <si>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</si>
  <si>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</si>
  <si>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</si>
  <si>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</si>
  <si>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</si>
  <si>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</si>
  <si>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</si>
  <si>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</si>
  <si>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</si>
  <si>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</si>
  <si>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</si>
  <si>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</si>
  <si>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</si>
  <si>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</si>
  <si>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</si>
  <si>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</si>
  <si>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</si>
  <si>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</si>
  <si>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</si>
  <si>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</si>
  <si>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</si>
  <si>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</si>
  <si>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</si>
  <si>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</si>
  <si>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</si>
  <si>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</si>
  <si>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</si>
  <si>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</si>
  <si>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</si>
  <si>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</si>
  <si>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</si>
  <si>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</si>
  <si>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</si>
  <si>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</si>
  <si>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</si>
  <si>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</si>
  <si>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</si>
  <si>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</si>
  <si>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</si>
  <si>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</si>
  <si>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</si>
  <si>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</si>
  <si>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</si>
  <si>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</si>
  <si>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</si>
  <si>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</si>
  <si>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</si>
  <si>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</si>
  <si>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</si>
  <si>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</si>
  <si>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</si>
  <si>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</si>
  <si>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</si>
  <si>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</si>
  <si>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</si>
  <si>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</si>
  <si>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</si>
  <si>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</si>
  <si>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</si>
  <si>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</si>
  <si>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</si>
  <si>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</si>
  <si>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</si>
  <si>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</si>
  <si>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</si>
  <si>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</si>
  <si>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</si>
  <si>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</si>
  <si>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</si>
  <si>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</si>
  <si>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</si>
  <si>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</si>
  <si>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</si>
  <si>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</si>
  <si>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</si>
  <si>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</si>
  <si>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</si>
  <si>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</si>
  <si>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</si>
  <si>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</si>
  <si>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</si>
  <si>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</si>
  <si>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</si>
  <si>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</si>
  <si>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</si>
  <si>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</si>
  <si>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</si>
  <si>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</si>
  <si>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</si>
  <si>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</si>
  <si>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</si>
  <si>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</si>
  <si>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</si>
  <si>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</si>
  <si>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</si>
  <si>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</si>
  <si>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</si>
  <si>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</si>
  <si>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</si>
  <si>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</si>
  <si>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</si>
  <si>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</si>
  <si>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</si>
  <si>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</si>
  <si>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</si>
  <si>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</si>
  <si>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</si>
  <si>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</si>
  <si>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</si>
  <si>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</si>
  <si>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</si>
  <si>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</si>
  <si>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</si>
  <si>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</si>
  <si>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</si>
  <si>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</si>
  <si>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</si>
  <si>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</si>
  <si>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</si>
  <si>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</si>
  <si>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</si>
  <si>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</si>
  <si>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</si>
  <si>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</si>
  <si>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</si>
  <si>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</si>
  <si>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</si>
  <si>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</si>
  <si>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</si>
  <si>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</si>
  <si>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</si>
  <si>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</si>
  <si>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</si>
  <si>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</si>
  <si>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</si>
  <si>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</si>
  <si>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</si>
  <si>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</si>
  <si>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</si>
  <si>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</si>
  <si>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</si>
  <si>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</si>
  <si>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</si>
  <si>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</si>
  <si>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</si>
  <si>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</si>
  <si>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</si>
  <si>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</si>
  <si>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</si>
  <si>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</si>
  <si>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</si>
  <si>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</si>
  <si>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</si>
  <si>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</si>
  <si>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</si>
  <si>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</si>
  <si>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</si>
  <si>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</si>
  <si>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</si>
  <si>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</si>
  <si>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</si>
  <si>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</si>
  <si>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</si>
  <si>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</si>
  <si>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</si>
  <si>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</si>
  <si>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</si>
  <si>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</si>
  <si>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</si>
  <si>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</si>
  <si>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</si>
  <si>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</si>
  <si>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</si>
  <si>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</si>
  <si>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</si>
  <si>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</si>
  <si>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</si>
  <si>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</si>
  <si>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</si>
  <si>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</si>
  <si>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</si>
  <si>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</si>
  <si>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</si>
  <si>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</si>
  <si>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</si>
  <si>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</si>
  <si>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</si>
  <si>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</si>
  <si>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</si>
  <si>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</si>
  <si>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</si>
  <si>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</si>
  <si>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</si>
  <si>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</si>
  <si>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</si>
  <si>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</si>
  <si>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</si>
  <si>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</si>
  <si>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</si>
  <si>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</si>
  <si>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</si>
  <si>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</si>
  <si>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</si>
  <si>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</si>
  <si>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</si>
  <si>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</si>
  <si>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</si>
  <si>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</si>
  <si>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</si>
  <si>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</si>
  <si>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</si>
  <si>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</si>
  <si>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</si>
  <si>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</si>
  <si>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</si>
  <si>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</si>
  <si>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</si>
  <si>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</si>
  <si>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</si>
  <si>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</si>
  <si>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</si>
  <si>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</si>
  <si>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</si>
  <si>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</si>
  <si>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</si>
  <si>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</si>
  <si>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</si>
  <si>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</si>
  <si>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</si>
  <si>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</si>
  <si>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</si>
  <si>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</si>
  <si>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</si>
  <si>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</si>
  <si>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</si>
  <si>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</si>
  <si>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</si>
  <si>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</si>
  <si>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</si>
  <si>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</si>
  <si>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</si>
  <si>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</si>
  <si>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</si>
  <si>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</si>
  <si>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</si>
  <si>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</si>
  <si>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</si>
  <si>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</si>
  <si>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</si>
  <si>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</si>
  <si>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</si>
  <si>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</si>
  <si>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</si>
  <si>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</si>
  <si>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</si>
  <si>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</si>
  <si>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</si>
  <si>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</si>
  <si>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</si>
  <si>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</si>
  <si>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</si>
  <si>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</si>
  <si>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</si>
  <si>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</si>
  <si>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</si>
  <si>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</si>
  <si>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</si>
  <si>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</si>
  <si>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</si>
  <si>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</si>
  <si>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</si>
  <si>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</si>
  <si>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</si>
  <si>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</si>
  <si>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</si>
  <si>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</si>
  <si>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</si>
  <si>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</si>
  <si>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</si>
  <si>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</si>
  <si>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</si>
  <si>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</si>
  <si>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</si>
  <si>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</si>
  <si>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</si>
  <si>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</si>
  <si>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</si>
  <si>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</si>
  <si>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</si>
  <si>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</si>
  <si>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</si>
  <si>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</si>
  <si>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</si>
  <si>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</si>
  <si>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</si>
  <si>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</si>
  <si>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</si>
  <si>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</si>
  <si>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</si>
  <si>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</si>
  <si>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</si>
  <si>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</si>
  <si>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</si>
  <si>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</si>
  <si>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</si>
  <si>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</si>
  <si>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</si>
  <si>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</si>
  <si>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</si>
  <si>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</si>
  <si>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</si>
  <si>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</si>
  <si>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</si>
  <si>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</si>
  <si>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</si>
  <si>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</si>
  <si>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</si>
  <si>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</si>
  <si>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</si>
  <si>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</si>
  <si>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</si>
  <si>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</si>
  <si>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</si>
  <si>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</si>
  <si>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</si>
  <si>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</si>
  <si>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</si>
  <si>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</si>
  <si>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</si>
  <si>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</si>
  <si>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</si>
  <si>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</si>
  <si>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</si>
  <si>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</si>
  <si>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</si>
  <si>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</si>
  <si>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</si>
  <si>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</si>
  <si>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</si>
  <si>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</si>
  <si>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</si>
  <si>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</si>
  <si>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</si>
  <si>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</si>
  <si>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</si>
  <si>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</si>
  <si>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</si>
  <si>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</si>
  <si>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</si>
  <si>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</si>
  <si>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</si>
  <si>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</si>
  <si>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</si>
  <si>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</si>
  <si>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</si>
  <si>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</si>
  <si>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</si>
  <si>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</si>
  <si>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</si>
  <si>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</si>
  <si>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</si>
  <si>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</si>
  <si>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</si>
  <si>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</si>
  <si>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</si>
  <si>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</si>
  <si>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</si>
  <si>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</si>
  <si>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</si>
  <si>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</si>
  <si>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</si>
  <si>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</si>
  <si>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</si>
  <si>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</si>
  <si>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</si>
  <si>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</si>
  <si>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</si>
  <si>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</si>
  <si>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</si>
  <si>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</si>
  <si>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</si>
  <si>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</si>
  <si>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</si>
  <si>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</si>
  <si>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</si>
  <si>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</si>
  <si>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</si>
  <si>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</si>
  <si>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</si>
  <si>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</si>
  <si>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</si>
  <si>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</si>
  <si>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</si>
  <si>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</si>
  <si>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</si>
  <si>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</si>
  <si>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</si>
  <si>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</si>
  <si>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</si>
  <si>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</si>
  <si>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</si>
  <si>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</si>
  <si>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</si>
  <si>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</si>
  <si>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</si>
  <si>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</si>
  <si>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</si>
  <si>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</si>
  <si>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</si>
  <si>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</si>
  <si>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</si>
  <si>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</si>
  <si>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</si>
  <si>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</si>
  <si>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</si>
  <si>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</si>
  <si>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</si>
  <si>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</si>
  <si>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</si>
  <si>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</si>
  <si>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</si>
  <si>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</si>
  <si>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</si>
  <si>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</si>
  <si>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</si>
  <si>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</si>
  <si>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</si>
  <si>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</si>
  <si>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</si>
  <si>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</si>
  <si>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</si>
  <si>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</si>
  <si>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</si>
  <si>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</si>
  <si>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</si>
  <si>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</si>
  <si>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</si>
  <si>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</si>
  <si>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</si>
  <si>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</si>
  <si>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</si>
  <si>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</si>
  <si>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</si>
  <si>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</si>
  <si>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</si>
  <si>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</si>
  <si>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</si>
  <si>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</si>
  <si>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</si>
  <si>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</si>
  <si>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</si>
  <si>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</si>
  <si>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</si>
  <si>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</si>
  <si>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</si>
  <si>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</si>
  <si>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</si>
  <si>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</si>
  <si>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</si>
  <si>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</si>
  <si>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</si>
  <si>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</si>
  <si>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</si>
  <si>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</si>
  <si>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</si>
  <si>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</si>
  <si>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</si>
  <si>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</si>
  <si>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</si>
  <si>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</si>
  <si>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</si>
  <si>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</si>
  <si>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</si>
  <si>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</si>
  <si>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</si>
  <si>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</si>
  <si>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</si>
  <si>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</si>
  <si>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</si>
  <si>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</si>
  <si>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</si>
  <si>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</si>
  <si>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</si>
  <si>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</si>
  <si>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</si>
  <si>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</si>
  <si>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</si>
  <si>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</si>
  <si>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</si>
  <si>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</si>
  <si>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</si>
  <si>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</si>
  <si>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</si>
  <si>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</si>
  <si>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</si>
  <si>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</si>
  <si>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</si>
  <si>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</si>
  <si>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</si>
  <si>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</si>
  <si>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</si>
  <si>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</si>
  <si>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</si>
  <si>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</si>
  <si>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</si>
  <si>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</si>
  <si>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</si>
  <si>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</si>
  <si>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</si>
  <si>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</si>
  <si>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</si>
  <si>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</si>
  <si>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</si>
  <si>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</si>
  <si>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</si>
  <si>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</si>
  <si>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</si>
  <si>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</si>
  <si>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</si>
  <si>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</si>
  <si>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</si>
  <si>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</si>
  <si>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</si>
  <si>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</si>
  <si>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</si>
  <si>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</si>
  <si>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</si>
  <si>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</si>
  <si>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</si>
  <si>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</si>
  <si>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</si>
  <si>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</si>
  <si>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</si>
  <si>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</si>
  <si>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</si>
  <si>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</si>
  <si>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</si>
  <si>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</si>
  <si>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</si>
  <si>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</si>
  <si>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</si>
  <si>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</si>
  <si>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</si>
  <si>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</si>
  <si>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</si>
  <si>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</si>
  <si>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</si>
  <si>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</si>
  <si>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</si>
  <si>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</si>
  <si>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</si>
  <si>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</si>
  <si>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</si>
  <si>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</si>
  <si>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</si>
  <si>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</si>
  <si>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</si>
  <si>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</si>
  <si>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</si>
  <si>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</si>
  <si>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</si>
  <si>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</si>
  <si>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</si>
  <si>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</si>
  <si>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</si>
  <si>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</si>
  <si>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</si>
  <si>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</si>
  <si>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</si>
  <si>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</si>
  <si>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</si>
  <si>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</si>
  <si>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</si>
  <si>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</si>
  <si>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</si>
  <si>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</si>
  <si>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</si>
  <si>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</si>
  <si>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</si>
  <si>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</si>
  <si>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</si>
  <si>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</si>
  <si>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</si>
  <si>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</si>
  <si>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</si>
  <si>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</si>
  <si>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</si>
  <si>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</si>
  <si>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</si>
  <si>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</si>
  <si>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</si>
  <si>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</si>
  <si>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</si>
  <si>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</si>
  <si>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</si>
  <si>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</si>
  <si>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</si>
  <si>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</si>
  <si>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</si>
  <si>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</si>
  <si>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</si>
  <si>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</si>
  <si>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</si>
  <si>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</si>
  <si>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</si>
  <si>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</si>
  <si>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</si>
  <si>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</si>
  <si>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</si>
  <si>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</si>
  <si>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</si>
  <si>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</si>
  <si>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</si>
  <si>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</si>
  <si>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</si>
  <si>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</si>
  <si>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</si>
  <si>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</si>
  <si>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</si>
  <si>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</si>
  <si>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</si>
  <si>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</si>
  <si>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</si>
  <si>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</si>
  <si>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</si>
  <si>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</si>
  <si>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</si>
  <si>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</si>
  <si>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</si>
  <si>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</si>
  <si>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</si>
  <si>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</si>
  <si>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</si>
  <si>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</si>
  <si>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</si>
  <si>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</si>
  <si>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</si>
  <si>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</si>
  <si>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</si>
  <si>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</si>
  <si>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</si>
  <si>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</si>
  <si>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</si>
  <si>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</si>
  <si>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</si>
  <si>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</si>
  <si>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</si>
  <si>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</si>
  <si>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</si>
  <si>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</si>
  <si>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</si>
  <si>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</si>
  <si>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</si>
  <si>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</si>
  <si>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</si>
  <si>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</si>
  <si>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</si>
  <si>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</si>
  <si>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</si>
  <si>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</si>
  <si>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</si>
  <si>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</si>
  <si>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</si>
  <si>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</si>
  <si>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</si>
  <si>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</si>
  <si>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</si>
  <si>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</si>
  <si>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</si>
  <si>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</si>
  <si>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</si>
  <si>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</si>
  <si>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</si>
  <si>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</si>
  <si>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</si>
  <si>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</si>
  <si>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</si>
  <si>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</si>
  <si>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</si>
  <si>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</si>
  <si>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</si>
  <si>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</si>
  <si>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</si>
  <si>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</si>
  <si>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</si>
  <si>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</si>
  <si>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</si>
  <si>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</si>
  <si>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</si>
  <si>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</si>
  <si>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</si>
  <si>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</si>
  <si>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</si>
  <si>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</si>
  <si>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</si>
  <si>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</si>
  <si>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</si>
  <si>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</si>
  <si>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</si>
  <si>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</si>
  <si>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</si>
  <si>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</si>
  <si>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</si>
  <si>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</si>
  <si>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</si>
  <si>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</si>
  <si>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</si>
  <si>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</si>
  <si>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</si>
  <si>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</si>
  <si>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</si>
  <si>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</si>
  <si>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</si>
  <si>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</si>
  <si>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</si>
  <si>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</si>
  <si>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</si>
  <si>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</si>
  <si>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</si>
  <si>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</si>
  <si>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</si>
  <si>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</si>
  <si>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</si>
  <si>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</si>
  <si>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</si>
  <si>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</si>
  <si>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</si>
  <si>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</si>
  <si>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</si>
  <si>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</si>
  <si>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</si>
  <si>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</si>
  <si>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</si>
  <si>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</si>
  <si>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</si>
  <si>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</si>
  <si>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</si>
  <si>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</si>
  <si>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</si>
  <si>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</si>
  <si>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</si>
  <si>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</si>
  <si>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</si>
  <si>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</si>
  <si>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</si>
  <si>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</si>
  <si>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</si>
  <si>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</si>
  <si>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</si>
  <si>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</si>
  <si>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</si>
  <si>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</si>
  <si>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</si>
  <si>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</si>
  <si>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</si>
  <si>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</si>
  <si>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</si>
  <si>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</si>
  <si>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</si>
  <si>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</si>
  <si>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</si>
  <si>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</si>
  <si>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</si>
  <si>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</si>
  <si>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</si>
  <si>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</si>
  <si>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</si>
  <si>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</si>
  <si>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</si>
  <si>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</si>
  <si>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</si>
  <si>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</si>
  <si>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</si>
  <si>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</si>
  <si>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</si>
  <si>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</si>
  <si>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</si>
  <si>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</si>
  <si>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</si>
  <si>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</si>
  <si>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</si>
  <si>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</si>
  <si>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</si>
  <si>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</si>
  <si>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</si>
  <si>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</si>
  <si>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</si>
  <si>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</si>
  <si>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</si>
  <si>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</si>
  <si>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</si>
  <si>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</si>
  <si>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</si>
  <si>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</si>
  <si>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</si>
  <si>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</si>
  <si>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</si>
  <si>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</si>
  <si>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</si>
  <si>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</si>
  <si>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</si>
  <si>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</si>
  <si>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</si>
  <si>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</si>
  <si>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</si>
  <si>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</si>
  <si>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</si>
  <si>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</si>
  <si>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</si>
  <si>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</si>
  <si>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</si>
  <si>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</si>
  <si>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</si>
  <si>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</si>
  <si>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</si>
  <si>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</si>
  <si>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</si>
  <si>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</si>
  <si>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</si>
  <si>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</si>
  <si>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</si>
  <si>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</si>
  <si>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</si>
  <si>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</si>
  <si>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</si>
  <si>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</si>
  <si>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</si>
  <si>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</si>
  <si>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</si>
  <si>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</si>
  <si>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</si>
  <si>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</si>
  <si>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</si>
  <si>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</si>
  <si>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</si>
  <si>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</si>
  <si>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</si>
  <si>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</si>
  <si>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</si>
  <si>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</si>
  <si>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</si>
  <si>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</si>
  <si>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</si>
  <si>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</si>
  <si>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</si>
  <si>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</si>
  <si>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</si>
  <si>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</si>
  <si>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</si>
  <si>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</si>
  <si>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</si>
  <si>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</si>
  <si>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</si>
  <si>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</si>
  <si>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</si>
  <si>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</si>
  <si>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</si>
  <si>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</si>
  <si>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</si>
  <si>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</si>
  <si>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</si>
  <si>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</si>
  <si>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</si>
  <si>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</si>
  <si>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</si>
  <si>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</si>
  <si>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</si>
  <si>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</si>
  <si>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</si>
  <si>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</si>
  <si>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</si>
  <si>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</si>
  <si>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</si>
  <si>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</si>
  <si>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</si>
  <si>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</si>
  <si>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</si>
  <si>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</si>
  <si>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</si>
  <si>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</si>
  <si>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</si>
  <si>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</si>
  <si>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</si>
  <si>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</si>
  <si>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</si>
  <si>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</si>
  <si>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</si>
  <si>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</si>
  <si>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</si>
  <si>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</si>
  <si>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</si>
  <si>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</si>
  <si>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</si>
  <si>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</si>
  <si>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</si>
  <si>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</si>
  <si>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</si>
  <si>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</si>
  <si>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</si>
  <si>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</si>
  <si>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</si>
  <si>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</si>
  <si>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</si>
  <si>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</si>
  <si>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</si>
  <si>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</si>
  <si>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</si>
  <si>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</si>
  <si>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</si>
  <si>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</si>
  <si>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</si>
  <si>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</si>
  <si>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</si>
  <si>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</si>
  <si>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</si>
  <si>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</si>
  <si>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</si>
  <si>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</si>
  <si>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</si>
  <si>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</si>
  <si>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</si>
  <si>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</si>
  <si>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</si>
  <si>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</si>
  <si>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</si>
  <si>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</si>
  <si>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</si>
  <si>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</si>
  <si>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</si>
  <si>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</si>
  <si>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</si>
  <si>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</si>
  <si>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</si>
  <si>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</si>
  <si>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</si>
  <si>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</si>
  <si>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</si>
  <si>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</si>
  <si>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</si>
  <si>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</si>
  <si>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</si>
  <si>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</si>
  <si>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</si>
  <si>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</si>
  <si>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</si>
  <si>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</si>
  <si>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</si>
  <si>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</si>
  <si>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</si>
  <si>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</si>
  <si>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</si>
  <si>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</si>
  <si>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</si>
  <si>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</si>
  <si>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</si>
  <si>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</si>
  <si>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</si>
  <si>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</si>
  <si>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</si>
  <si>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</si>
  <si>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</si>
  <si>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</si>
  <si>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</si>
  <si>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</si>
  <si>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</si>
  <si>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</si>
  <si>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</si>
  <si>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</si>
  <si>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</si>
  <si>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</si>
  <si>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</si>
  <si>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</si>
  <si>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</si>
  <si>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</si>
  <si>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</si>
  <si>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</si>
  <si>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</si>
  <si>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</si>
  <si>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</si>
  <si>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</si>
  <si>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</si>
  <si>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</si>
  <si>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</si>
  <si>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</si>
  <si>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</si>
  <si>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</si>
  <si>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</si>
  <si>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</si>
  <si>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</si>
  <si>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</si>
  <si>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</si>
  <si>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</si>
  <si>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</si>
  <si>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</si>
  <si>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</si>
  <si>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</si>
  <si>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</si>
  <si>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</si>
  <si>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</si>
  <si>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</si>
  <si>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</si>
  <si>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</si>
  <si>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</si>
  <si>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</si>
  <si>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</si>
  <si>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</si>
  <si>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</si>
  <si>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</si>
  <si>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</si>
  <si>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</si>
  <si>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</si>
  <si>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</si>
  <si>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</si>
  <si>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</si>
  <si>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</si>
  <si>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</si>
  <si>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</si>
  <si>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</si>
  <si>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</si>
  <si>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</si>
  <si>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</si>
  <si>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</si>
  <si>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</si>
  <si>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</si>
  <si>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</si>
  <si>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</si>
  <si>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</si>
  <si>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</si>
  <si>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</si>
  <si>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</si>
  <si>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</si>
  <si>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</si>
  <si>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</si>
  <si>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</si>
  <si>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</si>
  <si>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</si>
  <si>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</si>
  <si>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</si>
  <si>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</si>
  <si>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</si>
  <si>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</si>
  <si>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</si>
  <si>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</si>
  <si>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</si>
  <si>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</si>
  <si>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</si>
  <si>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</si>
  <si>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</si>
  <si>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</si>
  <si>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</si>
  <si>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</si>
  <si>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</si>
  <si>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</si>
  <si>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</si>
  <si>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</si>
  <si>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</si>
  <si>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</si>
  <si>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</si>
  <si>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</si>
  <si>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</si>
  <si>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</si>
  <si>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</si>
  <si>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</si>
  <si>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</si>
  <si>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</si>
  <si>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</si>
  <si>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</si>
  <si>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</si>
  <si>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</si>
  <si>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</si>
  <si>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</si>
  <si>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</si>
  <si>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</si>
  <si>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</si>
  <si>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</si>
  <si>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</si>
  <si>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</si>
  <si>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</si>
  <si>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</si>
  <si>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</si>
  <si>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</si>
  <si>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</si>
  <si>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</si>
  <si>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</si>
  <si>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</si>
  <si>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</si>
  <si>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</si>
  <si>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</si>
  <si>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</si>
  <si>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</si>
  <si>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</si>
  <si>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</si>
  <si>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</si>
  <si>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</si>
  <si>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</si>
  <si>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</si>
  <si>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</si>
  <si>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</si>
  <si>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</si>
  <si>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</si>
  <si>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</si>
  <si>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</si>
  <si>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</si>
  <si>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</si>
  <si>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</si>
  <si>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</si>
  <si>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</si>
  <si>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</si>
  <si>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</si>
  <si>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</si>
  <si>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</si>
  <si>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</si>
  <si>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</si>
  <si>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</si>
  <si>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</si>
  <si>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</si>
  <si>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</si>
  <si>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</si>
  <si>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</si>
  <si>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</si>
  <si>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</si>
  <si>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</si>
  <si>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</si>
  <si>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</si>
  <si>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</si>
  <si>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</si>
  <si>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</si>
  <si>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</si>
  <si>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</si>
  <si>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</si>
  <si>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</si>
  <si>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</si>
  <si>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</si>
  <si>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</si>
  <si>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</si>
  <si>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</si>
  <si>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</si>
  <si>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</si>
  <si>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</si>
  <si>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</si>
  <si>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</si>
  <si>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</si>
  <si>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</si>
  <si>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</si>
  <si>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</si>
  <si>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</si>
  <si>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</si>
  <si>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</si>
  <si>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</si>
  <si>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</si>
  <si>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</si>
  <si>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</si>
  <si>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</si>
  <si>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</si>
  <si>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</si>
  <si>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</si>
  <si>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</si>
  <si>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</si>
  <si>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</si>
  <si>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</si>
  <si>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</si>
  <si>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</si>
  <si>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</si>
  <si>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</si>
  <si>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</si>
  <si>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</si>
  <si>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</si>
  <si>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</si>
  <si>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</si>
  <si>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</si>
  <si>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</si>
  <si>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</si>
  <si>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</si>
  <si>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</si>
  <si>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</si>
  <si>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</si>
  <si>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</si>
  <si>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</si>
  <si>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</si>
  <si>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</si>
  <si>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</si>
  <si>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</si>
  <si>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</si>
  <si>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</si>
  <si>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</si>
  <si>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</si>
  <si>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</si>
  <si>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</si>
  <si>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</si>
  <si>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</si>
  <si>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</si>
  <si>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</si>
  <si>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</si>
  <si>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</si>
  <si>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</si>
  <si>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</si>
  <si>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</si>
  <si>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</si>
  <si>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</si>
  <si>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</si>
  <si>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</si>
  <si>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</si>
  <si>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</si>
  <si>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</si>
  <si>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</si>
  <si>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</si>
  <si>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</si>
  <si>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</si>
  <si>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</si>
  <si>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</si>
  <si>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</si>
  <si>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</si>
  <si>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</si>
  <si>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</si>
  <si>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</si>
  <si>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</si>
  <si>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</si>
  <si>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</si>
  <si>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</si>
  <si>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</si>
  <si>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</si>
  <si>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</si>
  <si>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</si>
  <si>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</si>
  <si>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</si>
  <si>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</si>
  <si>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</si>
  <si>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</si>
  <si>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</si>
  <si>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</si>
  <si>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</si>
  <si>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</si>
  <si>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</si>
  <si>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</si>
  <si>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</si>
  <si>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</si>
  <si>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</si>
  <si>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</si>
  <si>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</si>
  <si>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</si>
  <si>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</si>
  <si>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</si>
  <si>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</si>
  <si>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</si>
  <si>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</si>
  <si>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</si>
  <si>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</si>
  <si>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</si>
  <si>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</si>
  <si>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</si>
  <si>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</si>
  <si>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</si>
  <si>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</si>
  <si>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</si>
  <si>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</si>
  <si>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</si>
  <si>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</si>
  <si>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</si>
  <si>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</si>
  <si>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</si>
  <si>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</si>
  <si>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</si>
  <si>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</si>
  <si>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</si>
  <si>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</si>
  <si>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</si>
  <si>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</si>
  <si>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</si>
  <si>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</si>
  <si>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</si>
  <si>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</si>
  <si>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</si>
  <si>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</si>
  <si>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</si>
  <si>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</si>
  <si>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</si>
  <si>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</si>
  <si>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</si>
  <si>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</si>
  <si>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</si>
  <si>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</si>
  <si>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</si>
  <si>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</si>
  <si>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</si>
  <si>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</si>
  <si>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</si>
  <si>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</si>
  <si>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</si>
  <si>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</si>
  <si>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</si>
  <si>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</si>
  <si>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</si>
  <si>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</si>
  <si>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</si>
  <si>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</si>
  <si>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</si>
  <si>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</si>
  <si>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</si>
  <si>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</si>
  <si>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</si>
  <si>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</si>
  <si>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</si>
  <si>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</si>
  <si>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</si>
  <si>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</si>
  <si>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</si>
  <si>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</si>
  <si>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</si>
  <si>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</si>
  <si>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</si>
  <si>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</si>
  <si>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</si>
  <si>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</si>
  <si>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</si>
  <si>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</si>
  <si>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</si>
  <si>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</si>
  <si>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</si>
  <si>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</si>
  <si>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</si>
  <si>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</si>
  <si>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</si>
  <si>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</si>
  <si>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</si>
  <si>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</si>
  <si>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</si>
  <si>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</si>
  <si>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</si>
  <si>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</si>
  <si>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</si>
  <si>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</si>
  <si>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</si>
  <si>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</si>
  <si>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</si>
  <si>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</si>
  <si>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</si>
  <si>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</si>
  <si>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</si>
  <si>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</si>
  <si>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</si>
  <si>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</si>
  <si>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</si>
  <si>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</si>
  <si>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</si>
  <si>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</si>
  <si>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</si>
  <si>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</si>
  <si>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</si>
  <si>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</si>
  <si>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</si>
  <si>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</si>
  <si>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</si>
  <si>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</si>
  <si>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</si>
  <si>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</si>
  <si>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</si>
  <si>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</si>
  <si>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</si>
  <si>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</si>
  <si>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</si>
  <si>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</si>
  <si>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</si>
  <si>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</si>
  <si>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</si>
  <si>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</si>
  <si>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</si>
  <si>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</si>
  <si>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</si>
  <si>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</si>
  <si>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</si>
  <si>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</si>
  <si>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</si>
  <si>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</si>
  <si>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</si>
  <si>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</si>
  <si>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</si>
  <si>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</si>
  <si>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</si>
  <si>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</si>
  <si>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</si>
  <si>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</si>
  <si>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</si>
  <si>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</si>
  <si>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</si>
  <si>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</si>
  <si>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</si>
  <si>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</si>
  <si>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</si>
  <si>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</si>
  <si>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</si>
  <si>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</si>
  <si>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</si>
  <si>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</si>
  <si>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</si>
  <si>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</si>
  <si>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</si>
  <si>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</si>
  <si>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</si>
  <si>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</si>
  <si>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</si>
  <si>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</si>
  <si>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</si>
  <si>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</si>
  <si>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</si>
  <si>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</si>
  <si>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</si>
  <si>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</si>
  <si>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</si>
  <si>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</si>
  <si>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</si>
  <si>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</si>
  <si>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</si>
  <si>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</si>
  <si>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</si>
  <si>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</si>
  <si>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(Todas)</t>
  </si>
  <si>
    <t>Etiquetas de fila</t>
  </si>
  <si>
    <t>Total general</t>
  </si>
  <si>
    <t>Etiquetas de columna</t>
  </si>
  <si>
    <t>Cuenta de outcome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</si>
  <si>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</si>
  <si>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</si>
  <si>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</si>
  <si>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</si>
  <si>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</si>
  <si>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</si>
  <si>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</si>
  <si>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</si>
  <si>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</si>
  <si>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</si>
  <si>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</si>
  <si>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</si>
  <si>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</si>
  <si>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</si>
  <si>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</si>
  <si>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Month</t>
  </si>
  <si>
    <t>Rate</t>
  </si>
  <si>
    <t>BEST</t>
  </si>
  <si>
    <t>WORST</t>
  </si>
  <si>
    <t>S. rate</t>
  </si>
  <si>
    <t>Sub.- cat.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</si>
  <si>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</si>
  <si>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</si>
  <si>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</si>
  <si>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</si>
  <si>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</si>
  <si>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</si>
  <si>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</si>
  <si>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</si>
  <si>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</si>
  <si>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</si>
  <si>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</si>
  <si>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</si>
  <si>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</si>
  <si>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</si>
  <si>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</si>
  <si>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</si>
  <si>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</si>
  <si>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</si>
  <si>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</si>
  <si>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</si>
  <si>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</si>
  <si>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Unsuccessful campaigns</t>
  </si>
  <si>
    <t>Mean</t>
  </si>
  <si>
    <t>Median</t>
  </si>
  <si>
    <t># of backers</t>
  </si>
  <si>
    <t>MIN</t>
  </si>
  <si>
    <t>MAX</t>
  </si>
  <si>
    <t>VAR</t>
  </si>
  <si>
    <t>ST.DEV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</si>
</sst>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10" fontId="0" fillId="0" borderId="0" xfId="0" applyNumberFormat="1"/>
    <xf numFmtId="10" fontId="16" fillId="33" borderId="11" xfId="0" applyNumberFormat="1" applyFont="1" applyFill="1" applyBorder="1"/>
    <xf numFmtId="164" fontId="16" fillId="0" borderId="0" xfId="0" applyNumberFormat="1" applyFont="1" applyAlignment="1">
      <alignment horizontal="left"/>
    </xf>
    <xf numFmtId="0" fontId="16" fillId="0" borderId="0" xfId="0" applyFont="1"/>
    <xf numFmtId="0" fontId="0" fillId="0" borderId="12" xfId="0" applyBorder="1" applyAlignment="1">
      <alignment horizontal="left"/>
    </xf>
    <xf numFmtId="10" fontId="0" fillId="0" borderId="12" xfId="0" applyNumberFormat="1" applyBorder="1"/>
    <xf numFmtId="0" fontId="16" fillId="0" borderId="12" xfId="0" applyFont="1" applyBorder="1"/>
    <xf numFmtId="0" fontId="18" fillId="0" borderId="0" xfId="0" applyFont="1"/>
    <xf numFmtId="0" fontId="19" fillId="0" borderId="0" xfId="0" applyFont="1"/>
    <xf numFmtId="9" fontId="19" fillId="0" borderId="0" xfId="42" applyFont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/>
    <xf numFmtId="2" fontId="0" fillId="0" borderId="16" xfId="0" applyNumberFormat="1" applyBorder="1"/>
    <xf numFmtId="0" fontId="0" fillId="0" borderId="16" xfId="0" applyBorder="1"/>
    <xf numFmtId="0" fontId="0" fillId="0" borderId="17" xfId="0" applyBorder="1"/>
    <xf numFmtId="2" fontId="0" fillId="0" borderId="18" xfId="0" applyNumberFormat="1" applyBorder="1"/>
    <xf numFmtId="4" fontId="0" fillId="0" borderId="16" xfId="0" applyNumberFormat="1" applyBorder="1"/>
    <xf numFmtId="9" fontId="0" fillId="0" borderId="0" xfId="42" applyFont="1"/>
    <xf numFmtId="0" fontId="16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color theme="9" tint="-0.499984740745262"/>
      </font>
      <fill>
        <patternFill patternType="solid"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fgColor auto="1"/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4" tint="-0.499984740745262"/>
      </font>
      <fill>
        <patternFill>
          <fgColor auto="1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bgColor theme="9" tint="0.39994506668294322"/>
        </patternFill>
      </fill>
    </dxf>
    <dxf>
      <font>
        <color theme="9" tint="-0.499984740745262"/>
      </font>
      <fill>
        <patternFill patternType="solid"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fgColor auto="1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[CrowdfundingBook.xlsx]Category!TablaDinámica7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6-8541-A985-8F8A32B2617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6-8541-A985-8F8A32B2617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6-8541-A985-8F8A32B2617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6-8541-A985-8F8A32B2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4936495"/>
        <c:axId val="2049542287"/>
      </c:barChart>
      <c:catAx>
        <c:axId val="20349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9542287"/>
        <c:crosses val="autoZero"/>
        <c:auto val="1"/>
        <c:lblAlgn val="ctr"/>
        <c:lblOffset val="100"/>
        <c:noMultiLvlLbl val="0"/>
      </c:catAx>
      <c:valAx>
        <c:axId val="2049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9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[CrowdfundingBook.xlsx]Sub-category!TablaDinámica8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0241-BFE6-B368E2CBED4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0241-BFE6-B368E2CBED4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0-0241-BFE6-B368E2CBED4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0-0241-BFE6-B368E2CB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602063"/>
        <c:axId val="1991604063"/>
      </c:barChart>
      <c:catAx>
        <c:axId val="19916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1604063"/>
        <c:crosses val="autoZero"/>
        <c:auto val="1"/>
        <c:lblAlgn val="ctr"/>
        <c:lblOffset val="100"/>
        <c:noMultiLvlLbl val="0"/>
      </c:catAx>
      <c:valAx>
        <c:axId val="19916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16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created!TablaDinámica10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7A48-A528-EC7FF8EB3FF1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6-7A48-A528-EC7FF8EB3FF1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6-7A48-A528-EC7FF8EB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64367"/>
        <c:axId val="1478468223"/>
      </c:lineChart>
      <c:catAx>
        <c:axId val="14783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468223"/>
        <c:crosses val="autoZero"/>
        <c:auto val="1"/>
        <c:lblAlgn val="ctr"/>
        <c:lblOffset val="100"/>
        <c:noMultiLvlLbl val="0"/>
      </c:catAx>
      <c:valAx>
        <c:axId val="14784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3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9-444A-9ECF-0B97E755A3EB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9-444A-9ECF-0B97E755A3EB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9-444A-9ECF-0B97E755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28304"/>
        <c:axId val="503075088"/>
      </c:lineChart>
      <c:catAx>
        <c:axId val="5773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075088"/>
        <c:crosses val="autoZero"/>
        <c:auto val="1"/>
        <c:lblAlgn val="ctr"/>
        <c:lblOffset val="100"/>
        <c:noMultiLvlLbl val="0"/>
      </c:catAx>
      <c:valAx>
        <c:axId val="5030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3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Succesful Campaingns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 Campaingns</a:t>
          </a:r>
        </a:p>
      </cx:txPr>
    </cx:title>
    <cx:plotArea>
      <cx:plotAreaRegion>
        <cx:series layoutId="boxWhisker" uniqueId="{B2D590D5-8422-4542-86E2-0718D2E9D0AB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s-E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7247AC61-23D2-F14B-8296-6CC1EED21A0F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s-E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12700</xdr:rowOff>
    </xdr:from>
    <xdr:to>
      <xdr:col>14</xdr:col>
      <xdr:colOff>711200</xdr:colOff>
      <xdr:row>20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12D719-7006-2E1D-90A6-0987E4B5B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101600</xdr:rowOff>
    </xdr:from>
    <xdr:to>
      <xdr:col>16</xdr:col>
      <xdr:colOff>152400</xdr:colOff>
      <xdr:row>29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EC6D4C-920F-C702-6B6E-E75D201B5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0</xdr:row>
      <xdr:rowOff>127000</xdr:rowOff>
    </xdr:from>
    <xdr:to>
      <xdr:col>13</xdr:col>
      <xdr:colOff>584200</xdr:colOff>
      <xdr:row>18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882439-75CC-1DB1-D96D-70E8E6DC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14</xdr:row>
      <xdr:rowOff>12700</xdr:rowOff>
    </xdr:from>
    <xdr:to>
      <xdr:col>7</xdr:col>
      <xdr:colOff>1295400</xdr:colOff>
      <xdr:row>34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45D6A-5DA8-A288-D549-6F692F33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0</xdr:row>
      <xdr:rowOff>101600</xdr:rowOff>
    </xdr:from>
    <xdr:to>
      <xdr:col>17</xdr:col>
      <xdr:colOff>158750</xdr:colOff>
      <xdr:row>18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8F2A6FC-1069-851E-0D0A-E9717BA5E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1950" y="101600"/>
              <a:ext cx="457200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628650</xdr:colOff>
      <xdr:row>18</xdr:row>
      <xdr:rowOff>152400</xdr:rowOff>
    </xdr:from>
    <xdr:to>
      <xdr:col>17</xdr:col>
      <xdr:colOff>247650</xdr:colOff>
      <xdr:row>38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970D297-AC1C-D103-D2E8-D6642AE5E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0850" y="3835400"/>
              <a:ext cx="457200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3.609348958336" createdVersion="8" refreshedVersion="8" minRefreshableVersion="3" recordCount="1000" xr:uid="{014C414D-7EF0-4A48-8AF2-5C3ED02FB78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Trimestres" numFmtId="0" databaseField="0">
      <fieldGroup base="13">
        <rangePr groupBy="quarters" startDate="2010-01-09T06:00:00" endDate="2020-01-27T06:00:00"/>
        <groupItems count="6">
          <s v="&lt;09/01/10"/>
          <s v="Trim.1"/>
          <s v="Trim.2"/>
          <s v="Trim.3"/>
          <s v="Trim.4"/>
          <s v="&gt;27/01/20"/>
        </groupItems>
      </fieldGroup>
    </cacheField>
    <cacheField name="Años" numFmtId="0" databaseField="0">
      <fieldGroup base="13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CCC8A-9C0F-D846-A9EE-98D82E1F2401}" name="TablaDinámica11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5CC56-EC1B-F749-BF8C-7BF47BDD747F}" name="TablaDinámica7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F6EDD-3C93-8D47-964D-832E049FF4A7}" name="TablaDinámica13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3:F4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showDataAs="percentOfCol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154E-7E9C-0A49-96F8-6DF85C4CF058}" name="TablaDinámica8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9F55A-9214-3C4B-A470-291788720F9D}" name="TablaDinámica12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6:F6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2"/>
    </i>
    <i>
      <x v="2"/>
    </i>
    <i>
      <x v="21"/>
    </i>
    <i>
      <x v="12"/>
    </i>
    <i>
      <x v="7"/>
    </i>
    <i>
      <x v="3"/>
    </i>
    <i>
      <x v="6"/>
    </i>
    <i>
      <x/>
    </i>
    <i>
      <x v="20"/>
    </i>
    <i>
      <x v="19"/>
    </i>
    <i>
      <x v="11"/>
    </i>
    <i>
      <x v="18"/>
    </i>
    <i>
      <x v="8"/>
    </i>
    <i>
      <x v="4"/>
    </i>
    <i>
      <x v="5"/>
    </i>
    <i>
      <x v="17"/>
    </i>
    <i>
      <x v="16"/>
    </i>
    <i>
      <x v="10"/>
    </i>
    <i>
      <x v="1"/>
    </i>
    <i>
      <x v="14"/>
    </i>
    <i>
      <x v="9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5A772-423F-D04B-81D3-D9A1ECA75DD2}" name="TablaDinámica10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6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B41A5-E221-CD40-9F07-10C4CB6486D5}" name="TablaDinámica14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4:E38" firstHeaderRow="1" firstDataRow="2" firstDataCol="1" rowPageCount="2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6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8"/>
    </i>
    <i>
      <x v="12"/>
    </i>
    <i>
      <x v="2"/>
    </i>
    <i>
      <x v="9"/>
    </i>
    <i>
      <x v="11"/>
    </i>
    <i>
      <x v="10"/>
    </i>
    <i>
      <x v="5"/>
    </i>
    <i>
      <x v="4"/>
    </i>
    <i>
      <x v="1"/>
    </i>
    <i>
      <x v="3"/>
    </i>
    <i>
      <x v="6"/>
    </i>
    <i>
      <x v="7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uenta de outcome" fld="6" subtotal="count" showDataAs="difference" baseField="6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61FE-EC13-E944-A184-C55FF3AB2E29}">
  <dimension ref="A1:L44"/>
  <sheetViews>
    <sheetView workbookViewId="0">
      <selection activeCell="M26" sqref="M26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4" width="8.1640625" bestFit="1" customWidth="1"/>
    <col min="5" max="5" width="9.5" bestFit="1" customWidth="1"/>
    <col min="6" max="6" width="12" bestFit="1" customWidth="1"/>
  </cols>
  <sheetData>
    <row r="1" spans="1:6" x14ac:dyDescent="0.2">
      <c r="A1" s="7" t="s">
        <v>6</v>
      </c>
      <c r="B1" t="s">
        <v>2066</v>
      </c>
    </row>
    <row r="3" spans="1:6" x14ac:dyDescent="0.2">
      <c r="A3" s="7" t="s">
        <v>2070</v>
      </c>
      <c r="B3" s="7" t="s">
        <v>2069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2039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2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2035</v>
      </c>
      <c r="B7">
        <v>10</v>
      </c>
      <c r="C7">
        <v>66</v>
      </c>
      <c r="E7">
        <v>99</v>
      </c>
      <c r="F7">
        <v>175</v>
      </c>
    </row>
    <row r="8" spans="1:6" x14ac:dyDescent="0.2">
      <c r="A8" s="8" t="s">
        <v>2037</v>
      </c>
      <c r="B8">
        <v>2</v>
      </c>
      <c r="C8">
        <v>28</v>
      </c>
      <c r="D8">
        <v>2</v>
      </c>
      <c r="E8">
        <v>64</v>
      </c>
      <c r="F8">
        <v>96</v>
      </c>
    </row>
    <row r="9" spans="1:6" x14ac:dyDescent="0.2">
      <c r="A9" s="8" t="s">
        <v>2047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">
      <c r="A10" s="8" t="s">
        <v>2050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2">
      <c r="A11" s="8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8" t="s">
        <v>2054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">
      <c r="A13" s="8" t="s">
        <v>2064</v>
      </c>
      <c r="E13">
        <v>4</v>
      </c>
      <c r="F13">
        <v>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">
      <c r="A16" s="7" t="s">
        <v>6</v>
      </c>
      <c r="B16" t="s">
        <v>2066</v>
      </c>
    </row>
    <row r="18" spans="1:12" x14ac:dyDescent="0.2">
      <c r="A18" s="7" t="s">
        <v>2070</v>
      </c>
      <c r="B18" s="7" t="s">
        <v>2069</v>
      </c>
    </row>
    <row r="19" spans="1:12" x14ac:dyDescent="0.2">
      <c r="A19" s="7" t="s">
        <v>2067</v>
      </c>
      <c r="B19" t="s">
        <v>74</v>
      </c>
      <c r="C19" t="s">
        <v>14</v>
      </c>
      <c r="D19" t="s">
        <v>47</v>
      </c>
      <c r="E19" t="s">
        <v>20</v>
      </c>
      <c r="F19" t="s">
        <v>2068</v>
      </c>
    </row>
    <row r="20" spans="1:12" x14ac:dyDescent="0.2">
      <c r="A20" s="8" t="s">
        <v>2039</v>
      </c>
      <c r="B20" s="12">
        <v>6.6860465116279064E-2</v>
      </c>
      <c r="C20" s="12">
        <v>0.38372093023255816</v>
      </c>
      <c r="D20" s="12">
        <v>5.8139534883720929E-3</v>
      </c>
      <c r="E20" s="12">
        <v>0.54360465116279066</v>
      </c>
      <c r="F20" s="12">
        <v>1</v>
      </c>
    </row>
    <row r="21" spans="1:12" x14ac:dyDescent="0.2">
      <c r="A21" s="8" t="s">
        <v>2041</v>
      </c>
      <c r="B21" s="12">
        <v>6.1797752808988762E-2</v>
      </c>
      <c r="C21" s="12">
        <v>0.33707865168539325</v>
      </c>
      <c r="D21" s="12">
        <v>2.8089887640449437E-2</v>
      </c>
      <c r="E21" s="12">
        <v>0.5730337078651685</v>
      </c>
      <c r="F21" s="12">
        <v>1</v>
      </c>
    </row>
    <row r="22" spans="1:12" x14ac:dyDescent="0.2">
      <c r="A22" s="8" t="s">
        <v>2035</v>
      </c>
      <c r="B22" s="12">
        <v>5.7142857142857141E-2</v>
      </c>
      <c r="C22" s="12">
        <v>0.37714285714285717</v>
      </c>
      <c r="D22" s="12">
        <v>0</v>
      </c>
      <c r="E22" s="12">
        <v>0.56571428571428573</v>
      </c>
      <c r="F22" s="12">
        <v>1</v>
      </c>
    </row>
    <row r="23" spans="1:12" x14ac:dyDescent="0.2">
      <c r="A23" s="8" t="s">
        <v>2037</v>
      </c>
      <c r="B23" s="12">
        <v>2.0833333333333332E-2</v>
      </c>
      <c r="C23" s="12">
        <v>0.29166666666666669</v>
      </c>
      <c r="D23" s="12">
        <v>2.0833333333333332E-2</v>
      </c>
      <c r="E23" s="12">
        <v>0.66666666666666663</v>
      </c>
      <c r="F23" s="12">
        <v>1</v>
      </c>
    </row>
    <row r="24" spans="1:12" x14ac:dyDescent="0.2">
      <c r="A24" s="8" t="s">
        <v>2047</v>
      </c>
      <c r="B24" s="12">
        <v>2.9850746268656716E-2</v>
      </c>
      <c r="C24" s="12">
        <v>0.35820895522388058</v>
      </c>
      <c r="D24" s="12">
        <v>1.4925373134328358E-2</v>
      </c>
      <c r="E24" s="12">
        <v>0.59701492537313428</v>
      </c>
      <c r="F24" s="12">
        <v>1</v>
      </c>
    </row>
    <row r="25" spans="1:12" x14ac:dyDescent="0.2">
      <c r="A25" s="8" t="s">
        <v>2054</v>
      </c>
      <c r="B25" s="12">
        <v>9.5238095238095233E-2</v>
      </c>
      <c r="C25" s="12">
        <v>0.26190476190476192</v>
      </c>
      <c r="D25" s="12">
        <v>2.3809523809523808E-2</v>
      </c>
      <c r="E25" s="12">
        <v>0.61904761904761907</v>
      </c>
      <c r="F25" s="12">
        <v>1</v>
      </c>
    </row>
    <row r="26" spans="1:12" x14ac:dyDescent="0.2">
      <c r="A26" s="8" t="s">
        <v>2033</v>
      </c>
      <c r="B26" s="12">
        <v>8.6956521739130432E-2</v>
      </c>
      <c r="C26" s="12">
        <v>0.43478260869565216</v>
      </c>
      <c r="D26" s="12">
        <v>0</v>
      </c>
      <c r="E26" s="12">
        <v>0.47826086956521741</v>
      </c>
      <c r="F26" s="12">
        <v>1</v>
      </c>
      <c r="I26" s="9" t="s">
        <v>74</v>
      </c>
      <c r="J26" s="9" t="s">
        <v>14</v>
      </c>
      <c r="K26" s="9" t="s">
        <v>47</v>
      </c>
      <c r="L26" s="9" t="s">
        <v>20</v>
      </c>
    </row>
    <row r="27" spans="1:12" x14ac:dyDescent="0.2">
      <c r="A27" s="8" t="s">
        <v>2050</v>
      </c>
      <c r="B27" s="12">
        <v>2.0833333333333332E-2</v>
      </c>
      <c r="C27" s="12">
        <v>0.47916666666666669</v>
      </c>
      <c r="D27" s="12">
        <v>6.25E-2</v>
      </c>
      <c r="E27" s="12">
        <v>0.4375</v>
      </c>
      <c r="F27" s="12">
        <v>1</v>
      </c>
      <c r="I27" s="13">
        <v>5.7000000000000002E-2</v>
      </c>
      <c r="J27" s="13">
        <v>0.36399999999999999</v>
      </c>
      <c r="K27" s="13">
        <v>1.4E-2</v>
      </c>
      <c r="L27" s="13">
        <v>0.56499999999999995</v>
      </c>
    </row>
    <row r="28" spans="1:12" x14ac:dyDescent="0.2">
      <c r="A28" s="8" t="s">
        <v>2064</v>
      </c>
      <c r="B28" s="12">
        <v>0</v>
      </c>
      <c r="C28" s="12">
        <v>0</v>
      </c>
      <c r="D28" s="12">
        <v>0</v>
      </c>
      <c r="E28" s="12">
        <v>1</v>
      </c>
      <c r="F28" s="12">
        <v>1</v>
      </c>
    </row>
    <row r="29" spans="1:12" x14ac:dyDescent="0.2">
      <c r="A29" s="8" t="s">
        <v>2068</v>
      </c>
      <c r="B29" s="12">
        <v>5.7000000000000002E-2</v>
      </c>
      <c r="C29" s="12">
        <v>0.36399999999999999</v>
      </c>
      <c r="D29" s="12">
        <v>1.4E-2</v>
      </c>
      <c r="E29" s="12">
        <v>0.56499999999999995</v>
      </c>
      <c r="F29" s="12">
        <v>1</v>
      </c>
    </row>
    <row r="31" spans="1:12" x14ac:dyDescent="0.2">
      <c r="A31" s="7" t="s">
        <v>6</v>
      </c>
      <c r="B31" t="s">
        <v>2066</v>
      </c>
    </row>
    <row r="33" spans="1:6" x14ac:dyDescent="0.2">
      <c r="A33" s="7" t="s">
        <v>2070</v>
      </c>
      <c r="B33" s="7" t="s">
        <v>2069</v>
      </c>
    </row>
    <row r="34" spans="1:6" x14ac:dyDescent="0.2">
      <c r="A34" s="7" t="s">
        <v>2067</v>
      </c>
      <c r="B34" t="s">
        <v>74</v>
      </c>
      <c r="C34" t="s">
        <v>14</v>
      </c>
      <c r="D34" t="s">
        <v>47</v>
      </c>
      <c r="E34" t="s">
        <v>20</v>
      </c>
      <c r="F34" t="s">
        <v>2068</v>
      </c>
    </row>
    <row r="35" spans="1:6" x14ac:dyDescent="0.2">
      <c r="A35" s="8" t="s">
        <v>2039</v>
      </c>
      <c r="B35" s="12">
        <v>0.40350877192982454</v>
      </c>
      <c r="C35" s="12">
        <v>0.36263736263736263</v>
      </c>
      <c r="D35" s="12">
        <v>0.14285714285714285</v>
      </c>
      <c r="E35" s="12">
        <v>0.33097345132743361</v>
      </c>
      <c r="F35" s="12">
        <v>0.34399999999999997</v>
      </c>
    </row>
    <row r="36" spans="1:6" x14ac:dyDescent="0.2">
      <c r="A36" s="8" t="s">
        <v>2041</v>
      </c>
      <c r="B36" s="12">
        <v>0.19298245614035087</v>
      </c>
      <c r="C36" s="12">
        <v>0.16483516483516483</v>
      </c>
      <c r="D36" s="12">
        <v>0.35714285714285715</v>
      </c>
      <c r="E36" s="12">
        <v>0.18053097345132743</v>
      </c>
      <c r="F36" s="12">
        <v>0.17799999999999999</v>
      </c>
    </row>
    <row r="37" spans="1:6" x14ac:dyDescent="0.2">
      <c r="A37" s="8" t="s">
        <v>2035</v>
      </c>
      <c r="B37" s="12">
        <v>0.17543859649122806</v>
      </c>
      <c r="C37" s="12">
        <v>0.18131868131868131</v>
      </c>
      <c r="D37" s="12">
        <v>0</v>
      </c>
      <c r="E37" s="12">
        <v>0.17522123893805311</v>
      </c>
      <c r="F37" s="12">
        <v>0.17499999999999999</v>
      </c>
    </row>
    <row r="38" spans="1:6" x14ac:dyDescent="0.2">
      <c r="A38" s="8" t="s">
        <v>2037</v>
      </c>
      <c r="B38" s="12">
        <v>3.5087719298245612E-2</v>
      </c>
      <c r="C38" s="12">
        <v>7.6923076923076927E-2</v>
      </c>
      <c r="D38" s="12">
        <v>0.14285714285714285</v>
      </c>
      <c r="E38" s="12">
        <v>0.11327433628318584</v>
      </c>
      <c r="F38" s="12">
        <v>9.6000000000000002E-2</v>
      </c>
    </row>
    <row r="39" spans="1:6" x14ac:dyDescent="0.2">
      <c r="A39" s="8" t="s">
        <v>2047</v>
      </c>
      <c r="B39" s="12">
        <v>3.5087719298245612E-2</v>
      </c>
      <c r="C39" s="12">
        <v>6.5934065934065936E-2</v>
      </c>
      <c r="D39" s="12">
        <v>7.1428571428571425E-2</v>
      </c>
      <c r="E39" s="12">
        <v>7.0796460176991149E-2</v>
      </c>
      <c r="F39" s="12">
        <v>6.7000000000000004E-2</v>
      </c>
    </row>
    <row r="40" spans="1:6" x14ac:dyDescent="0.2">
      <c r="A40" s="8" t="s">
        <v>2054</v>
      </c>
      <c r="B40" s="12">
        <v>7.0175438596491224E-2</v>
      </c>
      <c r="C40" s="12">
        <v>3.021978021978022E-2</v>
      </c>
      <c r="D40" s="12">
        <v>7.1428571428571425E-2</v>
      </c>
      <c r="E40" s="12">
        <v>4.6017699115044247E-2</v>
      </c>
      <c r="F40" s="12">
        <v>4.2000000000000003E-2</v>
      </c>
    </row>
    <row r="41" spans="1:6" x14ac:dyDescent="0.2">
      <c r="A41" s="8" t="s">
        <v>2033</v>
      </c>
      <c r="B41" s="12">
        <v>7.0175438596491224E-2</v>
      </c>
      <c r="C41" s="12">
        <v>5.4945054945054944E-2</v>
      </c>
      <c r="D41" s="12">
        <v>0</v>
      </c>
      <c r="E41" s="12">
        <v>3.8938053097345132E-2</v>
      </c>
      <c r="F41" s="12">
        <v>4.5999999999999999E-2</v>
      </c>
    </row>
    <row r="42" spans="1:6" x14ac:dyDescent="0.2">
      <c r="A42" s="8" t="s">
        <v>2050</v>
      </c>
      <c r="B42" s="12">
        <v>1.7543859649122806E-2</v>
      </c>
      <c r="C42" s="12">
        <v>6.3186813186813184E-2</v>
      </c>
      <c r="D42" s="12">
        <v>0.21428571428571427</v>
      </c>
      <c r="E42" s="12">
        <v>3.7168141592920353E-2</v>
      </c>
      <c r="F42" s="12">
        <v>4.8000000000000001E-2</v>
      </c>
    </row>
    <row r="43" spans="1:6" x14ac:dyDescent="0.2">
      <c r="A43" s="8" t="s">
        <v>2064</v>
      </c>
      <c r="B43" s="12">
        <v>0</v>
      </c>
      <c r="C43" s="12">
        <v>0</v>
      </c>
      <c r="D43" s="12">
        <v>0</v>
      </c>
      <c r="E43" s="12">
        <v>7.0796460176991149E-3</v>
      </c>
      <c r="F43" s="12">
        <v>4.0000000000000001E-3</v>
      </c>
    </row>
    <row r="44" spans="1:6" x14ac:dyDescent="0.2">
      <c r="A44" s="8" t="s">
        <v>2068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9F04-0717-534A-9492-EB3DDC77A46C}">
  <dimension ref="A1:I62"/>
  <sheetViews>
    <sheetView zoomScaleNormal="100" workbookViewId="0">
      <selection activeCell="H35" sqref="H35:I37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7.1640625" bestFit="1" customWidth="1"/>
    <col min="4" max="4" width="6.1640625" bestFit="1" customWidth="1"/>
    <col min="5" max="5" width="9.5" bestFit="1" customWidth="1"/>
    <col min="6" max="6" width="12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9" x14ac:dyDescent="0.2">
      <c r="A33" s="7" t="s">
        <v>6</v>
      </c>
      <c r="B33" t="s">
        <v>2066</v>
      </c>
    </row>
    <row r="34" spans="1:9" x14ac:dyDescent="0.2">
      <c r="A34" s="7" t="s">
        <v>2031</v>
      </c>
      <c r="B34" t="s">
        <v>2066</v>
      </c>
    </row>
    <row r="35" spans="1:9" x14ac:dyDescent="0.2">
      <c r="H35" s="18" t="s">
        <v>2091</v>
      </c>
      <c r="I35" s="18" t="s">
        <v>2090</v>
      </c>
    </row>
    <row r="36" spans="1:9" x14ac:dyDescent="0.2">
      <c r="A36" s="7" t="s">
        <v>2070</v>
      </c>
      <c r="B36" s="7" t="s">
        <v>2069</v>
      </c>
      <c r="H36" s="16" t="s">
        <v>2040</v>
      </c>
      <c r="I36" s="17">
        <v>0.54360465116279066</v>
      </c>
    </row>
    <row r="37" spans="1:9" x14ac:dyDescent="0.2">
      <c r="A37" s="7" t="s">
        <v>2067</v>
      </c>
      <c r="B37" t="s">
        <v>74</v>
      </c>
      <c r="C37" t="s">
        <v>14</v>
      </c>
      <c r="D37" t="s">
        <v>47</v>
      </c>
      <c r="E37" t="s">
        <v>20</v>
      </c>
      <c r="F37" t="s">
        <v>2068</v>
      </c>
      <c r="H37" s="16" t="s">
        <v>2036</v>
      </c>
      <c r="I37" s="17">
        <v>0.57647058823529407</v>
      </c>
    </row>
    <row r="38" spans="1:9" x14ac:dyDescent="0.2">
      <c r="A38" s="8" t="s">
        <v>2040</v>
      </c>
      <c r="B38" s="12">
        <v>6.6860465116279064E-2</v>
      </c>
      <c r="C38" s="12">
        <v>0.38372093023255816</v>
      </c>
      <c r="D38" s="12">
        <v>5.8139534883720929E-3</v>
      </c>
      <c r="E38" s="12">
        <v>0.54360465116279066</v>
      </c>
      <c r="F38" s="12">
        <v>1</v>
      </c>
    </row>
    <row r="39" spans="1:9" x14ac:dyDescent="0.2">
      <c r="A39" s="8" t="s">
        <v>2036</v>
      </c>
      <c r="B39" s="12">
        <v>7.0588235294117646E-2</v>
      </c>
      <c r="C39" s="12">
        <v>0.35294117647058826</v>
      </c>
      <c r="D39" s="12">
        <v>0</v>
      </c>
      <c r="E39" s="12">
        <v>0.57647058823529407</v>
      </c>
      <c r="F39" s="12">
        <v>1</v>
      </c>
    </row>
    <row r="40" spans="1:9" x14ac:dyDescent="0.2">
      <c r="A40" s="8" t="s">
        <v>2038</v>
      </c>
      <c r="B40" s="12">
        <v>3.9215686274509803E-2</v>
      </c>
      <c r="C40" s="12">
        <v>0.23529411764705882</v>
      </c>
      <c r="D40" s="12">
        <v>1.9607843137254902E-2</v>
      </c>
      <c r="E40" s="12">
        <v>0.70588235294117652</v>
      </c>
      <c r="F40" s="12">
        <v>1</v>
      </c>
    </row>
    <row r="41" spans="1:9" x14ac:dyDescent="0.2">
      <c r="A41" s="8" t="s">
        <v>2042</v>
      </c>
      <c r="B41" s="12">
        <v>6.6666666666666666E-2</v>
      </c>
      <c r="C41" s="12">
        <v>0.35</v>
      </c>
      <c r="D41" s="12">
        <v>1.6666666666666666E-2</v>
      </c>
      <c r="E41" s="12">
        <v>0.56666666666666665</v>
      </c>
      <c r="F41" s="12">
        <v>1</v>
      </c>
    </row>
    <row r="42" spans="1:9" x14ac:dyDescent="0.2">
      <c r="A42" s="8" t="s">
        <v>2046</v>
      </c>
      <c r="B42" s="12">
        <v>0</v>
      </c>
      <c r="C42" s="12">
        <v>0.35555555555555557</v>
      </c>
      <c r="D42" s="12">
        <v>2.2222222222222223E-2</v>
      </c>
      <c r="E42" s="12">
        <v>0.62222222222222223</v>
      </c>
      <c r="F42" s="12">
        <v>1</v>
      </c>
    </row>
    <row r="43" spans="1:9" x14ac:dyDescent="0.2">
      <c r="A43" s="8" t="s">
        <v>2055</v>
      </c>
      <c r="B43" s="12">
        <v>9.5238095238095233E-2</v>
      </c>
      <c r="C43" s="12">
        <v>0.26190476190476192</v>
      </c>
      <c r="D43" s="12">
        <v>2.3809523809523808E-2</v>
      </c>
      <c r="E43" s="12">
        <v>0.61904761904761907</v>
      </c>
      <c r="F43" s="12">
        <v>1</v>
      </c>
    </row>
    <row r="44" spans="1:9" x14ac:dyDescent="0.2">
      <c r="A44" s="8" t="s">
        <v>2045</v>
      </c>
      <c r="B44" s="12">
        <v>6.6666666666666666E-2</v>
      </c>
      <c r="C44" s="12">
        <v>0.42222222222222222</v>
      </c>
      <c r="D44" s="12">
        <v>0</v>
      </c>
      <c r="E44" s="12">
        <v>0.51111111111111107</v>
      </c>
      <c r="F44" s="12">
        <v>1</v>
      </c>
    </row>
    <row r="45" spans="1:9" x14ac:dyDescent="0.2">
      <c r="A45" s="8" t="s">
        <v>2044</v>
      </c>
      <c r="B45" s="12">
        <v>5.4054054054054057E-2</v>
      </c>
      <c r="C45" s="12">
        <v>0.32432432432432434</v>
      </c>
      <c r="D45" s="12">
        <v>2.7027027027027029E-2</v>
      </c>
      <c r="E45" s="12">
        <v>0.59459459459459463</v>
      </c>
      <c r="F45" s="12">
        <v>1</v>
      </c>
    </row>
    <row r="46" spans="1:9" x14ac:dyDescent="0.2">
      <c r="A46" s="8" t="s">
        <v>2034</v>
      </c>
      <c r="B46" s="12">
        <v>8.6956521739130432E-2</v>
      </c>
      <c r="C46" s="12">
        <v>0.43478260869565216</v>
      </c>
      <c r="D46" s="12">
        <v>0</v>
      </c>
      <c r="E46" s="12">
        <v>0.47826086956521741</v>
      </c>
      <c r="F46" s="12">
        <v>1</v>
      </c>
    </row>
    <row r="47" spans="1:9" x14ac:dyDescent="0.2">
      <c r="A47" s="8" t="s">
        <v>2049</v>
      </c>
      <c r="B47" s="12">
        <v>2.9411764705882353E-2</v>
      </c>
      <c r="C47" s="12">
        <v>0.29411764705882354</v>
      </c>
      <c r="D47" s="12">
        <v>5.8823529411764705E-2</v>
      </c>
      <c r="E47" s="12">
        <v>0.61764705882352944</v>
      </c>
      <c r="F47" s="12">
        <v>1</v>
      </c>
    </row>
    <row r="48" spans="1:9" x14ac:dyDescent="0.2">
      <c r="A48" s="8" t="s">
        <v>2051</v>
      </c>
      <c r="B48" s="12">
        <v>2.8571428571428571E-2</v>
      </c>
      <c r="C48" s="12">
        <v>0.42857142857142855</v>
      </c>
      <c r="D48" s="12">
        <v>5.7142857142857141E-2</v>
      </c>
      <c r="E48" s="12">
        <v>0.48571428571428571</v>
      </c>
      <c r="F48" s="12">
        <v>1</v>
      </c>
    </row>
    <row r="49" spans="1:6" x14ac:dyDescent="0.2">
      <c r="A49" s="8" t="s">
        <v>2059</v>
      </c>
      <c r="B49" s="12">
        <v>0</v>
      </c>
      <c r="C49" s="12">
        <v>0.33333333333333331</v>
      </c>
      <c r="D49" s="12">
        <v>0</v>
      </c>
      <c r="E49" s="12">
        <v>0.66666666666666663</v>
      </c>
      <c r="F49" s="12">
        <v>1</v>
      </c>
    </row>
    <row r="50" spans="1:6" x14ac:dyDescent="0.2">
      <c r="A50" s="8" t="s">
        <v>2048</v>
      </c>
      <c r="B50" s="12">
        <v>4.7619047619047616E-2</v>
      </c>
      <c r="C50" s="12">
        <v>0.2857142857142857</v>
      </c>
      <c r="D50" s="12">
        <v>4.7619047619047616E-2</v>
      </c>
      <c r="E50" s="12">
        <v>0.61904761904761907</v>
      </c>
      <c r="F50" s="12">
        <v>1</v>
      </c>
    </row>
    <row r="51" spans="1:6" x14ac:dyDescent="0.2">
      <c r="A51" s="8" t="s">
        <v>2060</v>
      </c>
      <c r="B51" s="12">
        <v>0.17647058823529413</v>
      </c>
      <c r="C51" s="12">
        <v>0.17647058823529413</v>
      </c>
      <c r="D51" s="12">
        <v>0</v>
      </c>
      <c r="E51" s="12">
        <v>0.6470588235294118</v>
      </c>
      <c r="F51" s="12">
        <v>1</v>
      </c>
    </row>
    <row r="52" spans="1:6" x14ac:dyDescent="0.2">
      <c r="A52" s="8" t="s">
        <v>2058</v>
      </c>
      <c r="B52" s="12">
        <v>5.8823529411764705E-2</v>
      </c>
      <c r="C52" s="12">
        <v>0.35294117647058826</v>
      </c>
      <c r="D52" s="12">
        <v>0</v>
      </c>
      <c r="E52" s="12">
        <v>0.58823529411764708</v>
      </c>
      <c r="F52" s="12">
        <v>1</v>
      </c>
    </row>
    <row r="53" spans="1:6" x14ac:dyDescent="0.2">
      <c r="A53" s="8" t="s">
        <v>2043</v>
      </c>
      <c r="B53" s="12">
        <v>0</v>
      </c>
      <c r="C53" s="12">
        <v>0.44444444444444442</v>
      </c>
      <c r="D53" s="12">
        <v>0</v>
      </c>
      <c r="E53" s="12">
        <v>0.55555555555555558</v>
      </c>
      <c r="F53" s="12">
        <v>1</v>
      </c>
    </row>
    <row r="54" spans="1:6" x14ac:dyDescent="0.2">
      <c r="A54" s="8" t="s">
        <v>2053</v>
      </c>
      <c r="B54" s="12">
        <v>5.8823529411764705E-2</v>
      </c>
      <c r="C54" s="12">
        <v>0.41176470588235292</v>
      </c>
      <c r="D54" s="12">
        <v>0</v>
      </c>
      <c r="E54" s="12">
        <v>0.52941176470588236</v>
      </c>
      <c r="F54" s="12">
        <v>1</v>
      </c>
    </row>
    <row r="55" spans="1:6" x14ac:dyDescent="0.2">
      <c r="A55" s="8" t="s">
        <v>2052</v>
      </c>
      <c r="B55" s="12">
        <v>6.25E-2</v>
      </c>
      <c r="C55" s="12">
        <v>0.3125</v>
      </c>
      <c r="D55" s="12">
        <v>6.25E-2</v>
      </c>
      <c r="E55" s="12">
        <v>0.5625</v>
      </c>
      <c r="F55" s="12">
        <v>1</v>
      </c>
    </row>
    <row r="56" spans="1:6" x14ac:dyDescent="0.2">
      <c r="A56" s="8" t="s">
        <v>2063</v>
      </c>
      <c r="B56" s="12">
        <v>0</v>
      </c>
      <c r="C56" s="12">
        <v>0.6428571428571429</v>
      </c>
      <c r="D56" s="12">
        <v>0</v>
      </c>
      <c r="E56" s="12">
        <v>0.35714285714285715</v>
      </c>
      <c r="F56" s="12">
        <v>1</v>
      </c>
    </row>
    <row r="57" spans="1:6" x14ac:dyDescent="0.2">
      <c r="A57" s="8" t="s">
        <v>2061</v>
      </c>
      <c r="B57" s="12">
        <v>0</v>
      </c>
      <c r="C57" s="12">
        <v>0.61538461538461542</v>
      </c>
      <c r="D57" s="12">
        <v>7.6923076923076927E-2</v>
      </c>
      <c r="E57" s="12">
        <v>0.30769230769230771</v>
      </c>
      <c r="F57" s="12">
        <v>1</v>
      </c>
    </row>
    <row r="58" spans="1:6" x14ac:dyDescent="0.2">
      <c r="A58" s="8" t="s">
        <v>2065</v>
      </c>
      <c r="B58" s="12">
        <v>0</v>
      </c>
      <c r="C58" s="12">
        <v>0</v>
      </c>
      <c r="D58" s="12">
        <v>0</v>
      </c>
      <c r="E58" s="12">
        <v>1</v>
      </c>
      <c r="F58" s="12">
        <v>1</v>
      </c>
    </row>
    <row r="59" spans="1:6" x14ac:dyDescent="0.2">
      <c r="A59" s="8" t="s">
        <v>2056</v>
      </c>
      <c r="B59" s="12">
        <v>0</v>
      </c>
      <c r="C59" s="12">
        <v>0.5</v>
      </c>
      <c r="D59" s="12">
        <v>0</v>
      </c>
      <c r="E59" s="12">
        <v>0.5</v>
      </c>
      <c r="F59" s="12">
        <v>1</v>
      </c>
    </row>
    <row r="60" spans="1:6" x14ac:dyDescent="0.2">
      <c r="A60" s="8" t="s">
        <v>2057</v>
      </c>
      <c r="B60" s="12">
        <v>0</v>
      </c>
      <c r="C60" s="12">
        <v>0.42857142857142855</v>
      </c>
      <c r="D60" s="12">
        <v>0</v>
      </c>
      <c r="E60" s="12">
        <v>0.5714285714285714</v>
      </c>
      <c r="F60" s="12">
        <v>1</v>
      </c>
    </row>
    <row r="61" spans="1:6" x14ac:dyDescent="0.2">
      <c r="A61" s="8" t="s">
        <v>2062</v>
      </c>
      <c r="B61" s="12">
        <v>0</v>
      </c>
      <c r="C61" s="12">
        <v>0</v>
      </c>
      <c r="D61" s="12">
        <v>0</v>
      </c>
      <c r="E61" s="12">
        <v>1</v>
      </c>
      <c r="F61" s="12">
        <v>1</v>
      </c>
    </row>
    <row r="62" spans="1:6" x14ac:dyDescent="0.2">
      <c r="A62" s="8" t="s">
        <v>2068</v>
      </c>
      <c r="B62" s="12">
        <v>5.7000000000000002E-2</v>
      </c>
      <c r="C62" s="12">
        <v>0.36399999999999999</v>
      </c>
      <c r="D62" s="12">
        <v>1.4E-2</v>
      </c>
      <c r="E62" s="12">
        <v>0.56499999999999995</v>
      </c>
      <c r="F62" s="12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6E2D-F6E8-2448-8368-7D3137B8E9A5}">
  <dimension ref="A1:I38"/>
  <sheetViews>
    <sheetView workbookViewId="0">
      <selection activeCell="B21" sqref="B21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5.83203125" bestFit="1" customWidth="1"/>
    <col min="4" max="4" width="9.5" bestFit="1" customWidth="1"/>
    <col min="5" max="6" width="12" bestFit="1" customWidth="1"/>
  </cols>
  <sheetData>
    <row r="1" spans="1:5" x14ac:dyDescent="0.2">
      <c r="A1" s="7" t="s">
        <v>2031</v>
      </c>
      <c r="B1" t="s">
        <v>2066</v>
      </c>
    </row>
    <row r="2" spans="1:5" x14ac:dyDescent="0.2">
      <c r="A2" s="7" t="s">
        <v>2085</v>
      </c>
      <c r="B2" t="s">
        <v>2066</v>
      </c>
    </row>
    <row r="4" spans="1:5" x14ac:dyDescent="0.2">
      <c r="A4" s="7" t="s">
        <v>2070</v>
      </c>
      <c r="B4" s="7" t="s">
        <v>2069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9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9" x14ac:dyDescent="0.2">
      <c r="A18" s="11" t="s">
        <v>2068</v>
      </c>
      <c r="B18">
        <v>57</v>
      </c>
      <c r="C18">
        <v>364</v>
      </c>
      <c r="D18">
        <v>565</v>
      </c>
      <c r="E18">
        <v>986</v>
      </c>
    </row>
    <row r="21" spans="1:9" x14ac:dyDescent="0.2">
      <c r="A21" s="7" t="s">
        <v>2031</v>
      </c>
      <c r="B21" t="s">
        <v>2066</v>
      </c>
    </row>
    <row r="22" spans="1:9" x14ac:dyDescent="0.2">
      <c r="A22" s="7" t="s">
        <v>2085</v>
      </c>
      <c r="B22" t="s">
        <v>2066</v>
      </c>
    </row>
    <row r="23" spans="1:9" x14ac:dyDescent="0.2">
      <c r="H23" s="15" t="s">
        <v>2088</v>
      </c>
    </row>
    <row r="24" spans="1:9" x14ac:dyDescent="0.2">
      <c r="A24" s="7" t="s">
        <v>2070</v>
      </c>
      <c r="B24" s="7" t="s">
        <v>2069</v>
      </c>
      <c r="H24" s="9" t="s">
        <v>2086</v>
      </c>
      <c r="I24" s="9" t="s">
        <v>2087</v>
      </c>
    </row>
    <row r="25" spans="1:9" x14ac:dyDescent="0.2">
      <c r="A25" s="7" t="s">
        <v>2067</v>
      </c>
      <c r="B25" t="s">
        <v>74</v>
      </c>
      <c r="C25" t="s">
        <v>14</v>
      </c>
      <c r="D25" t="s">
        <v>20</v>
      </c>
      <c r="E25" t="s">
        <v>2068</v>
      </c>
      <c r="H25" s="11" t="s">
        <v>2079</v>
      </c>
      <c r="I25">
        <v>27</v>
      </c>
    </row>
    <row r="26" spans="1:9" x14ac:dyDescent="0.2">
      <c r="A26" s="11" t="s">
        <v>2080</v>
      </c>
      <c r="B26">
        <v>-27</v>
      </c>
      <c r="D26">
        <v>6</v>
      </c>
      <c r="H26" s="11" t="s">
        <v>2078</v>
      </c>
      <c r="I26">
        <v>27</v>
      </c>
    </row>
    <row r="27" spans="1:9" x14ac:dyDescent="0.2">
      <c r="A27" s="11" t="s">
        <v>2084</v>
      </c>
      <c r="B27">
        <v>-25</v>
      </c>
      <c r="D27">
        <v>10</v>
      </c>
      <c r="H27" s="11" t="s">
        <v>2075</v>
      </c>
      <c r="I27">
        <v>16</v>
      </c>
    </row>
    <row r="28" spans="1:9" x14ac:dyDescent="0.2">
      <c r="A28" s="11" t="s">
        <v>2074</v>
      </c>
      <c r="B28">
        <v>-21</v>
      </c>
      <c r="D28">
        <v>16</v>
      </c>
    </row>
    <row r="29" spans="1:9" x14ac:dyDescent="0.2">
      <c r="A29" s="11" t="s">
        <v>2081</v>
      </c>
      <c r="B29">
        <v>-18</v>
      </c>
      <c r="D29">
        <v>22</v>
      </c>
      <c r="H29" s="14" t="s">
        <v>2089</v>
      </c>
    </row>
    <row r="30" spans="1:9" x14ac:dyDescent="0.2">
      <c r="A30" s="11" t="s">
        <v>2083</v>
      </c>
      <c r="B30">
        <v>-24</v>
      </c>
      <c r="D30">
        <v>18</v>
      </c>
      <c r="H30" s="9" t="s">
        <v>2086</v>
      </c>
      <c r="I30" s="9" t="s">
        <v>2087</v>
      </c>
    </row>
    <row r="31" spans="1:9" x14ac:dyDescent="0.2">
      <c r="A31" s="11" t="s">
        <v>2082</v>
      </c>
      <c r="B31">
        <v>-20</v>
      </c>
      <c r="D31">
        <v>19</v>
      </c>
      <c r="H31" s="11" t="s">
        <v>2080</v>
      </c>
      <c r="I31">
        <v>6</v>
      </c>
    </row>
    <row r="32" spans="1:9" x14ac:dyDescent="0.2">
      <c r="A32" s="11" t="s">
        <v>2077</v>
      </c>
      <c r="B32">
        <v>-32</v>
      </c>
      <c r="D32">
        <v>11</v>
      </c>
      <c r="H32" s="11" t="s">
        <v>2084</v>
      </c>
      <c r="I32">
        <v>10</v>
      </c>
    </row>
    <row r="33" spans="1:9" x14ac:dyDescent="0.2">
      <c r="A33" s="11" t="s">
        <v>2076</v>
      </c>
      <c r="B33">
        <v>-29</v>
      </c>
      <c r="D33">
        <v>16</v>
      </c>
      <c r="H33" s="11" t="s">
        <v>2074</v>
      </c>
      <c r="I33">
        <v>16</v>
      </c>
    </row>
    <row r="34" spans="1:9" x14ac:dyDescent="0.2">
      <c r="A34" s="11" t="s">
        <v>2073</v>
      </c>
      <c r="B34">
        <v>-30</v>
      </c>
      <c r="D34">
        <v>13</v>
      </c>
    </row>
    <row r="35" spans="1:9" x14ac:dyDescent="0.2">
      <c r="A35" s="11" t="s">
        <v>2075</v>
      </c>
      <c r="B35">
        <v>-29</v>
      </c>
      <c r="D35">
        <v>16</v>
      </c>
    </row>
    <row r="36" spans="1:9" x14ac:dyDescent="0.2">
      <c r="A36" s="11" t="s">
        <v>2078</v>
      </c>
      <c r="B36">
        <v>-25</v>
      </c>
      <c r="D36">
        <v>27</v>
      </c>
    </row>
    <row r="37" spans="1:9" x14ac:dyDescent="0.2">
      <c r="A37" s="11" t="s">
        <v>2079</v>
      </c>
      <c r="B37">
        <v>-27</v>
      </c>
      <c r="D37">
        <v>27</v>
      </c>
    </row>
    <row r="38" spans="1:9" x14ac:dyDescent="0.2">
      <c r="A38" s="11" t="s">
        <v>2068</v>
      </c>
      <c r="B38">
        <v>-307</v>
      </c>
      <c r="D38">
        <v>201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F395-145D-A64B-913F-0E4371DF75CD}">
  <dimension ref="A1:H13"/>
  <sheetViews>
    <sheetView workbookViewId="0">
      <selection activeCell="J25" sqref="J25"/>
    </sheetView>
  </sheetViews>
  <sheetFormatPr baseColWidth="10" defaultRowHeight="16" x14ac:dyDescent="0.2"/>
  <cols>
    <col min="1" max="2" width="20" bestFit="1" customWidth="1"/>
    <col min="3" max="3" width="15.33203125" bestFit="1" customWidth="1"/>
    <col min="4" max="4" width="18.6640625" bestFit="1" customWidth="1"/>
    <col min="5" max="5" width="14.6640625" bestFit="1" customWidth="1"/>
    <col min="6" max="6" width="23.1640625" bestFit="1" customWidth="1"/>
    <col min="7" max="7" width="18.5" bestFit="1" customWidth="1"/>
    <col min="8" max="8" width="21.83203125" bestFit="1" customWidth="1"/>
  </cols>
  <sheetData>
    <row r="1" spans="1:8" s="15" customFormat="1" ht="19" x14ac:dyDescent="0.25">
      <c r="A1" s="19" t="s">
        <v>2092</v>
      </c>
      <c r="B1" s="19" t="s">
        <v>2093</v>
      </c>
      <c r="C1" s="19" t="s">
        <v>2094</v>
      </c>
      <c r="D1" s="19" t="s">
        <v>2095</v>
      </c>
      <c r="E1" s="19" t="s">
        <v>2096</v>
      </c>
      <c r="F1" s="19" t="s">
        <v>2097</v>
      </c>
      <c r="G1" s="19" t="s">
        <v>2098</v>
      </c>
      <c r="H1" s="19" t="s">
        <v>2099</v>
      </c>
    </row>
    <row r="2" spans="1:8" ht="19" x14ac:dyDescent="0.25">
      <c r="A2" s="20" t="s">
        <v>2100</v>
      </c>
      <c r="B2" s="20">
        <f>COUNTIFS(Crowdfunding!$D$2:$D$1001,"&lt;1000",Crowdfunding!$G$2:$G$1001,"successful")</f>
        <v>30</v>
      </c>
      <c r="C2" s="20">
        <f>COUNTIFS(Crowdfunding!$D$2:$D$1001,"&lt;1000",Crowdfunding!$G$2:$G$1001,"failed")</f>
        <v>20</v>
      </c>
      <c r="D2" s="20">
        <f>COUNTIFS(Crowdfunding!$D$2:$D$1001,"&lt;1000",Crowdfunding!$G$2:$G$1001,"canceled")</f>
        <v>1</v>
      </c>
      <c r="E2" s="20">
        <f>SUM(B2:D2)</f>
        <v>51</v>
      </c>
      <c r="F2" s="21">
        <f>B2/$E2</f>
        <v>0.58823529411764708</v>
      </c>
      <c r="G2" s="21">
        <f t="shared" ref="G2:H2" si="0">C2/$E2</f>
        <v>0.39215686274509803</v>
      </c>
      <c r="H2" s="21">
        <f t="shared" si="0"/>
        <v>1.9607843137254902E-2</v>
      </c>
    </row>
    <row r="3" spans="1:8" ht="19" x14ac:dyDescent="0.25">
      <c r="A3" s="20" t="s">
        <v>2101</v>
      </c>
      <c r="B3" s="20">
        <f>COUNTIFS(Crowdfunding!$D$2:$D$1001,"&gt;=1000",Crowdfunding!$D$2:$D$1001,"&lt;=4999",Crowdfunding!$G$2:$G$1001,"successful")</f>
        <v>191</v>
      </c>
      <c r="C3" s="20">
        <f>COUNTIFS(Crowdfunding!$D$2:$D$1001,"&gt;=1000",Crowdfunding!$D$2:$D$1001,"&lt;=4999",Crowdfunding!$G$2:$G$1001,"failed")</f>
        <v>38</v>
      </c>
      <c r="D3" s="20">
        <f>COUNTIFS(Crowdfunding!$D$2:$D$1001,"&gt;=1000",Crowdfunding!$D$2:$D$1001,"&lt;=4999",Crowdfunding!$G$2:$G$1001,"canceled")</f>
        <v>2</v>
      </c>
      <c r="E3" s="20">
        <f t="shared" ref="E3:E13" si="1">SUM(B3:D3)</f>
        <v>231</v>
      </c>
      <c r="F3" s="21">
        <f t="shared" ref="F3:F13" si="2">B3/$E3</f>
        <v>0.82683982683982682</v>
      </c>
      <c r="G3" s="21">
        <f t="shared" ref="G3:G13" si="3">C3/$E3</f>
        <v>0.16450216450216451</v>
      </c>
      <c r="H3" s="21">
        <f t="shared" ref="H3:H13" si="4">D3/$E3</f>
        <v>8.658008658008658E-3</v>
      </c>
    </row>
    <row r="4" spans="1:8" ht="19" x14ac:dyDescent="0.25">
      <c r="A4" s="20" t="s">
        <v>2102</v>
      </c>
      <c r="B4" s="20">
        <f>COUNTIFS(Crowdfunding!$D$2:$D$1001,"&gt;=5000",Crowdfunding!$D$2:$D$1001,"&lt;=9999",Crowdfunding!$G$2:$G$1001,"successful")</f>
        <v>164</v>
      </c>
      <c r="C4" s="20">
        <f>COUNTIFS(Crowdfunding!$D$2:$D$1001,"&gt;=5000",Crowdfunding!$D$2:$D$1001,"&lt;=9999",Crowdfunding!$G$2:$G$1001,"failed")</f>
        <v>126</v>
      </c>
      <c r="D4" s="20">
        <f>COUNTIFS(Crowdfunding!$D$2:$D$1001,"&gt;=5000",Crowdfunding!$D$2:$D$1001,"&lt;=9999",Crowdfunding!$G$2:$G$1001,"canceled")</f>
        <v>25</v>
      </c>
      <c r="E4" s="20">
        <f t="shared" si="1"/>
        <v>315</v>
      </c>
      <c r="F4" s="21">
        <f t="shared" si="2"/>
        <v>0.52063492063492067</v>
      </c>
      <c r="G4" s="21">
        <f t="shared" si="3"/>
        <v>0.4</v>
      </c>
      <c r="H4" s="21">
        <f t="shared" si="4"/>
        <v>7.9365079365079361E-2</v>
      </c>
    </row>
    <row r="5" spans="1:8" ht="19" x14ac:dyDescent="0.25">
      <c r="A5" s="20" t="s">
        <v>2103</v>
      </c>
      <c r="B5" s="20">
        <f>COUNTIFS(Crowdfunding!$D$2:$D$1001,"&gt;=10000",Crowdfunding!$D$2:$D$1001,"&lt;=14999",Crowdfunding!$G$2:$G$1001,"successful")</f>
        <v>4</v>
      </c>
      <c r="C5" s="20">
        <f>COUNTIFS(Crowdfunding!$D$2:$D$1001,"&gt;=10000",Crowdfunding!$D$2:$D$1001,"&lt;=14999",Crowdfunding!$G$2:$G$1001,"failed")</f>
        <v>5</v>
      </c>
      <c r="D5" s="20">
        <f>COUNTIFS(Crowdfunding!$D$2:$D$1001,"&gt;=10000",Crowdfunding!$D$2:$D$1001,"&lt;=14999",Crowdfunding!$G$2:$G$1001,"canceled")</f>
        <v>0</v>
      </c>
      <c r="E5" s="20">
        <f t="shared" si="1"/>
        <v>9</v>
      </c>
      <c r="F5" s="21">
        <f t="shared" si="2"/>
        <v>0.44444444444444442</v>
      </c>
      <c r="G5" s="21">
        <f t="shared" si="3"/>
        <v>0.55555555555555558</v>
      </c>
      <c r="H5" s="21">
        <f t="shared" si="4"/>
        <v>0</v>
      </c>
    </row>
    <row r="6" spans="1:8" ht="19" x14ac:dyDescent="0.25">
      <c r="A6" s="20" t="s">
        <v>2104</v>
      </c>
      <c r="B6" s="20">
        <f>COUNTIFS(Crowdfunding!$D$2:$D$1001,"&gt;=15000",Crowdfunding!$D$2:$D$1001,"&lt;=19999",Crowdfunding!$G$2:$G$1001,"successful")</f>
        <v>10</v>
      </c>
      <c r="C6" s="20">
        <f>COUNTIFS(Crowdfunding!$D$2:$D$1001,"&gt;=15000",Crowdfunding!$D$2:$D$1001,"&lt;=19999",Crowdfunding!$G$2:$G$1001,"failed")</f>
        <v>0</v>
      </c>
      <c r="D6" s="20">
        <f>COUNTIFS(Crowdfunding!$D$2:$D$1001,"&gt;=15000",Crowdfunding!$D$2:$D$1001,"&lt;=19999",Crowdfunding!$G$2:$G$1001,"canceled")</f>
        <v>0</v>
      </c>
      <c r="E6" s="20">
        <f t="shared" si="1"/>
        <v>10</v>
      </c>
      <c r="F6" s="21">
        <f t="shared" si="2"/>
        <v>1</v>
      </c>
      <c r="G6" s="21">
        <f t="shared" si="3"/>
        <v>0</v>
      </c>
      <c r="H6" s="21">
        <f t="shared" si="4"/>
        <v>0</v>
      </c>
    </row>
    <row r="7" spans="1:8" ht="19" x14ac:dyDescent="0.25">
      <c r="A7" s="20" t="s">
        <v>2105</v>
      </c>
      <c r="B7" s="20">
        <f>COUNTIFS(Crowdfunding!$D$2:$D$1001,"&gt;=20000",Crowdfunding!$D$2:$D$1001,"&lt;=24999",Crowdfunding!$G$2:$G$1001,"successful")</f>
        <v>7</v>
      </c>
      <c r="C7" s="20">
        <f>COUNTIFS(Crowdfunding!$D$2:$D$1001,"&gt;=20000",Crowdfunding!$D$2:$D$1001,"&lt;=24999",Crowdfunding!$G$2:$G$1001,"failed")</f>
        <v>0</v>
      </c>
      <c r="D7" s="20">
        <f>COUNTIFS(Crowdfunding!$D$2:$D$1001,"&gt;=20000",Crowdfunding!$D$2:$D$1001,"&lt;=24999",Crowdfunding!$G$2:$G$1001,"canceled")</f>
        <v>0</v>
      </c>
      <c r="E7" s="20">
        <f t="shared" si="1"/>
        <v>7</v>
      </c>
      <c r="F7" s="21">
        <f t="shared" si="2"/>
        <v>1</v>
      </c>
      <c r="G7" s="21">
        <f t="shared" si="3"/>
        <v>0</v>
      </c>
      <c r="H7" s="21">
        <f t="shared" si="4"/>
        <v>0</v>
      </c>
    </row>
    <row r="8" spans="1:8" ht="19" x14ac:dyDescent="0.25">
      <c r="A8" s="20" t="s">
        <v>2106</v>
      </c>
      <c r="B8" s="20">
        <f>COUNTIFS(Crowdfunding!$D$2:$D$1001,"&gt;=25000",Crowdfunding!$D$2:$D$1001,"&lt;=29999",Crowdfunding!$G$2:$G$1001,"successful")</f>
        <v>11</v>
      </c>
      <c r="C8" s="20">
        <f>COUNTIFS(Crowdfunding!$D$2:$D$1001,"&gt;=25000",Crowdfunding!$D$2:$D$1001,"&lt;=29999",Crowdfunding!$G$2:$G$1001,"failed")</f>
        <v>3</v>
      </c>
      <c r="D8" s="20">
        <f>COUNTIFS(Crowdfunding!$D$2:$D$1001,"&gt;=25000",Crowdfunding!$D$2:$D$1001,"&lt;=29999",Crowdfunding!$G$2:$G$1001,"canceled")</f>
        <v>0</v>
      </c>
      <c r="E8" s="20">
        <f t="shared" si="1"/>
        <v>14</v>
      </c>
      <c r="F8" s="21">
        <f t="shared" si="2"/>
        <v>0.7857142857142857</v>
      </c>
      <c r="G8" s="21">
        <f t="shared" si="3"/>
        <v>0.21428571428571427</v>
      </c>
      <c r="H8" s="21">
        <f t="shared" si="4"/>
        <v>0</v>
      </c>
    </row>
    <row r="9" spans="1:8" ht="19" x14ac:dyDescent="0.25">
      <c r="A9" s="20" t="s">
        <v>2107</v>
      </c>
      <c r="B9" s="20">
        <f>COUNTIFS(Crowdfunding!$D$2:$D$1001,"&gt;=30000",Crowdfunding!$D$2:$D$1001,"&lt;=34999",Crowdfunding!$G$2:$G$1001,"successful")</f>
        <v>7</v>
      </c>
      <c r="C9" s="20">
        <f>COUNTIFS(Crowdfunding!$D$2:$D$1001,"&gt;=30000",Crowdfunding!$D$2:$D$1001,"&lt;=34999",Crowdfunding!$G$2:$G$1001,"failed")</f>
        <v>0</v>
      </c>
      <c r="D9" s="20">
        <f>COUNTIFS(Crowdfunding!$D$2:$D$1001,"&gt;=30000",Crowdfunding!$D$2:$D$1001,"&lt;=34999",Crowdfunding!$G$2:$G$1001,"canceled")</f>
        <v>0</v>
      </c>
      <c r="E9" s="20">
        <f t="shared" si="1"/>
        <v>7</v>
      </c>
      <c r="F9" s="21">
        <f t="shared" si="2"/>
        <v>1</v>
      </c>
      <c r="G9" s="21">
        <f t="shared" si="3"/>
        <v>0</v>
      </c>
      <c r="H9" s="21">
        <f t="shared" si="4"/>
        <v>0</v>
      </c>
    </row>
    <row r="10" spans="1:8" ht="19" x14ac:dyDescent="0.25">
      <c r="A10" s="20" t="s">
        <v>2108</v>
      </c>
      <c r="B10" s="20">
        <f>COUNTIFS(Crowdfunding!$D$2:$D$1001,"&gt;=35000",Crowdfunding!$D$2:$D$1001,"&lt;=39999",Crowdfunding!$G$2:$G$1001,"successful")</f>
        <v>8</v>
      </c>
      <c r="C10" s="20">
        <f>COUNTIFS(Crowdfunding!$D$2:$D$1001,"&gt;=35000",Crowdfunding!$D$2:$D$1001,"&lt;=39999",Crowdfunding!$G$2:$G$1001,"failed")</f>
        <v>3</v>
      </c>
      <c r="D10" s="20">
        <f>COUNTIFS(Crowdfunding!$D$2:$D$1001,"&gt;=35000",Crowdfunding!$D$2:$D$1001,"&lt;=39999",Crowdfunding!$G$2:$G$1001,"canceled")</f>
        <v>1</v>
      </c>
      <c r="E10" s="20">
        <f t="shared" si="1"/>
        <v>12</v>
      </c>
      <c r="F10" s="21">
        <f t="shared" si="2"/>
        <v>0.66666666666666663</v>
      </c>
      <c r="G10" s="21">
        <f t="shared" si="3"/>
        <v>0.25</v>
      </c>
      <c r="H10" s="21">
        <f t="shared" si="4"/>
        <v>8.3333333333333329E-2</v>
      </c>
    </row>
    <row r="11" spans="1:8" ht="19" x14ac:dyDescent="0.25">
      <c r="A11" s="20" t="s">
        <v>2109</v>
      </c>
      <c r="B11" s="20">
        <f>COUNTIFS(Crowdfunding!$D$2:$D$1001,"&gt;=40000",Crowdfunding!$D$2:$D$1001,"&lt;=44999",Crowdfunding!$G$2:$G$1001,"successful")</f>
        <v>11</v>
      </c>
      <c r="C11" s="20">
        <f>COUNTIFS(Crowdfunding!$D$2:$D$1001,"&gt;=40000",Crowdfunding!$D$2:$D$1001,"&lt;=44999",Crowdfunding!$G$2:$G$1001,"failed")</f>
        <v>3</v>
      </c>
      <c r="D11" s="20">
        <f>COUNTIFS(Crowdfunding!$D$2:$D$1001,"&gt;=40000",Crowdfunding!$D$2:$D$1001,"&lt;=44999",Crowdfunding!$G$2:$G$1001,"canceled")</f>
        <v>0</v>
      </c>
      <c r="E11" s="20">
        <f t="shared" si="1"/>
        <v>14</v>
      </c>
      <c r="F11" s="21">
        <f t="shared" si="2"/>
        <v>0.7857142857142857</v>
      </c>
      <c r="G11" s="21">
        <f t="shared" si="3"/>
        <v>0.21428571428571427</v>
      </c>
      <c r="H11" s="21">
        <f t="shared" si="4"/>
        <v>0</v>
      </c>
    </row>
    <row r="12" spans="1:8" ht="19" x14ac:dyDescent="0.25">
      <c r="A12" s="20" t="s">
        <v>2110</v>
      </c>
      <c r="B12" s="20">
        <f>COUNTIFS(Crowdfunding!$D$2:$D$1001,"&gt;=45000",Crowdfunding!$D$2:$D$1001,"&lt;=49999",Crowdfunding!$G$2:$G$1001,"successful")</f>
        <v>8</v>
      </c>
      <c r="C12" s="20">
        <f>COUNTIFS(Crowdfunding!$D$2:$D$1001,"&gt;=45000",Crowdfunding!$D$2:$D$1001,"&lt;=49999",Crowdfunding!$G$2:$G$1001,"failed")</f>
        <v>3</v>
      </c>
      <c r="D12" s="20">
        <f>COUNTIFS(Crowdfunding!$D$2:$D$1001,"&gt;=45000",Crowdfunding!$D$2:$D$1001,"&lt;=49999",Crowdfunding!$G$2:$G$1001,"canceled")</f>
        <v>0</v>
      </c>
      <c r="E12" s="20">
        <f t="shared" si="1"/>
        <v>11</v>
      </c>
      <c r="F12" s="21">
        <f t="shared" si="2"/>
        <v>0.72727272727272729</v>
      </c>
      <c r="G12" s="21">
        <f t="shared" si="3"/>
        <v>0.27272727272727271</v>
      </c>
      <c r="H12" s="21">
        <f t="shared" si="4"/>
        <v>0</v>
      </c>
    </row>
    <row r="13" spans="1:8" ht="19" x14ac:dyDescent="0.25">
      <c r="A13" s="20" t="s">
        <v>2111</v>
      </c>
      <c r="B13" s="20">
        <f>COUNTIFS(Crowdfunding!$D$2:$D$1001,"&gt;50000",Crowdfunding!$G$2:$G$1001,"successful")</f>
        <v>114</v>
      </c>
      <c r="C13" s="20">
        <f>COUNTIFS(Crowdfunding!$D$2:$D$1001,"&gt;50000",Crowdfunding!$G$2:$G$1001,"failed")</f>
        <v>163</v>
      </c>
      <c r="D13" s="20">
        <f>COUNTIFS(Crowdfunding!$D$2:$D$1001,"&gt;50000",Crowdfunding!$G$2:$G$1001,"canceled")</f>
        <v>28</v>
      </c>
      <c r="E13" s="20">
        <f t="shared" si="1"/>
        <v>305</v>
      </c>
      <c r="F13" s="21">
        <f t="shared" si="2"/>
        <v>0.3737704918032787</v>
      </c>
      <c r="G13" s="21">
        <f t="shared" si="3"/>
        <v>0.53442622950819674</v>
      </c>
      <c r="H13" s="21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CB29-B538-734F-ACD2-8B1C48BF862D}">
  <dimension ref="A1:K567"/>
  <sheetViews>
    <sheetView workbookViewId="0">
      <selection activeCell="E12" sqref="E12"/>
    </sheetView>
  </sheetViews>
  <sheetFormatPr baseColWidth="10" defaultRowHeight="16" x14ac:dyDescent="0.2"/>
  <cols>
    <col min="2" max="2" width="13" bestFit="1" customWidth="1"/>
    <col min="3" max="3" width="3.33203125" customWidth="1"/>
    <col min="4" max="5" width="13" customWidth="1"/>
    <col min="8" max="8" width="13" bestFit="1" customWidth="1"/>
    <col min="9" max="9" width="4.83203125" customWidth="1"/>
  </cols>
  <sheetData>
    <row r="1" spans="1:11" ht="17" thickBot="1" x14ac:dyDescent="0.25">
      <c r="A1" s="31" t="s">
        <v>2112</v>
      </c>
      <c r="B1" s="31"/>
      <c r="C1" s="1"/>
      <c r="D1" s="1"/>
      <c r="E1" s="1"/>
      <c r="G1" s="31" t="s">
        <v>2113</v>
      </c>
      <c r="H1" s="31"/>
    </row>
    <row r="2" spans="1:11" x14ac:dyDescent="0.2">
      <c r="A2" s="1" t="s">
        <v>4</v>
      </c>
      <c r="B2" s="1" t="s">
        <v>5</v>
      </c>
      <c r="C2" s="1"/>
      <c r="D2" s="22" t="s">
        <v>2116</v>
      </c>
      <c r="E2" s="23"/>
      <c r="G2" s="1" t="s">
        <v>4</v>
      </c>
      <c r="H2" s="1" t="s">
        <v>5</v>
      </c>
      <c r="J2" s="22" t="s">
        <v>2116</v>
      </c>
      <c r="K2" s="23"/>
    </row>
    <row r="3" spans="1:11" x14ac:dyDescent="0.2">
      <c r="A3" t="s">
        <v>20</v>
      </c>
      <c r="B3">
        <v>158</v>
      </c>
      <c r="D3" s="24" t="s">
        <v>2114</v>
      </c>
      <c r="E3" s="25">
        <f>AVERAGE(B3:B567)</f>
        <v>851.14690265486729</v>
      </c>
      <c r="G3" t="s">
        <v>14</v>
      </c>
      <c r="H3">
        <v>0</v>
      </c>
      <c r="J3" s="24" t="s">
        <v>2114</v>
      </c>
      <c r="K3" s="25">
        <f>AVERAGE(H3:H366)</f>
        <v>585.61538461538464</v>
      </c>
    </row>
    <row r="4" spans="1:11" x14ac:dyDescent="0.2">
      <c r="A4" t="s">
        <v>20</v>
      </c>
      <c r="B4">
        <v>1425</v>
      </c>
      <c r="D4" s="24" t="s">
        <v>2115</v>
      </c>
      <c r="E4" s="26">
        <f>MEDIAN(B3:B567)</f>
        <v>201</v>
      </c>
      <c r="G4" t="s">
        <v>14</v>
      </c>
      <c r="H4">
        <v>24</v>
      </c>
      <c r="J4" s="24" t="s">
        <v>2115</v>
      </c>
      <c r="K4" s="26">
        <f>MEDIAN(H3:H366)</f>
        <v>114.5</v>
      </c>
    </row>
    <row r="5" spans="1:11" x14ac:dyDescent="0.2">
      <c r="A5" t="s">
        <v>20</v>
      </c>
      <c r="B5">
        <v>174</v>
      </c>
      <c r="D5" s="24" t="s">
        <v>2117</v>
      </c>
      <c r="E5" s="26">
        <f>MIN(B3:B567)</f>
        <v>16</v>
      </c>
      <c r="G5" t="s">
        <v>14</v>
      </c>
      <c r="H5">
        <v>53</v>
      </c>
      <c r="J5" s="24" t="s">
        <v>2117</v>
      </c>
      <c r="K5" s="26">
        <f>MIN(H3:H366)</f>
        <v>0</v>
      </c>
    </row>
    <row r="6" spans="1:11" x14ac:dyDescent="0.2">
      <c r="A6" t="s">
        <v>20</v>
      </c>
      <c r="B6">
        <v>227</v>
      </c>
      <c r="D6" s="24" t="s">
        <v>2118</v>
      </c>
      <c r="E6" s="26">
        <f>MAX(B3:B567)</f>
        <v>7295</v>
      </c>
      <c r="G6" t="s">
        <v>14</v>
      </c>
      <c r="H6">
        <v>18</v>
      </c>
      <c r="J6" s="24" t="s">
        <v>2118</v>
      </c>
      <c r="K6" s="26">
        <f>MAX(H3:H366)</f>
        <v>6080</v>
      </c>
    </row>
    <row r="7" spans="1:11" x14ac:dyDescent="0.2">
      <c r="A7" t="s">
        <v>20</v>
      </c>
      <c r="B7">
        <v>220</v>
      </c>
      <c r="D7" s="24" t="s">
        <v>2119</v>
      </c>
      <c r="E7" s="29">
        <f>_xlfn.VAR.S(B3:B567)</f>
        <v>1606216.5936295739</v>
      </c>
      <c r="G7" t="s">
        <v>14</v>
      </c>
      <c r="H7">
        <v>44</v>
      </c>
      <c r="J7" s="24" t="s">
        <v>2119</v>
      </c>
      <c r="K7" s="29">
        <f>_xlfn.VAR.S(H3:H366)</f>
        <v>924113.45496927318</v>
      </c>
    </row>
    <row r="8" spans="1:11" ht="17" thickBot="1" x14ac:dyDescent="0.25">
      <c r="A8" t="s">
        <v>20</v>
      </c>
      <c r="B8">
        <v>98</v>
      </c>
      <c r="D8" s="27" t="s">
        <v>2120</v>
      </c>
      <c r="E8" s="28">
        <f>STDEV(B3:B567)</f>
        <v>1267.366006183523</v>
      </c>
      <c r="G8" t="s">
        <v>14</v>
      </c>
      <c r="H8">
        <v>27</v>
      </c>
      <c r="J8" s="27" t="s">
        <v>2120</v>
      </c>
      <c r="K8" s="28">
        <f>STDEV(H3:H366)</f>
        <v>961.30819978260524</v>
      </c>
    </row>
    <row r="9" spans="1:11" x14ac:dyDescent="0.2">
      <c r="A9" t="s">
        <v>20</v>
      </c>
      <c r="B9">
        <v>100</v>
      </c>
      <c r="G9" t="s">
        <v>14</v>
      </c>
      <c r="H9">
        <v>55</v>
      </c>
    </row>
    <row r="10" spans="1:11" x14ac:dyDescent="0.2">
      <c r="A10" t="s">
        <v>20</v>
      </c>
      <c r="B10">
        <v>1249</v>
      </c>
      <c r="E10" s="30">
        <f>K7/E7</f>
        <v>0.57533551741054445</v>
      </c>
      <c r="G10" t="s">
        <v>14</v>
      </c>
      <c r="H10">
        <v>200</v>
      </c>
    </row>
    <row r="11" spans="1:11" x14ac:dyDescent="0.2">
      <c r="A11" t="s">
        <v>20</v>
      </c>
      <c r="B11">
        <v>1396</v>
      </c>
      <c r="E11" s="30">
        <f>K8/E8</f>
        <v>0.75850874577063687</v>
      </c>
      <c r="G11" t="s">
        <v>14</v>
      </c>
      <c r="H11">
        <v>452</v>
      </c>
    </row>
    <row r="12" spans="1:11" x14ac:dyDescent="0.2">
      <c r="A12" t="s">
        <v>20</v>
      </c>
      <c r="B12">
        <v>890</v>
      </c>
      <c r="G12" t="s">
        <v>14</v>
      </c>
      <c r="H12">
        <v>674</v>
      </c>
    </row>
    <row r="13" spans="1:11" x14ac:dyDescent="0.2">
      <c r="A13" t="s">
        <v>20</v>
      </c>
      <c r="B13">
        <v>142</v>
      </c>
      <c r="G13" t="s">
        <v>14</v>
      </c>
      <c r="H13">
        <v>558</v>
      </c>
    </row>
    <row r="14" spans="1:11" x14ac:dyDescent="0.2">
      <c r="A14" t="s">
        <v>20</v>
      </c>
      <c r="B14">
        <v>2673</v>
      </c>
      <c r="G14" t="s">
        <v>14</v>
      </c>
      <c r="H14">
        <v>15</v>
      </c>
    </row>
    <row r="15" spans="1:11" x14ac:dyDescent="0.2">
      <c r="A15" t="s">
        <v>20</v>
      </c>
      <c r="B15">
        <v>163</v>
      </c>
      <c r="G15" t="s">
        <v>14</v>
      </c>
      <c r="H15">
        <v>2307</v>
      </c>
    </row>
    <row r="16" spans="1:11" x14ac:dyDescent="0.2">
      <c r="A16" t="s">
        <v>20</v>
      </c>
      <c r="B16">
        <v>2220</v>
      </c>
      <c r="G16" t="s">
        <v>14</v>
      </c>
      <c r="H16">
        <v>88</v>
      </c>
    </row>
    <row r="17" spans="1:8" x14ac:dyDescent="0.2">
      <c r="A17" t="s">
        <v>20</v>
      </c>
      <c r="B17">
        <v>1606</v>
      </c>
      <c r="G17" t="s">
        <v>14</v>
      </c>
      <c r="H17">
        <v>48</v>
      </c>
    </row>
    <row r="18" spans="1:8" x14ac:dyDescent="0.2">
      <c r="A18" t="s">
        <v>20</v>
      </c>
      <c r="B18">
        <v>129</v>
      </c>
      <c r="G18" t="s">
        <v>14</v>
      </c>
      <c r="H18">
        <v>1</v>
      </c>
    </row>
    <row r="19" spans="1:8" x14ac:dyDescent="0.2">
      <c r="A19" t="s">
        <v>20</v>
      </c>
      <c r="B19">
        <v>226</v>
      </c>
      <c r="G19" t="s">
        <v>14</v>
      </c>
      <c r="H19">
        <v>1467</v>
      </c>
    </row>
    <row r="20" spans="1:8" x14ac:dyDescent="0.2">
      <c r="A20" t="s">
        <v>20</v>
      </c>
      <c r="B20">
        <v>5419</v>
      </c>
      <c r="G20" t="s">
        <v>14</v>
      </c>
      <c r="H20">
        <v>75</v>
      </c>
    </row>
    <row r="21" spans="1:8" x14ac:dyDescent="0.2">
      <c r="A21" t="s">
        <v>20</v>
      </c>
      <c r="B21">
        <v>165</v>
      </c>
      <c r="G21" t="s">
        <v>14</v>
      </c>
      <c r="H21">
        <v>120</v>
      </c>
    </row>
    <row r="22" spans="1:8" x14ac:dyDescent="0.2">
      <c r="A22" t="s">
        <v>20</v>
      </c>
      <c r="B22">
        <v>1965</v>
      </c>
      <c r="G22" t="s">
        <v>14</v>
      </c>
      <c r="H22">
        <v>2253</v>
      </c>
    </row>
    <row r="23" spans="1:8" x14ac:dyDescent="0.2">
      <c r="A23" t="s">
        <v>20</v>
      </c>
      <c r="B23">
        <v>16</v>
      </c>
      <c r="G23" t="s">
        <v>14</v>
      </c>
      <c r="H23">
        <v>5</v>
      </c>
    </row>
    <row r="24" spans="1:8" x14ac:dyDescent="0.2">
      <c r="A24" t="s">
        <v>20</v>
      </c>
      <c r="B24">
        <v>107</v>
      </c>
      <c r="G24" t="s">
        <v>14</v>
      </c>
      <c r="H24">
        <v>38</v>
      </c>
    </row>
    <row r="25" spans="1:8" x14ac:dyDescent="0.2">
      <c r="A25" t="s">
        <v>20</v>
      </c>
      <c r="B25">
        <v>134</v>
      </c>
      <c r="G25" t="s">
        <v>14</v>
      </c>
      <c r="H25">
        <v>12</v>
      </c>
    </row>
    <row r="26" spans="1:8" x14ac:dyDescent="0.2">
      <c r="A26" t="s">
        <v>20</v>
      </c>
      <c r="B26">
        <v>198</v>
      </c>
      <c r="G26" t="s">
        <v>14</v>
      </c>
      <c r="H26">
        <v>1684</v>
      </c>
    </row>
    <row r="27" spans="1:8" x14ac:dyDescent="0.2">
      <c r="A27" t="s">
        <v>20</v>
      </c>
      <c r="B27">
        <v>111</v>
      </c>
      <c r="G27" t="s">
        <v>14</v>
      </c>
      <c r="H27">
        <v>56</v>
      </c>
    </row>
    <row r="28" spans="1:8" x14ac:dyDescent="0.2">
      <c r="A28" t="s">
        <v>20</v>
      </c>
      <c r="B28">
        <v>222</v>
      </c>
      <c r="G28" t="s">
        <v>14</v>
      </c>
      <c r="H28">
        <v>838</v>
      </c>
    </row>
    <row r="29" spans="1:8" x14ac:dyDescent="0.2">
      <c r="A29" t="s">
        <v>20</v>
      </c>
      <c r="B29">
        <v>6212</v>
      </c>
      <c r="G29" t="s">
        <v>14</v>
      </c>
      <c r="H29">
        <v>1000</v>
      </c>
    </row>
    <row r="30" spans="1:8" x14ac:dyDescent="0.2">
      <c r="A30" t="s">
        <v>20</v>
      </c>
      <c r="B30">
        <v>98</v>
      </c>
      <c r="G30" t="s">
        <v>14</v>
      </c>
      <c r="H30">
        <v>1482</v>
      </c>
    </row>
    <row r="31" spans="1:8" x14ac:dyDescent="0.2">
      <c r="A31" t="s">
        <v>20</v>
      </c>
      <c r="B31">
        <v>92</v>
      </c>
      <c r="G31" t="s">
        <v>14</v>
      </c>
      <c r="H31">
        <v>106</v>
      </c>
    </row>
    <row r="32" spans="1:8" x14ac:dyDescent="0.2">
      <c r="A32" t="s">
        <v>20</v>
      </c>
      <c r="B32">
        <v>149</v>
      </c>
      <c r="G32" t="s">
        <v>14</v>
      </c>
      <c r="H32">
        <v>679</v>
      </c>
    </row>
    <row r="33" spans="1:8" x14ac:dyDescent="0.2">
      <c r="A33" t="s">
        <v>20</v>
      </c>
      <c r="B33">
        <v>2431</v>
      </c>
      <c r="G33" t="s">
        <v>14</v>
      </c>
      <c r="H33">
        <v>1220</v>
      </c>
    </row>
    <row r="34" spans="1:8" x14ac:dyDescent="0.2">
      <c r="A34" t="s">
        <v>20</v>
      </c>
      <c r="B34">
        <v>303</v>
      </c>
      <c r="G34" t="s">
        <v>14</v>
      </c>
      <c r="H34">
        <v>1</v>
      </c>
    </row>
    <row r="35" spans="1:8" x14ac:dyDescent="0.2">
      <c r="A35" t="s">
        <v>20</v>
      </c>
      <c r="B35">
        <v>209</v>
      </c>
      <c r="G35" t="s">
        <v>14</v>
      </c>
      <c r="H35">
        <v>37</v>
      </c>
    </row>
    <row r="36" spans="1:8" x14ac:dyDescent="0.2">
      <c r="A36" t="s">
        <v>20</v>
      </c>
      <c r="B36">
        <v>131</v>
      </c>
      <c r="G36" t="s">
        <v>14</v>
      </c>
      <c r="H36">
        <v>60</v>
      </c>
    </row>
    <row r="37" spans="1:8" x14ac:dyDescent="0.2">
      <c r="A37" t="s">
        <v>20</v>
      </c>
      <c r="B37">
        <v>164</v>
      </c>
      <c r="G37" t="s">
        <v>14</v>
      </c>
      <c r="H37">
        <v>296</v>
      </c>
    </row>
    <row r="38" spans="1:8" x14ac:dyDescent="0.2">
      <c r="A38" t="s">
        <v>20</v>
      </c>
      <c r="B38">
        <v>201</v>
      </c>
      <c r="G38" t="s">
        <v>14</v>
      </c>
      <c r="H38">
        <v>3304</v>
      </c>
    </row>
    <row r="39" spans="1:8" x14ac:dyDescent="0.2">
      <c r="A39" t="s">
        <v>20</v>
      </c>
      <c r="B39">
        <v>211</v>
      </c>
      <c r="G39" t="s">
        <v>14</v>
      </c>
      <c r="H39">
        <v>73</v>
      </c>
    </row>
    <row r="40" spans="1:8" x14ac:dyDescent="0.2">
      <c r="A40" t="s">
        <v>20</v>
      </c>
      <c r="B40">
        <v>128</v>
      </c>
      <c r="G40" t="s">
        <v>14</v>
      </c>
      <c r="H40">
        <v>3387</v>
      </c>
    </row>
    <row r="41" spans="1:8" x14ac:dyDescent="0.2">
      <c r="A41" t="s">
        <v>20</v>
      </c>
      <c r="B41">
        <v>1600</v>
      </c>
      <c r="G41" t="s">
        <v>14</v>
      </c>
      <c r="H41">
        <v>662</v>
      </c>
    </row>
    <row r="42" spans="1:8" x14ac:dyDescent="0.2">
      <c r="A42" t="s">
        <v>20</v>
      </c>
      <c r="B42">
        <v>249</v>
      </c>
      <c r="G42" t="s">
        <v>14</v>
      </c>
      <c r="H42">
        <v>774</v>
      </c>
    </row>
    <row r="43" spans="1:8" x14ac:dyDescent="0.2">
      <c r="A43" t="s">
        <v>20</v>
      </c>
      <c r="B43">
        <v>236</v>
      </c>
      <c r="G43" t="s">
        <v>14</v>
      </c>
      <c r="H43">
        <v>672</v>
      </c>
    </row>
    <row r="44" spans="1:8" x14ac:dyDescent="0.2">
      <c r="A44" t="s">
        <v>20</v>
      </c>
      <c r="B44">
        <v>4065</v>
      </c>
      <c r="G44" t="s">
        <v>14</v>
      </c>
      <c r="H44">
        <v>940</v>
      </c>
    </row>
    <row r="45" spans="1:8" x14ac:dyDescent="0.2">
      <c r="A45" t="s">
        <v>20</v>
      </c>
      <c r="B45">
        <v>246</v>
      </c>
      <c r="G45" t="s">
        <v>14</v>
      </c>
      <c r="H45">
        <v>117</v>
      </c>
    </row>
    <row r="46" spans="1:8" x14ac:dyDescent="0.2">
      <c r="A46" t="s">
        <v>20</v>
      </c>
      <c r="B46">
        <v>2475</v>
      </c>
      <c r="G46" t="s">
        <v>14</v>
      </c>
      <c r="H46">
        <v>115</v>
      </c>
    </row>
    <row r="47" spans="1:8" x14ac:dyDescent="0.2">
      <c r="A47" t="s">
        <v>20</v>
      </c>
      <c r="B47">
        <v>76</v>
      </c>
      <c r="G47" t="s">
        <v>14</v>
      </c>
      <c r="H47">
        <v>326</v>
      </c>
    </row>
    <row r="48" spans="1:8" x14ac:dyDescent="0.2">
      <c r="A48" t="s">
        <v>20</v>
      </c>
      <c r="B48">
        <v>54</v>
      </c>
      <c r="G48" t="s">
        <v>14</v>
      </c>
      <c r="H48">
        <v>1</v>
      </c>
    </row>
    <row r="49" spans="1:8" x14ac:dyDescent="0.2">
      <c r="A49" t="s">
        <v>20</v>
      </c>
      <c r="B49">
        <v>88</v>
      </c>
      <c r="G49" t="s">
        <v>14</v>
      </c>
      <c r="H49">
        <v>1467</v>
      </c>
    </row>
    <row r="50" spans="1:8" x14ac:dyDescent="0.2">
      <c r="A50" t="s">
        <v>20</v>
      </c>
      <c r="B50">
        <v>85</v>
      </c>
      <c r="G50" t="s">
        <v>14</v>
      </c>
      <c r="H50">
        <v>5681</v>
      </c>
    </row>
    <row r="51" spans="1:8" x14ac:dyDescent="0.2">
      <c r="A51" t="s">
        <v>20</v>
      </c>
      <c r="B51">
        <v>170</v>
      </c>
      <c r="G51" t="s">
        <v>14</v>
      </c>
      <c r="H51">
        <v>1059</v>
      </c>
    </row>
    <row r="52" spans="1:8" x14ac:dyDescent="0.2">
      <c r="A52" t="s">
        <v>20</v>
      </c>
      <c r="B52">
        <v>330</v>
      </c>
      <c r="G52" t="s">
        <v>14</v>
      </c>
      <c r="H52">
        <v>1194</v>
      </c>
    </row>
    <row r="53" spans="1:8" x14ac:dyDescent="0.2">
      <c r="A53" t="s">
        <v>20</v>
      </c>
      <c r="B53">
        <v>127</v>
      </c>
      <c r="G53" t="s">
        <v>14</v>
      </c>
      <c r="H53">
        <v>30</v>
      </c>
    </row>
    <row r="54" spans="1:8" x14ac:dyDescent="0.2">
      <c r="A54" t="s">
        <v>20</v>
      </c>
      <c r="B54">
        <v>411</v>
      </c>
      <c r="G54" t="s">
        <v>14</v>
      </c>
      <c r="H54">
        <v>75</v>
      </c>
    </row>
    <row r="55" spans="1:8" x14ac:dyDescent="0.2">
      <c r="A55" t="s">
        <v>20</v>
      </c>
      <c r="B55">
        <v>180</v>
      </c>
      <c r="G55" t="s">
        <v>14</v>
      </c>
      <c r="H55">
        <v>955</v>
      </c>
    </row>
    <row r="56" spans="1:8" x14ac:dyDescent="0.2">
      <c r="A56" t="s">
        <v>20</v>
      </c>
      <c r="B56">
        <v>374</v>
      </c>
      <c r="G56" t="s">
        <v>14</v>
      </c>
      <c r="H56">
        <v>67</v>
      </c>
    </row>
    <row r="57" spans="1:8" x14ac:dyDescent="0.2">
      <c r="A57" t="s">
        <v>20</v>
      </c>
      <c r="B57">
        <v>71</v>
      </c>
      <c r="G57" t="s">
        <v>14</v>
      </c>
      <c r="H57">
        <v>5</v>
      </c>
    </row>
    <row r="58" spans="1:8" x14ac:dyDescent="0.2">
      <c r="A58" t="s">
        <v>20</v>
      </c>
      <c r="B58">
        <v>203</v>
      </c>
      <c r="G58" t="s">
        <v>14</v>
      </c>
      <c r="H58">
        <v>26</v>
      </c>
    </row>
    <row r="59" spans="1:8" x14ac:dyDescent="0.2">
      <c r="A59" t="s">
        <v>20</v>
      </c>
      <c r="B59">
        <v>113</v>
      </c>
      <c r="G59" t="s">
        <v>14</v>
      </c>
      <c r="H59">
        <v>1130</v>
      </c>
    </row>
    <row r="60" spans="1:8" x14ac:dyDescent="0.2">
      <c r="A60" t="s">
        <v>20</v>
      </c>
      <c r="B60">
        <v>96</v>
      </c>
      <c r="G60" t="s">
        <v>14</v>
      </c>
      <c r="H60">
        <v>782</v>
      </c>
    </row>
    <row r="61" spans="1:8" x14ac:dyDescent="0.2">
      <c r="A61" t="s">
        <v>20</v>
      </c>
      <c r="B61">
        <v>498</v>
      </c>
      <c r="G61" t="s">
        <v>14</v>
      </c>
      <c r="H61">
        <v>210</v>
      </c>
    </row>
    <row r="62" spans="1:8" x14ac:dyDescent="0.2">
      <c r="A62" t="s">
        <v>20</v>
      </c>
      <c r="B62">
        <v>180</v>
      </c>
      <c r="G62" t="s">
        <v>14</v>
      </c>
      <c r="H62">
        <v>136</v>
      </c>
    </row>
    <row r="63" spans="1:8" x14ac:dyDescent="0.2">
      <c r="A63" t="s">
        <v>20</v>
      </c>
      <c r="B63">
        <v>27</v>
      </c>
      <c r="G63" t="s">
        <v>14</v>
      </c>
      <c r="H63">
        <v>86</v>
      </c>
    </row>
    <row r="64" spans="1:8" x14ac:dyDescent="0.2">
      <c r="A64" t="s">
        <v>20</v>
      </c>
      <c r="B64">
        <v>2331</v>
      </c>
      <c r="G64" t="s">
        <v>14</v>
      </c>
      <c r="H64">
        <v>19</v>
      </c>
    </row>
    <row r="65" spans="1:8" x14ac:dyDescent="0.2">
      <c r="A65" t="s">
        <v>20</v>
      </c>
      <c r="B65">
        <v>113</v>
      </c>
      <c r="G65" t="s">
        <v>14</v>
      </c>
      <c r="H65">
        <v>886</v>
      </c>
    </row>
    <row r="66" spans="1:8" x14ac:dyDescent="0.2">
      <c r="A66" t="s">
        <v>20</v>
      </c>
      <c r="B66">
        <v>164</v>
      </c>
      <c r="G66" t="s">
        <v>14</v>
      </c>
      <c r="H66">
        <v>35</v>
      </c>
    </row>
    <row r="67" spans="1:8" x14ac:dyDescent="0.2">
      <c r="A67" t="s">
        <v>20</v>
      </c>
      <c r="B67">
        <v>164</v>
      </c>
      <c r="G67" t="s">
        <v>14</v>
      </c>
      <c r="H67">
        <v>24</v>
      </c>
    </row>
    <row r="68" spans="1:8" x14ac:dyDescent="0.2">
      <c r="A68" t="s">
        <v>20</v>
      </c>
      <c r="B68">
        <v>336</v>
      </c>
      <c r="G68" t="s">
        <v>14</v>
      </c>
      <c r="H68">
        <v>86</v>
      </c>
    </row>
    <row r="69" spans="1:8" x14ac:dyDescent="0.2">
      <c r="A69" t="s">
        <v>20</v>
      </c>
      <c r="B69">
        <v>1917</v>
      </c>
      <c r="G69" t="s">
        <v>14</v>
      </c>
      <c r="H69">
        <v>243</v>
      </c>
    </row>
    <row r="70" spans="1:8" x14ac:dyDescent="0.2">
      <c r="A70" t="s">
        <v>20</v>
      </c>
      <c r="B70">
        <v>95</v>
      </c>
      <c r="G70" t="s">
        <v>14</v>
      </c>
      <c r="H70">
        <v>65</v>
      </c>
    </row>
    <row r="71" spans="1:8" x14ac:dyDescent="0.2">
      <c r="A71" t="s">
        <v>20</v>
      </c>
      <c r="B71">
        <v>147</v>
      </c>
      <c r="G71" t="s">
        <v>14</v>
      </c>
      <c r="H71">
        <v>100</v>
      </c>
    </row>
    <row r="72" spans="1:8" x14ac:dyDescent="0.2">
      <c r="A72" t="s">
        <v>20</v>
      </c>
      <c r="B72">
        <v>86</v>
      </c>
      <c r="G72" t="s">
        <v>14</v>
      </c>
      <c r="H72">
        <v>168</v>
      </c>
    </row>
    <row r="73" spans="1:8" x14ac:dyDescent="0.2">
      <c r="A73" t="s">
        <v>20</v>
      </c>
      <c r="B73">
        <v>83</v>
      </c>
      <c r="G73" t="s">
        <v>14</v>
      </c>
      <c r="H73">
        <v>13</v>
      </c>
    </row>
    <row r="74" spans="1:8" x14ac:dyDescent="0.2">
      <c r="A74" t="s">
        <v>20</v>
      </c>
      <c r="B74">
        <v>676</v>
      </c>
      <c r="G74" t="s">
        <v>14</v>
      </c>
      <c r="H74">
        <v>1</v>
      </c>
    </row>
    <row r="75" spans="1:8" x14ac:dyDescent="0.2">
      <c r="A75" t="s">
        <v>20</v>
      </c>
      <c r="B75">
        <v>361</v>
      </c>
      <c r="G75" t="s">
        <v>14</v>
      </c>
      <c r="H75">
        <v>40</v>
      </c>
    </row>
    <row r="76" spans="1:8" x14ac:dyDescent="0.2">
      <c r="A76" t="s">
        <v>20</v>
      </c>
      <c r="B76">
        <v>131</v>
      </c>
      <c r="G76" t="s">
        <v>14</v>
      </c>
      <c r="H76">
        <v>226</v>
      </c>
    </row>
    <row r="77" spans="1:8" x14ac:dyDescent="0.2">
      <c r="A77" t="s">
        <v>20</v>
      </c>
      <c r="B77">
        <v>126</v>
      </c>
      <c r="G77" t="s">
        <v>14</v>
      </c>
      <c r="H77">
        <v>1625</v>
      </c>
    </row>
    <row r="78" spans="1:8" x14ac:dyDescent="0.2">
      <c r="A78" t="s">
        <v>20</v>
      </c>
      <c r="B78">
        <v>275</v>
      </c>
      <c r="G78" t="s">
        <v>14</v>
      </c>
      <c r="H78">
        <v>143</v>
      </c>
    </row>
    <row r="79" spans="1:8" x14ac:dyDescent="0.2">
      <c r="A79" t="s">
        <v>20</v>
      </c>
      <c r="B79">
        <v>67</v>
      </c>
      <c r="G79" t="s">
        <v>14</v>
      </c>
      <c r="H79">
        <v>934</v>
      </c>
    </row>
    <row r="80" spans="1:8" x14ac:dyDescent="0.2">
      <c r="A80" t="s">
        <v>20</v>
      </c>
      <c r="B80">
        <v>154</v>
      </c>
      <c r="G80" t="s">
        <v>14</v>
      </c>
      <c r="H80">
        <v>17</v>
      </c>
    </row>
    <row r="81" spans="1:8" x14ac:dyDescent="0.2">
      <c r="A81" t="s">
        <v>20</v>
      </c>
      <c r="B81">
        <v>1782</v>
      </c>
      <c r="G81" t="s">
        <v>14</v>
      </c>
      <c r="H81">
        <v>2179</v>
      </c>
    </row>
    <row r="82" spans="1:8" x14ac:dyDescent="0.2">
      <c r="A82" t="s">
        <v>20</v>
      </c>
      <c r="B82">
        <v>903</v>
      </c>
      <c r="G82" t="s">
        <v>14</v>
      </c>
      <c r="H82">
        <v>931</v>
      </c>
    </row>
    <row r="83" spans="1:8" x14ac:dyDescent="0.2">
      <c r="A83" t="s">
        <v>20</v>
      </c>
      <c r="B83">
        <v>94</v>
      </c>
      <c r="G83" t="s">
        <v>14</v>
      </c>
      <c r="H83">
        <v>92</v>
      </c>
    </row>
    <row r="84" spans="1:8" x14ac:dyDescent="0.2">
      <c r="A84" t="s">
        <v>20</v>
      </c>
      <c r="B84">
        <v>180</v>
      </c>
      <c r="G84" t="s">
        <v>14</v>
      </c>
      <c r="H84">
        <v>57</v>
      </c>
    </row>
    <row r="85" spans="1:8" x14ac:dyDescent="0.2">
      <c r="A85" t="s">
        <v>20</v>
      </c>
      <c r="B85">
        <v>533</v>
      </c>
      <c r="G85" t="s">
        <v>14</v>
      </c>
      <c r="H85">
        <v>41</v>
      </c>
    </row>
    <row r="86" spans="1:8" x14ac:dyDescent="0.2">
      <c r="A86" t="s">
        <v>20</v>
      </c>
      <c r="B86">
        <v>2443</v>
      </c>
      <c r="G86" t="s">
        <v>14</v>
      </c>
      <c r="H86">
        <v>1</v>
      </c>
    </row>
    <row r="87" spans="1:8" x14ac:dyDescent="0.2">
      <c r="A87" t="s">
        <v>20</v>
      </c>
      <c r="B87">
        <v>89</v>
      </c>
      <c r="G87" t="s">
        <v>14</v>
      </c>
      <c r="H87">
        <v>101</v>
      </c>
    </row>
    <row r="88" spans="1:8" x14ac:dyDescent="0.2">
      <c r="A88" t="s">
        <v>20</v>
      </c>
      <c r="B88">
        <v>159</v>
      </c>
      <c r="G88" t="s">
        <v>14</v>
      </c>
      <c r="H88">
        <v>1335</v>
      </c>
    </row>
    <row r="89" spans="1:8" x14ac:dyDescent="0.2">
      <c r="A89" t="s">
        <v>20</v>
      </c>
      <c r="B89">
        <v>50</v>
      </c>
      <c r="G89" t="s">
        <v>14</v>
      </c>
      <c r="H89">
        <v>15</v>
      </c>
    </row>
    <row r="90" spans="1:8" x14ac:dyDescent="0.2">
      <c r="A90" t="s">
        <v>20</v>
      </c>
      <c r="B90">
        <v>186</v>
      </c>
      <c r="G90" t="s">
        <v>14</v>
      </c>
      <c r="H90">
        <v>454</v>
      </c>
    </row>
    <row r="91" spans="1:8" x14ac:dyDescent="0.2">
      <c r="A91" t="s">
        <v>20</v>
      </c>
      <c r="B91">
        <v>1071</v>
      </c>
      <c r="G91" t="s">
        <v>14</v>
      </c>
      <c r="H91">
        <v>3182</v>
      </c>
    </row>
    <row r="92" spans="1:8" x14ac:dyDescent="0.2">
      <c r="A92" t="s">
        <v>20</v>
      </c>
      <c r="B92">
        <v>117</v>
      </c>
      <c r="G92" t="s">
        <v>14</v>
      </c>
      <c r="H92">
        <v>15</v>
      </c>
    </row>
    <row r="93" spans="1:8" x14ac:dyDescent="0.2">
      <c r="A93" t="s">
        <v>20</v>
      </c>
      <c r="B93">
        <v>70</v>
      </c>
      <c r="G93" t="s">
        <v>14</v>
      </c>
      <c r="H93">
        <v>133</v>
      </c>
    </row>
    <row r="94" spans="1:8" x14ac:dyDescent="0.2">
      <c r="A94" t="s">
        <v>20</v>
      </c>
      <c r="B94">
        <v>135</v>
      </c>
      <c r="G94" t="s">
        <v>14</v>
      </c>
      <c r="H94">
        <v>2062</v>
      </c>
    </row>
    <row r="95" spans="1:8" x14ac:dyDescent="0.2">
      <c r="A95" t="s">
        <v>20</v>
      </c>
      <c r="B95">
        <v>768</v>
      </c>
      <c r="G95" t="s">
        <v>14</v>
      </c>
      <c r="H95">
        <v>29</v>
      </c>
    </row>
    <row r="96" spans="1:8" x14ac:dyDescent="0.2">
      <c r="A96" t="s">
        <v>20</v>
      </c>
      <c r="B96">
        <v>199</v>
      </c>
      <c r="G96" t="s">
        <v>14</v>
      </c>
      <c r="H96">
        <v>132</v>
      </c>
    </row>
    <row r="97" spans="1:8" x14ac:dyDescent="0.2">
      <c r="A97" t="s">
        <v>20</v>
      </c>
      <c r="B97">
        <v>107</v>
      </c>
      <c r="G97" t="s">
        <v>14</v>
      </c>
      <c r="H97">
        <v>137</v>
      </c>
    </row>
    <row r="98" spans="1:8" x14ac:dyDescent="0.2">
      <c r="A98" t="s">
        <v>20</v>
      </c>
      <c r="B98">
        <v>195</v>
      </c>
      <c r="G98" t="s">
        <v>14</v>
      </c>
      <c r="H98">
        <v>908</v>
      </c>
    </row>
    <row r="99" spans="1:8" x14ac:dyDescent="0.2">
      <c r="A99" t="s">
        <v>20</v>
      </c>
      <c r="B99">
        <v>3376</v>
      </c>
      <c r="G99" t="s">
        <v>14</v>
      </c>
      <c r="H99">
        <v>10</v>
      </c>
    </row>
    <row r="100" spans="1:8" x14ac:dyDescent="0.2">
      <c r="A100" t="s">
        <v>20</v>
      </c>
      <c r="B100">
        <v>41</v>
      </c>
      <c r="G100" t="s">
        <v>14</v>
      </c>
      <c r="H100">
        <v>1910</v>
      </c>
    </row>
    <row r="101" spans="1:8" x14ac:dyDescent="0.2">
      <c r="A101" t="s">
        <v>20</v>
      </c>
      <c r="B101">
        <v>1821</v>
      </c>
      <c r="G101" t="s">
        <v>14</v>
      </c>
      <c r="H101">
        <v>38</v>
      </c>
    </row>
    <row r="102" spans="1:8" x14ac:dyDescent="0.2">
      <c r="A102" t="s">
        <v>20</v>
      </c>
      <c r="B102">
        <v>164</v>
      </c>
      <c r="G102" t="s">
        <v>14</v>
      </c>
      <c r="H102">
        <v>104</v>
      </c>
    </row>
    <row r="103" spans="1:8" x14ac:dyDescent="0.2">
      <c r="A103" t="s">
        <v>20</v>
      </c>
      <c r="B103">
        <v>157</v>
      </c>
      <c r="G103" t="s">
        <v>14</v>
      </c>
      <c r="H103">
        <v>49</v>
      </c>
    </row>
    <row r="104" spans="1:8" x14ac:dyDescent="0.2">
      <c r="A104" t="s">
        <v>20</v>
      </c>
      <c r="B104">
        <v>246</v>
      </c>
      <c r="G104" t="s">
        <v>14</v>
      </c>
      <c r="H104">
        <v>1</v>
      </c>
    </row>
    <row r="105" spans="1:8" x14ac:dyDescent="0.2">
      <c r="A105" t="s">
        <v>20</v>
      </c>
      <c r="B105">
        <v>1396</v>
      </c>
      <c r="G105" t="s">
        <v>14</v>
      </c>
      <c r="H105">
        <v>245</v>
      </c>
    </row>
    <row r="106" spans="1:8" x14ac:dyDescent="0.2">
      <c r="A106" t="s">
        <v>20</v>
      </c>
      <c r="B106">
        <v>2506</v>
      </c>
      <c r="G106" t="s">
        <v>14</v>
      </c>
      <c r="H106">
        <v>32</v>
      </c>
    </row>
    <row r="107" spans="1:8" x14ac:dyDescent="0.2">
      <c r="A107" t="s">
        <v>20</v>
      </c>
      <c r="B107">
        <v>244</v>
      </c>
      <c r="G107" t="s">
        <v>14</v>
      </c>
      <c r="H107">
        <v>7</v>
      </c>
    </row>
    <row r="108" spans="1:8" x14ac:dyDescent="0.2">
      <c r="A108" t="s">
        <v>20</v>
      </c>
      <c r="B108">
        <v>146</v>
      </c>
      <c r="G108" t="s">
        <v>14</v>
      </c>
      <c r="H108">
        <v>803</v>
      </c>
    </row>
    <row r="109" spans="1:8" x14ac:dyDescent="0.2">
      <c r="A109" t="s">
        <v>20</v>
      </c>
      <c r="B109">
        <v>1267</v>
      </c>
      <c r="G109" t="s">
        <v>14</v>
      </c>
      <c r="H109">
        <v>16</v>
      </c>
    </row>
    <row r="110" spans="1:8" x14ac:dyDescent="0.2">
      <c r="A110" t="s">
        <v>20</v>
      </c>
      <c r="B110">
        <v>1561</v>
      </c>
      <c r="G110" t="s">
        <v>14</v>
      </c>
      <c r="H110">
        <v>31</v>
      </c>
    </row>
    <row r="111" spans="1:8" x14ac:dyDescent="0.2">
      <c r="A111" t="s">
        <v>20</v>
      </c>
      <c r="B111">
        <v>48</v>
      </c>
      <c r="G111" t="s">
        <v>14</v>
      </c>
      <c r="H111">
        <v>108</v>
      </c>
    </row>
    <row r="112" spans="1:8" x14ac:dyDescent="0.2">
      <c r="A112" t="s">
        <v>20</v>
      </c>
      <c r="B112">
        <v>2739</v>
      </c>
      <c r="G112" t="s">
        <v>14</v>
      </c>
      <c r="H112">
        <v>30</v>
      </c>
    </row>
    <row r="113" spans="1:8" x14ac:dyDescent="0.2">
      <c r="A113" t="s">
        <v>20</v>
      </c>
      <c r="B113">
        <v>3537</v>
      </c>
      <c r="G113" t="s">
        <v>14</v>
      </c>
      <c r="H113">
        <v>17</v>
      </c>
    </row>
    <row r="114" spans="1:8" x14ac:dyDescent="0.2">
      <c r="A114" t="s">
        <v>20</v>
      </c>
      <c r="B114">
        <v>2107</v>
      </c>
      <c r="G114" t="s">
        <v>14</v>
      </c>
      <c r="H114">
        <v>80</v>
      </c>
    </row>
    <row r="115" spans="1:8" x14ac:dyDescent="0.2">
      <c r="A115" t="s">
        <v>20</v>
      </c>
      <c r="B115">
        <v>3318</v>
      </c>
      <c r="G115" t="s">
        <v>14</v>
      </c>
      <c r="H115">
        <v>2468</v>
      </c>
    </row>
    <row r="116" spans="1:8" x14ac:dyDescent="0.2">
      <c r="A116" t="s">
        <v>20</v>
      </c>
      <c r="B116">
        <v>340</v>
      </c>
      <c r="G116" t="s">
        <v>14</v>
      </c>
      <c r="H116">
        <v>26</v>
      </c>
    </row>
    <row r="117" spans="1:8" x14ac:dyDescent="0.2">
      <c r="A117" t="s">
        <v>20</v>
      </c>
      <c r="B117">
        <v>1442</v>
      </c>
      <c r="G117" t="s">
        <v>14</v>
      </c>
      <c r="H117">
        <v>73</v>
      </c>
    </row>
    <row r="118" spans="1:8" x14ac:dyDescent="0.2">
      <c r="A118" t="s">
        <v>20</v>
      </c>
      <c r="B118">
        <v>126</v>
      </c>
      <c r="G118" t="s">
        <v>14</v>
      </c>
      <c r="H118">
        <v>128</v>
      </c>
    </row>
    <row r="119" spans="1:8" x14ac:dyDescent="0.2">
      <c r="A119" t="s">
        <v>20</v>
      </c>
      <c r="B119">
        <v>524</v>
      </c>
      <c r="G119" t="s">
        <v>14</v>
      </c>
      <c r="H119">
        <v>33</v>
      </c>
    </row>
    <row r="120" spans="1:8" x14ac:dyDescent="0.2">
      <c r="A120" t="s">
        <v>20</v>
      </c>
      <c r="B120">
        <v>1989</v>
      </c>
      <c r="G120" t="s">
        <v>14</v>
      </c>
      <c r="H120">
        <v>1072</v>
      </c>
    </row>
    <row r="121" spans="1:8" x14ac:dyDescent="0.2">
      <c r="A121" t="s">
        <v>20</v>
      </c>
      <c r="B121">
        <v>157</v>
      </c>
      <c r="G121" t="s">
        <v>14</v>
      </c>
      <c r="H121">
        <v>393</v>
      </c>
    </row>
    <row r="122" spans="1:8" x14ac:dyDescent="0.2">
      <c r="A122" t="s">
        <v>20</v>
      </c>
      <c r="B122">
        <v>4498</v>
      </c>
      <c r="G122" t="s">
        <v>14</v>
      </c>
      <c r="H122">
        <v>1257</v>
      </c>
    </row>
    <row r="123" spans="1:8" x14ac:dyDescent="0.2">
      <c r="A123" t="s">
        <v>20</v>
      </c>
      <c r="B123">
        <v>80</v>
      </c>
      <c r="G123" t="s">
        <v>14</v>
      </c>
      <c r="H123">
        <v>328</v>
      </c>
    </row>
    <row r="124" spans="1:8" x14ac:dyDescent="0.2">
      <c r="A124" t="s">
        <v>20</v>
      </c>
      <c r="B124">
        <v>43</v>
      </c>
      <c r="G124" t="s">
        <v>14</v>
      </c>
      <c r="H124">
        <v>147</v>
      </c>
    </row>
    <row r="125" spans="1:8" x14ac:dyDescent="0.2">
      <c r="A125" t="s">
        <v>20</v>
      </c>
      <c r="B125">
        <v>2053</v>
      </c>
      <c r="G125" t="s">
        <v>14</v>
      </c>
      <c r="H125">
        <v>830</v>
      </c>
    </row>
    <row r="126" spans="1:8" x14ac:dyDescent="0.2">
      <c r="A126" t="s">
        <v>20</v>
      </c>
      <c r="B126">
        <v>168</v>
      </c>
      <c r="G126" t="s">
        <v>14</v>
      </c>
      <c r="H126">
        <v>331</v>
      </c>
    </row>
    <row r="127" spans="1:8" x14ac:dyDescent="0.2">
      <c r="A127" t="s">
        <v>20</v>
      </c>
      <c r="B127">
        <v>4289</v>
      </c>
      <c r="G127" t="s">
        <v>14</v>
      </c>
      <c r="H127">
        <v>25</v>
      </c>
    </row>
    <row r="128" spans="1:8" x14ac:dyDescent="0.2">
      <c r="A128" t="s">
        <v>20</v>
      </c>
      <c r="B128">
        <v>165</v>
      </c>
      <c r="G128" t="s">
        <v>14</v>
      </c>
      <c r="H128">
        <v>3483</v>
      </c>
    </row>
    <row r="129" spans="1:8" x14ac:dyDescent="0.2">
      <c r="A129" t="s">
        <v>20</v>
      </c>
      <c r="B129">
        <v>1815</v>
      </c>
      <c r="G129" t="s">
        <v>14</v>
      </c>
      <c r="H129">
        <v>923</v>
      </c>
    </row>
    <row r="130" spans="1:8" x14ac:dyDescent="0.2">
      <c r="A130" t="s">
        <v>20</v>
      </c>
      <c r="B130">
        <v>397</v>
      </c>
      <c r="G130" t="s">
        <v>14</v>
      </c>
      <c r="H130">
        <v>1</v>
      </c>
    </row>
    <row r="131" spans="1:8" x14ac:dyDescent="0.2">
      <c r="A131" t="s">
        <v>20</v>
      </c>
      <c r="B131">
        <v>1539</v>
      </c>
      <c r="G131" t="s">
        <v>14</v>
      </c>
      <c r="H131">
        <v>33</v>
      </c>
    </row>
    <row r="132" spans="1:8" x14ac:dyDescent="0.2">
      <c r="A132" t="s">
        <v>20</v>
      </c>
      <c r="B132">
        <v>138</v>
      </c>
      <c r="G132" t="s">
        <v>14</v>
      </c>
      <c r="H132">
        <v>40</v>
      </c>
    </row>
    <row r="133" spans="1:8" x14ac:dyDescent="0.2">
      <c r="A133" t="s">
        <v>20</v>
      </c>
      <c r="B133">
        <v>3594</v>
      </c>
      <c r="G133" t="s">
        <v>14</v>
      </c>
      <c r="H133">
        <v>23</v>
      </c>
    </row>
    <row r="134" spans="1:8" x14ac:dyDescent="0.2">
      <c r="A134" t="s">
        <v>20</v>
      </c>
      <c r="B134">
        <v>5880</v>
      </c>
      <c r="G134" t="s">
        <v>14</v>
      </c>
      <c r="H134">
        <v>75</v>
      </c>
    </row>
    <row r="135" spans="1:8" x14ac:dyDescent="0.2">
      <c r="A135" t="s">
        <v>20</v>
      </c>
      <c r="B135">
        <v>112</v>
      </c>
      <c r="G135" t="s">
        <v>14</v>
      </c>
      <c r="H135">
        <v>2176</v>
      </c>
    </row>
    <row r="136" spans="1:8" x14ac:dyDescent="0.2">
      <c r="A136" t="s">
        <v>20</v>
      </c>
      <c r="B136">
        <v>943</v>
      </c>
      <c r="G136" t="s">
        <v>14</v>
      </c>
      <c r="H136">
        <v>441</v>
      </c>
    </row>
    <row r="137" spans="1:8" x14ac:dyDescent="0.2">
      <c r="A137" t="s">
        <v>20</v>
      </c>
      <c r="B137">
        <v>2468</v>
      </c>
      <c r="G137" t="s">
        <v>14</v>
      </c>
      <c r="H137">
        <v>25</v>
      </c>
    </row>
    <row r="138" spans="1:8" x14ac:dyDescent="0.2">
      <c r="A138" t="s">
        <v>20</v>
      </c>
      <c r="B138">
        <v>2551</v>
      </c>
      <c r="G138" t="s">
        <v>14</v>
      </c>
      <c r="H138">
        <v>127</v>
      </c>
    </row>
    <row r="139" spans="1:8" x14ac:dyDescent="0.2">
      <c r="A139" t="s">
        <v>20</v>
      </c>
      <c r="B139">
        <v>101</v>
      </c>
      <c r="G139" t="s">
        <v>14</v>
      </c>
      <c r="H139">
        <v>355</v>
      </c>
    </row>
    <row r="140" spans="1:8" x14ac:dyDescent="0.2">
      <c r="A140" t="s">
        <v>20</v>
      </c>
      <c r="B140">
        <v>92</v>
      </c>
      <c r="G140" t="s">
        <v>14</v>
      </c>
      <c r="H140">
        <v>44</v>
      </c>
    </row>
    <row r="141" spans="1:8" x14ac:dyDescent="0.2">
      <c r="A141" t="s">
        <v>20</v>
      </c>
      <c r="B141">
        <v>62</v>
      </c>
      <c r="G141" t="s">
        <v>14</v>
      </c>
      <c r="H141">
        <v>67</v>
      </c>
    </row>
    <row r="142" spans="1:8" x14ac:dyDescent="0.2">
      <c r="A142" t="s">
        <v>20</v>
      </c>
      <c r="B142">
        <v>149</v>
      </c>
      <c r="G142" t="s">
        <v>14</v>
      </c>
      <c r="H142">
        <v>1068</v>
      </c>
    </row>
    <row r="143" spans="1:8" x14ac:dyDescent="0.2">
      <c r="A143" t="s">
        <v>20</v>
      </c>
      <c r="B143">
        <v>329</v>
      </c>
      <c r="G143" t="s">
        <v>14</v>
      </c>
      <c r="H143">
        <v>424</v>
      </c>
    </row>
    <row r="144" spans="1:8" x14ac:dyDescent="0.2">
      <c r="A144" t="s">
        <v>20</v>
      </c>
      <c r="B144">
        <v>97</v>
      </c>
      <c r="G144" t="s">
        <v>14</v>
      </c>
      <c r="H144">
        <v>151</v>
      </c>
    </row>
    <row r="145" spans="1:8" x14ac:dyDescent="0.2">
      <c r="A145" t="s">
        <v>20</v>
      </c>
      <c r="B145">
        <v>1784</v>
      </c>
      <c r="G145" t="s">
        <v>14</v>
      </c>
      <c r="H145">
        <v>1608</v>
      </c>
    </row>
    <row r="146" spans="1:8" x14ac:dyDescent="0.2">
      <c r="A146" t="s">
        <v>20</v>
      </c>
      <c r="B146">
        <v>1684</v>
      </c>
      <c r="G146" t="s">
        <v>14</v>
      </c>
      <c r="H146">
        <v>941</v>
      </c>
    </row>
    <row r="147" spans="1:8" x14ac:dyDescent="0.2">
      <c r="A147" t="s">
        <v>20</v>
      </c>
      <c r="B147">
        <v>250</v>
      </c>
      <c r="G147" t="s">
        <v>14</v>
      </c>
      <c r="H147">
        <v>1</v>
      </c>
    </row>
    <row r="148" spans="1:8" x14ac:dyDescent="0.2">
      <c r="A148" t="s">
        <v>20</v>
      </c>
      <c r="B148">
        <v>238</v>
      </c>
      <c r="G148" t="s">
        <v>14</v>
      </c>
      <c r="H148">
        <v>40</v>
      </c>
    </row>
    <row r="149" spans="1:8" x14ac:dyDescent="0.2">
      <c r="A149" t="s">
        <v>20</v>
      </c>
      <c r="B149">
        <v>53</v>
      </c>
      <c r="G149" t="s">
        <v>14</v>
      </c>
      <c r="H149">
        <v>3015</v>
      </c>
    </row>
    <row r="150" spans="1:8" x14ac:dyDescent="0.2">
      <c r="A150" t="s">
        <v>20</v>
      </c>
      <c r="B150">
        <v>214</v>
      </c>
      <c r="G150" t="s">
        <v>14</v>
      </c>
      <c r="H150">
        <v>435</v>
      </c>
    </row>
    <row r="151" spans="1:8" x14ac:dyDescent="0.2">
      <c r="A151" t="s">
        <v>20</v>
      </c>
      <c r="B151">
        <v>222</v>
      </c>
      <c r="G151" t="s">
        <v>14</v>
      </c>
      <c r="H151">
        <v>714</v>
      </c>
    </row>
    <row r="152" spans="1:8" x14ac:dyDescent="0.2">
      <c r="A152" t="s">
        <v>20</v>
      </c>
      <c r="B152">
        <v>1884</v>
      </c>
      <c r="G152" t="s">
        <v>14</v>
      </c>
      <c r="H152">
        <v>5497</v>
      </c>
    </row>
    <row r="153" spans="1:8" x14ac:dyDescent="0.2">
      <c r="A153" t="s">
        <v>20</v>
      </c>
      <c r="B153">
        <v>218</v>
      </c>
      <c r="G153" t="s">
        <v>14</v>
      </c>
      <c r="H153">
        <v>418</v>
      </c>
    </row>
    <row r="154" spans="1:8" x14ac:dyDescent="0.2">
      <c r="A154" t="s">
        <v>20</v>
      </c>
      <c r="B154">
        <v>6465</v>
      </c>
      <c r="G154" t="s">
        <v>14</v>
      </c>
      <c r="H154">
        <v>1439</v>
      </c>
    </row>
    <row r="155" spans="1:8" x14ac:dyDescent="0.2">
      <c r="A155" t="s">
        <v>20</v>
      </c>
      <c r="B155">
        <v>59</v>
      </c>
      <c r="G155" t="s">
        <v>14</v>
      </c>
      <c r="H155">
        <v>15</v>
      </c>
    </row>
    <row r="156" spans="1:8" x14ac:dyDescent="0.2">
      <c r="A156" t="s">
        <v>20</v>
      </c>
      <c r="B156">
        <v>88</v>
      </c>
      <c r="G156" t="s">
        <v>14</v>
      </c>
      <c r="H156">
        <v>1999</v>
      </c>
    </row>
    <row r="157" spans="1:8" x14ac:dyDescent="0.2">
      <c r="A157" t="s">
        <v>20</v>
      </c>
      <c r="B157">
        <v>1697</v>
      </c>
      <c r="G157" t="s">
        <v>14</v>
      </c>
      <c r="H157">
        <v>118</v>
      </c>
    </row>
    <row r="158" spans="1:8" x14ac:dyDescent="0.2">
      <c r="A158" t="s">
        <v>20</v>
      </c>
      <c r="B158">
        <v>92</v>
      </c>
      <c r="G158" t="s">
        <v>14</v>
      </c>
      <c r="H158">
        <v>162</v>
      </c>
    </row>
    <row r="159" spans="1:8" x14ac:dyDescent="0.2">
      <c r="A159" t="s">
        <v>20</v>
      </c>
      <c r="B159">
        <v>186</v>
      </c>
      <c r="G159" t="s">
        <v>14</v>
      </c>
      <c r="H159">
        <v>83</v>
      </c>
    </row>
    <row r="160" spans="1:8" x14ac:dyDescent="0.2">
      <c r="A160" t="s">
        <v>20</v>
      </c>
      <c r="B160">
        <v>138</v>
      </c>
      <c r="G160" t="s">
        <v>14</v>
      </c>
      <c r="H160">
        <v>747</v>
      </c>
    </row>
    <row r="161" spans="1:8" x14ac:dyDescent="0.2">
      <c r="A161" t="s">
        <v>20</v>
      </c>
      <c r="B161">
        <v>261</v>
      </c>
      <c r="G161" t="s">
        <v>14</v>
      </c>
      <c r="H161">
        <v>84</v>
      </c>
    </row>
    <row r="162" spans="1:8" x14ac:dyDescent="0.2">
      <c r="A162" t="s">
        <v>20</v>
      </c>
      <c r="B162">
        <v>107</v>
      </c>
      <c r="G162" t="s">
        <v>14</v>
      </c>
      <c r="H162">
        <v>91</v>
      </c>
    </row>
    <row r="163" spans="1:8" x14ac:dyDescent="0.2">
      <c r="A163" t="s">
        <v>20</v>
      </c>
      <c r="B163">
        <v>199</v>
      </c>
      <c r="G163" t="s">
        <v>14</v>
      </c>
      <c r="H163">
        <v>792</v>
      </c>
    </row>
    <row r="164" spans="1:8" x14ac:dyDescent="0.2">
      <c r="A164" t="s">
        <v>20</v>
      </c>
      <c r="B164">
        <v>5512</v>
      </c>
      <c r="G164" t="s">
        <v>14</v>
      </c>
      <c r="H164">
        <v>32</v>
      </c>
    </row>
    <row r="165" spans="1:8" x14ac:dyDescent="0.2">
      <c r="A165" t="s">
        <v>20</v>
      </c>
      <c r="B165">
        <v>86</v>
      </c>
      <c r="G165" t="s">
        <v>14</v>
      </c>
      <c r="H165">
        <v>186</v>
      </c>
    </row>
    <row r="166" spans="1:8" x14ac:dyDescent="0.2">
      <c r="A166" t="s">
        <v>20</v>
      </c>
      <c r="B166">
        <v>2768</v>
      </c>
      <c r="G166" t="s">
        <v>14</v>
      </c>
      <c r="H166">
        <v>605</v>
      </c>
    </row>
    <row r="167" spans="1:8" x14ac:dyDescent="0.2">
      <c r="A167" t="s">
        <v>20</v>
      </c>
      <c r="B167">
        <v>48</v>
      </c>
      <c r="G167" t="s">
        <v>14</v>
      </c>
      <c r="H167">
        <v>1</v>
      </c>
    </row>
    <row r="168" spans="1:8" x14ac:dyDescent="0.2">
      <c r="A168" t="s">
        <v>20</v>
      </c>
      <c r="B168">
        <v>87</v>
      </c>
      <c r="G168" t="s">
        <v>14</v>
      </c>
      <c r="H168">
        <v>31</v>
      </c>
    </row>
    <row r="169" spans="1:8" x14ac:dyDescent="0.2">
      <c r="A169" t="s">
        <v>20</v>
      </c>
      <c r="B169">
        <v>1894</v>
      </c>
      <c r="G169" t="s">
        <v>14</v>
      </c>
      <c r="H169">
        <v>1181</v>
      </c>
    </row>
    <row r="170" spans="1:8" x14ac:dyDescent="0.2">
      <c r="A170" t="s">
        <v>20</v>
      </c>
      <c r="B170">
        <v>282</v>
      </c>
      <c r="G170" t="s">
        <v>14</v>
      </c>
      <c r="H170">
        <v>39</v>
      </c>
    </row>
    <row r="171" spans="1:8" x14ac:dyDescent="0.2">
      <c r="A171" t="s">
        <v>20</v>
      </c>
      <c r="B171">
        <v>116</v>
      </c>
      <c r="G171" t="s">
        <v>14</v>
      </c>
      <c r="H171">
        <v>46</v>
      </c>
    </row>
    <row r="172" spans="1:8" x14ac:dyDescent="0.2">
      <c r="A172" t="s">
        <v>20</v>
      </c>
      <c r="B172">
        <v>83</v>
      </c>
      <c r="G172" t="s">
        <v>14</v>
      </c>
      <c r="H172">
        <v>105</v>
      </c>
    </row>
    <row r="173" spans="1:8" x14ac:dyDescent="0.2">
      <c r="A173" t="s">
        <v>20</v>
      </c>
      <c r="B173">
        <v>91</v>
      </c>
      <c r="G173" t="s">
        <v>14</v>
      </c>
      <c r="H173">
        <v>535</v>
      </c>
    </row>
    <row r="174" spans="1:8" x14ac:dyDescent="0.2">
      <c r="A174" t="s">
        <v>20</v>
      </c>
      <c r="B174">
        <v>546</v>
      </c>
      <c r="G174" t="s">
        <v>14</v>
      </c>
      <c r="H174">
        <v>16</v>
      </c>
    </row>
    <row r="175" spans="1:8" x14ac:dyDescent="0.2">
      <c r="A175" t="s">
        <v>20</v>
      </c>
      <c r="B175">
        <v>393</v>
      </c>
      <c r="G175" t="s">
        <v>14</v>
      </c>
      <c r="H175">
        <v>575</v>
      </c>
    </row>
    <row r="176" spans="1:8" x14ac:dyDescent="0.2">
      <c r="A176" t="s">
        <v>20</v>
      </c>
      <c r="B176">
        <v>133</v>
      </c>
      <c r="G176" t="s">
        <v>14</v>
      </c>
      <c r="H176">
        <v>1120</v>
      </c>
    </row>
    <row r="177" spans="1:8" x14ac:dyDescent="0.2">
      <c r="A177" t="s">
        <v>20</v>
      </c>
      <c r="B177">
        <v>254</v>
      </c>
      <c r="G177" t="s">
        <v>14</v>
      </c>
      <c r="H177">
        <v>113</v>
      </c>
    </row>
    <row r="178" spans="1:8" x14ac:dyDescent="0.2">
      <c r="A178" t="s">
        <v>20</v>
      </c>
      <c r="B178">
        <v>176</v>
      </c>
      <c r="G178" t="s">
        <v>14</v>
      </c>
      <c r="H178">
        <v>1538</v>
      </c>
    </row>
    <row r="179" spans="1:8" x14ac:dyDescent="0.2">
      <c r="A179" t="s">
        <v>20</v>
      </c>
      <c r="B179">
        <v>337</v>
      </c>
      <c r="G179" t="s">
        <v>14</v>
      </c>
      <c r="H179">
        <v>9</v>
      </c>
    </row>
    <row r="180" spans="1:8" x14ac:dyDescent="0.2">
      <c r="A180" t="s">
        <v>20</v>
      </c>
      <c r="B180">
        <v>107</v>
      </c>
      <c r="G180" t="s">
        <v>14</v>
      </c>
      <c r="H180">
        <v>554</v>
      </c>
    </row>
    <row r="181" spans="1:8" x14ac:dyDescent="0.2">
      <c r="A181" t="s">
        <v>20</v>
      </c>
      <c r="B181">
        <v>183</v>
      </c>
      <c r="G181" t="s">
        <v>14</v>
      </c>
      <c r="H181">
        <v>648</v>
      </c>
    </row>
    <row r="182" spans="1:8" x14ac:dyDescent="0.2">
      <c r="A182" t="s">
        <v>20</v>
      </c>
      <c r="B182">
        <v>72</v>
      </c>
      <c r="G182" t="s">
        <v>14</v>
      </c>
      <c r="H182">
        <v>21</v>
      </c>
    </row>
    <row r="183" spans="1:8" x14ac:dyDescent="0.2">
      <c r="A183" t="s">
        <v>20</v>
      </c>
      <c r="B183">
        <v>295</v>
      </c>
      <c r="G183" t="s">
        <v>14</v>
      </c>
      <c r="H183">
        <v>54</v>
      </c>
    </row>
    <row r="184" spans="1:8" x14ac:dyDescent="0.2">
      <c r="A184" t="s">
        <v>20</v>
      </c>
      <c r="B184">
        <v>142</v>
      </c>
      <c r="G184" t="s">
        <v>14</v>
      </c>
      <c r="H184">
        <v>120</v>
      </c>
    </row>
    <row r="185" spans="1:8" x14ac:dyDescent="0.2">
      <c r="A185" t="s">
        <v>20</v>
      </c>
      <c r="B185">
        <v>85</v>
      </c>
      <c r="G185" t="s">
        <v>14</v>
      </c>
      <c r="H185">
        <v>579</v>
      </c>
    </row>
    <row r="186" spans="1:8" x14ac:dyDescent="0.2">
      <c r="A186" t="s">
        <v>20</v>
      </c>
      <c r="B186">
        <v>659</v>
      </c>
      <c r="G186" t="s">
        <v>14</v>
      </c>
      <c r="H186">
        <v>2072</v>
      </c>
    </row>
    <row r="187" spans="1:8" x14ac:dyDescent="0.2">
      <c r="A187" t="s">
        <v>20</v>
      </c>
      <c r="B187">
        <v>121</v>
      </c>
      <c r="G187" t="s">
        <v>14</v>
      </c>
      <c r="H187">
        <v>0</v>
      </c>
    </row>
    <row r="188" spans="1:8" x14ac:dyDescent="0.2">
      <c r="A188" t="s">
        <v>20</v>
      </c>
      <c r="B188">
        <v>3742</v>
      </c>
      <c r="G188" t="s">
        <v>14</v>
      </c>
      <c r="H188">
        <v>1796</v>
      </c>
    </row>
    <row r="189" spans="1:8" x14ac:dyDescent="0.2">
      <c r="A189" t="s">
        <v>20</v>
      </c>
      <c r="B189">
        <v>223</v>
      </c>
      <c r="G189" t="s">
        <v>14</v>
      </c>
      <c r="H189">
        <v>62</v>
      </c>
    </row>
    <row r="190" spans="1:8" x14ac:dyDescent="0.2">
      <c r="A190" t="s">
        <v>20</v>
      </c>
      <c r="B190">
        <v>133</v>
      </c>
      <c r="G190" t="s">
        <v>14</v>
      </c>
      <c r="H190">
        <v>347</v>
      </c>
    </row>
    <row r="191" spans="1:8" x14ac:dyDescent="0.2">
      <c r="A191" t="s">
        <v>20</v>
      </c>
      <c r="B191">
        <v>5168</v>
      </c>
      <c r="G191" t="s">
        <v>14</v>
      </c>
      <c r="H191">
        <v>19</v>
      </c>
    </row>
    <row r="192" spans="1:8" x14ac:dyDescent="0.2">
      <c r="A192" t="s">
        <v>20</v>
      </c>
      <c r="B192">
        <v>307</v>
      </c>
      <c r="G192" t="s">
        <v>14</v>
      </c>
      <c r="H192">
        <v>1258</v>
      </c>
    </row>
    <row r="193" spans="1:8" x14ac:dyDescent="0.2">
      <c r="A193" t="s">
        <v>20</v>
      </c>
      <c r="B193">
        <v>2441</v>
      </c>
      <c r="G193" t="s">
        <v>14</v>
      </c>
      <c r="H193">
        <v>362</v>
      </c>
    </row>
    <row r="194" spans="1:8" x14ac:dyDescent="0.2">
      <c r="A194" t="s">
        <v>20</v>
      </c>
      <c r="B194">
        <v>1385</v>
      </c>
      <c r="G194" t="s">
        <v>14</v>
      </c>
      <c r="H194">
        <v>133</v>
      </c>
    </row>
    <row r="195" spans="1:8" x14ac:dyDescent="0.2">
      <c r="A195" t="s">
        <v>20</v>
      </c>
      <c r="B195">
        <v>190</v>
      </c>
      <c r="G195" t="s">
        <v>14</v>
      </c>
      <c r="H195">
        <v>846</v>
      </c>
    </row>
    <row r="196" spans="1:8" x14ac:dyDescent="0.2">
      <c r="A196" t="s">
        <v>20</v>
      </c>
      <c r="B196">
        <v>470</v>
      </c>
      <c r="G196" t="s">
        <v>14</v>
      </c>
      <c r="H196">
        <v>10</v>
      </c>
    </row>
    <row r="197" spans="1:8" x14ac:dyDescent="0.2">
      <c r="A197" t="s">
        <v>20</v>
      </c>
      <c r="B197">
        <v>253</v>
      </c>
      <c r="G197" t="s">
        <v>14</v>
      </c>
      <c r="H197">
        <v>191</v>
      </c>
    </row>
    <row r="198" spans="1:8" x14ac:dyDescent="0.2">
      <c r="A198" t="s">
        <v>20</v>
      </c>
      <c r="B198">
        <v>1113</v>
      </c>
      <c r="G198" t="s">
        <v>14</v>
      </c>
      <c r="H198">
        <v>1979</v>
      </c>
    </row>
    <row r="199" spans="1:8" x14ac:dyDescent="0.2">
      <c r="A199" t="s">
        <v>20</v>
      </c>
      <c r="B199">
        <v>2283</v>
      </c>
      <c r="G199" t="s">
        <v>14</v>
      </c>
      <c r="H199">
        <v>63</v>
      </c>
    </row>
    <row r="200" spans="1:8" x14ac:dyDescent="0.2">
      <c r="A200" t="s">
        <v>20</v>
      </c>
      <c r="B200">
        <v>1095</v>
      </c>
      <c r="G200" t="s">
        <v>14</v>
      </c>
      <c r="H200">
        <v>6080</v>
      </c>
    </row>
    <row r="201" spans="1:8" x14ac:dyDescent="0.2">
      <c r="A201" t="s">
        <v>20</v>
      </c>
      <c r="B201">
        <v>1690</v>
      </c>
      <c r="G201" t="s">
        <v>14</v>
      </c>
      <c r="H201">
        <v>80</v>
      </c>
    </row>
    <row r="202" spans="1:8" x14ac:dyDescent="0.2">
      <c r="A202" t="s">
        <v>20</v>
      </c>
      <c r="B202">
        <v>191</v>
      </c>
      <c r="G202" t="s">
        <v>14</v>
      </c>
      <c r="H202">
        <v>9</v>
      </c>
    </row>
    <row r="203" spans="1:8" x14ac:dyDescent="0.2">
      <c r="A203" t="s">
        <v>20</v>
      </c>
      <c r="B203">
        <v>2013</v>
      </c>
      <c r="G203" t="s">
        <v>14</v>
      </c>
      <c r="H203">
        <v>1784</v>
      </c>
    </row>
    <row r="204" spans="1:8" x14ac:dyDescent="0.2">
      <c r="A204" t="s">
        <v>20</v>
      </c>
      <c r="B204">
        <v>1703</v>
      </c>
      <c r="G204" t="s">
        <v>14</v>
      </c>
      <c r="H204">
        <v>243</v>
      </c>
    </row>
    <row r="205" spans="1:8" x14ac:dyDescent="0.2">
      <c r="A205" t="s">
        <v>20</v>
      </c>
      <c r="B205">
        <v>80</v>
      </c>
      <c r="G205" t="s">
        <v>14</v>
      </c>
      <c r="H205">
        <v>1296</v>
      </c>
    </row>
    <row r="206" spans="1:8" x14ac:dyDescent="0.2">
      <c r="A206" t="s">
        <v>20</v>
      </c>
      <c r="B206">
        <v>41</v>
      </c>
      <c r="G206" t="s">
        <v>14</v>
      </c>
      <c r="H206">
        <v>77</v>
      </c>
    </row>
    <row r="207" spans="1:8" x14ac:dyDescent="0.2">
      <c r="A207" t="s">
        <v>20</v>
      </c>
      <c r="B207">
        <v>187</v>
      </c>
      <c r="G207" t="s">
        <v>14</v>
      </c>
      <c r="H207">
        <v>395</v>
      </c>
    </row>
    <row r="208" spans="1:8" x14ac:dyDescent="0.2">
      <c r="A208" t="s">
        <v>20</v>
      </c>
      <c r="B208">
        <v>2875</v>
      </c>
      <c r="G208" t="s">
        <v>14</v>
      </c>
      <c r="H208">
        <v>49</v>
      </c>
    </row>
    <row r="209" spans="1:8" x14ac:dyDescent="0.2">
      <c r="A209" t="s">
        <v>20</v>
      </c>
      <c r="B209">
        <v>88</v>
      </c>
      <c r="G209" t="s">
        <v>14</v>
      </c>
      <c r="H209">
        <v>180</v>
      </c>
    </row>
    <row r="210" spans="1:8" x14ac:dyDescent="0.2">
      <c r="A210" t="s">
        <v>20</v>
      </c>
      <c r="B210">
        <v>191</v>
      </c>
      <c r="G210" t="s">
        <v>14</v>
      </c>
      <c r="H210">
        <v>2690</v>
      </c>
    </row>
    <row r="211" spans="1:8" x14ac:dyDescent="0.2">
      <c r="A211" t="s">
        <v>20</v>
      </c>
      <c r="B211">
        <v>139</v>
      </c>
      <c r="G211" t="s">
        <v>14</v>
      </c>
      <c r="H211">
        <v>2779</v>
      </c>
    </row>
    <row r="212" spans="1:8" x14ac:dyDescent="0.2">
      <c r="A212" t="s">
        <v>20</v>
      </c>
      <c r="B212">
        <v>186</v>
      </c>
      <c r="G212" t="s">
        <v>14</v>
      </c>
      <c r="H212">
        <v>92</v>
      </c>
    </row>
    <row r="213" spans="1:8" x14ac:dyDescent="0.2">
      <c r="A213" t="s">
        <v>20</v>
      </c>
      <c r="B213">
        <v>112</v>
      </c>
      <c r="G213" t="s">
        <v>14</v>
      </c>
      <c r="H213">
        <v>1028</v>
      </c>
    </row>
    <row r="214" spans="1:8" x14ac:dyDescent="0.2">
      <c r="A214" t="s">
        <v>20</v>
      </c>
      <c r="B214">
        <v>101</v>
      </c>
      <c r="G214" t="s">
        <v>14</v>
      </c>
      <c r="H214">
        <v>26</v>
      </c>
    </row>
    <row r="215" spans="1:8" x14ac:dyDescent="0.2">
      <c r="A215" t="s">
        <v>20</v>
      </c>
      <c r="B215">
        <v>206</v>
      </c>
      <c r="G215" t="s">
        <v>14</v>
      </c>
      <c r="H215">
        <v>1790</v>
      </c>
    </row>
    <row r="216" spans="1:8" x14ac:dyDescent="0.2">
      <c r="A216" t="s">
        <v>20</v>
      </c>
      <c r="B216">
        <v>154</v>
      </c>
      <c r="G216" t="s">
        <v>14</v>
      </c>
      <c r="H216">
        <v>37</v>
      </c>
    </row>
    <row r="217" spans="1:8" x14ac:dyDescent="0.2">
      <c r="A217" t="s">
        <v>20</v>
      </c>
      <c r="B217">
        <v>5966</v>
      </c>
      <c r="G217" t="s">
        <v>14</v>
      </c>
      <c r="H217">
        <v>35</v>
      </c>
    </row>
    <row r="218" spans="1:8" x14ac:dyDescent="0.2">
      <c r="A218" t="s">
        <v>20</v>
      </c>
      <c r="B218">
        <v>169</v>
      </c>
      <c r="G218" t="s">
        <v>14</v>
      </c>
      <c r="H218">
        <v>558</v>
      </c>
    </row>
    <row r="219" spans="1:8" x14ac:dyDescent="0.2">
      <c r="A219" t="s">
        <v>20</v>
      </c>
      <c r="B219">
        <v>2106</v>
      </c>
      <c r="G219" t="s">
        <v>14</v>
      </c>
      <c r="H219">
        <v>64</v>
      </c>
    </row>
    <row r="220" spans="1:8" x14ac:dyDescent="0.2">
      <c r="A220" t="s">
        <v>20</v>
      </c>
      <c r="B220">
        <v>131</v>
      </c>
      <c r="G220" t="s">
        <v>14</v>
      </c>
      <c r="H220">
        <v>245</v>
      </c>
    </row>
    <row r="221" spans="1:8" x14ac:dyDescent="0.2">
      <c r="A221" t="s">
        <v>20</v>
      </c>
      <c r="B221">
        <v>84</v>
      </c>
      <c r="G221" t="s">
        <v>14</v>
      </c>
      <c r="H221">
        <v>71</v>
      </c>
    </row>
    <row r="222" spans="1:8" x14ac:dyDescent="0.2">
      <c r="A222" t="s">
        <v>20</v>
      </c>
      <c r="B222">
        <v>155</v>
      </c>
      <c r="G222" t="s">
        <v>14</v>
      </c>
      <c r="H222">
        <v>42</v>
      </c>
    </row>
    <row r="223" spans="1:8" x14ac:dyDescent="0.2">
      <c r="A223" t="s">
        <v>20</v>
      </c>
      <c r="B223">
        <v>189</v>
      </c>
      <c r="G223" t="s">
        <v>14</v>
      </c>
      <c r="H223">
        <v>156</v>
      </c>
    </row>
    <row r="224" spans="1:8" x14ac:dyDescent="0.2">
      <c r="A224" t="s">
        <v>20</v>
      </c>
      <c r="B224">
        <v>4799</v>
      </c>
      <c r="G224" t="s">
        <v>14</v>
      </c>
      <c r="H224">
        <v>1368</v>
      </c>
    </row>
    <row r="225" spans="1:8" x14ac:dyDescent="0.2">
      <c r="A225" t="s">
        <v>20</v>
      </c>
      <c r="B225">
        <v>1137</v>
      </c>
      <c r="G225" t="s">
        <v>14</v>
      </c>
      <c r="H225">
        <v>102</v>
      </c>
    </row>
    <row r="226" spans="1:8" x14ac:dyDescent="0.2">
      <c r="A226" t="s">
        <v>20</v>
      </c>
      <c r="B226">
        <v>1152</v>
      </c>
      <c r="G226" t="s">
        <v>14</v>
      </c>
      <c r="H226">
        <v>86</v>
      </c>
    </row>
    <row r="227" spans="1:8" x14ac:dyDescent="0.2">
      <c r="A227" t="s">
        <v>20</v>
      </c>
      <c r="B227">
        <v>50</v>
      </c>
      <c r="G227" t="s">
        <v>14</v>
      </c>
      <c r="H227">
        <v>253</v>
      </c>
    </row>
    <row r="228" spans="1:8" x14ac:dyDescent="0.2">
      <c r="A228" t="s">
        <v>20</v>
      </c>
      <c r="B228">
        <v>3059</v>
      </c>
      <c r="G228" t="s">
        <v>14</v>
      </c>
      <c r="H228">
        <v>157</v>
      </c>
    </row>
    <row r="229" spans="1:8" x14ac:dyDescent="0.2">
      <c r="A229" t="s">
        <v>20</v>
      </c>
      <c r="B229">
        <v>34</v>
      </c>
      <c r="G229" t="s">
        <v>14</v>
      </c>
      <c r="H229">
        <v>183</v>
      </c>
    </row>
    <row r="230" spans="1:8" x14ac:dyDescent="0.2">
      <c r="A230" t="s">
        <v>20</v>
      </c>
      <c r="B230">
        <v>220</v>
      </c>
      <c r="G230" t="s">
        <v>14</v>
      </c>
      <c r="H230">
        <v>82</v>
      </c>
    </row>
    <row r="231" spans="1:8" x14ac:dyDescent="0.2">
      <c r="A231" t="s">
        <v>20</v>
      </c>
      <c r="B231">
        <v>1604</v>
      </c>
      <c r="G231" t="s">
        <v>14</v>
      </c>
      <c r="H231">
        <v>1</v>
      </c>
    </row>
    <row r="232" spans="1:8" x14ac:dyDescent="0.2">
      <c r="A232" t="s">
        <v>20</v>
      </c>
      <c r="B232">
        <v>454</v>
      </c>
      <c r="G232" t="s">
        <v>14</v>
      </c>
      <c r="H232">
        <v>1198</v>
      </c>
    </row>
    <row r="233" spans="1:8" x14ac:dyDescent="0.2">
      <c r="A233" t="s">
        <v>20</v>
      </c>
      <c r="B233">
        <v>123</v>
      </c>
      <c r="G233" t="s">
        <v>14</v>
      </c>
      <c r="H233">
        <v>648</v>
      </c>
    </row>
    <row r="234" spans="1:8" x14ac:dyDescent="0.2">
      <c r="A234" t="s">
        <v>20</v>
      </c>
      <c r="B234">
        <v>299</v>
      </c>
      <c r="G234" t="s">
        <v>14</v>
      </c>
      <c r="H234">
        <v>64</v>
      </c>
    </row>
    <row r="235" spans="1:8" x14ac:dyDescent="0.2">
      <c r="A235" t="s">
        <v>20</v>
      </c>
      <c r="B235">
        <v>2237</v>
      </c>
      <c r="G235" t="s">
        <v>14</v>
      </c>
      <c r="H235">
        <v>62</v>
      </c>
    </row>
    <row r="236" spans="1:8" x14ac:dyDescent="0.2">
      <c r="A236" t="s">
        <v>20</v>
      </c>
      <c r="B236">
        <v>645</v>
      </c>
      <c r="G236" t="s">
        <v>14</v>
      </c>
      <c r="H236">
        <v>750</v>
      </c>
    </row>
    <row r="237" spans="1:8" x14ac:dyDescent="0.2">
      <c r="A237" t="s">
        <v>20</v>
      </c>
      <c r="B237">
        <v>484</v>
      </c>
      <c r="G237" t="s">
        <v>14</v>
      </c>
      <c r="H237">
        <v>105</v>
      </c>
    </row>
    <row r="238" spans="1:8" x14ac:dyDescent="0.2">
      <c r="A238" t="s">
        <v>20</v>
      </c>
      <c r="B238">
        <v>154</v>
      </c>
      <c r="G238" t="s">
        <v>14</v>
      </c>
      <c r="H238">
        <v>2604</v>
      </c>
    </row>
    <row r="239" spans="1:8" x14ac:dyDescent="0.2">
      <c r="A239" t="s">
        <v>20</v>
      </c>
      <c r="B239">
        <v>82</v>
      </c>
      <c r="G239" t="s">
        <v>14</v>
      </c>
      <c r="H239">
        <v>65</v>
      </c>
    </row>
    <row r="240" spans="1:8" x14ac:dyDescent="0.2">
      <c r="A240" t="s">
        <v>20</v>
      </c>
      <c r="B240">
        <v>134</v>
      </c>
      <c r="G240" t="s">
        <v>14</v>
      </c>
      <c r="H240">
        <v>94</v>
      </c>
    </row>
    <row r="241" spans="1:8" x14ac:dyDescent="0.2">
      <c r="A241" t="s">
        <v>20</v>
      </c>
      <c r="B241">
        <v>5203</v>
      </c>
      <c r="G241" t="s">
        <v>14</v>
      </c>
      <c r="H241">
        <v>257</v>
      </c>
    </row>
    <row r="242" spans="1:8" x14ac:dyDescent="0.2">
      <c r="A242" t="s">
        <v>20</v>
      </c>
      <c r="B242">
        <v>94</v>
      </c>
      <c r="G242" t="s">
        <v>14</v>
      </c>
      <c r="H242">
        <v>2928</v>
      </c>
    </row>
    <row r="243" spans="1:8" x14ac:dyDescent="0.2">
      <c r="A243" t="s">
        <v>20</v>
      </c>
      <c r="B243">
        <v>205</v>
      </c>
      <c r="G243" t="s">
        <v>14</v>
      </c>
      <c r="H243">
        <v>4697</v>
      </c>
    </row>
    <row r="244" spans="1:8" x14ac:dyDescent="0.2">
      <c r="A244" t="s">
        <v>20</v>
      </c>
      <c r="B244">
        <v>92</v>
      </c>
      <c r="G244" t="s">
        <v>14</v>
      </c>
      <c r="H244">
        <v>2915</v>
      </c>
    </row>
    <row r="245" spans="1:8" x14ac:dyDescent="0.2">
      <c r="A245" t="s">
        <v>20</v>
      </c>
      <c r="B245">
        <v>219</v>
      </c>
      <c r="G245" t="s">
        <v>14</v>
      </c>
      <c r="H245">
        <v>18</v>
      </c>
    </row>
    <row r="246" spans="1:8" x14ac:dyDescent="0.2">
      <c r="A246" t="s">
        <v>20</v>
      </c>
      <c r="B246">
        <v>2526</v>
      </c>
      <c r="G246" t="s">
        <v>14</v>
      </c>
      <c r="H246">
        <v>602</v>
      </c>
    </row>
    <row r="247" spans="1:8" x14ac:dyDescent="0.2">
      <c r="A247" t="s">
        <v>20</v>
      </c>
      <c r="B247">
        <v>94</v>
      </c>
      <c r="G247" t="s">
        <v>14</v>
      </c>
      <c r="H247">
        <v>1</v>
      </c>
    </row>
    <row r="248" spans="1:8" x14ac:dyDescent="0.2">
      <c r="A248" t="s">
        <v>20</v>
      </c>
      <c r="B248">
        <v>1713</v>
      </c>
      <c r="G248" t="s">
        <v>14</v>
      </c>
      <c r="H248">
        <v>3868</v>
      </c>
    </row>
    <row r="249" spans="1:8" x14ac:dyDescent="0.2">
      <c r="A249" t="s">
        <v>20</v>
      </c>
      <c r="B249">
        <v>249</v>
      </c>
      <c r="G249" t="s">
        <v>14</v>
      </c>
      <c r="H249">
        <v>504</v>
      </c>
    </row>
    <row r="250" spans="1:8" x14ac:dyDescent="0.2">
      <c r="A250" t="s">
        <v>20</v>
      </c>
      <c r="B250">
        <v>192</v>
      </c>
      <c r="G250" t="s">
        <v>14</v>
      </c>
      <c r="H250">
        <v>14</v>
      </c>
    </row>
    <row r="251" spans="1:8" x14ac:dyDescent="0.2">
      <c r="A251" t="s">
        <v>20</v>
      </c>
      <c r="B251">
        <v>247</v>
      </c>
      <c r="G251" t="s">
        <v>14</v>
      </c>
      <c r="H251">
        <v>750</v>
      </c>
    </row>
    <row r="252" spans="1:8" x14ac:dyDescent="0.2">
      <c r="A252" t="s">
        <v>20</v>
      </c>
      <c r="B252">
        <v>2293</v>
      </c>
      <c r="G252" t="s">
        <v>14</v>
      </c>
      <c r="H252">
        <v>77</v>
      </c>
    </row>
    <row r="253" spans="1:8" x14ac:dyDescent="0.2">
      <c r="A253" t="s">
        <v>20</v>
      </c>
      <c r="B253">
        <v>3131</v>
      </c>
      <c r="G253" t="s">
        <v>14</v>
      </c>
      <c r="H253">
        <v>752</v>
      </c>
    </row>
    <row r="254" spans="1:8" x14ac:dyDescent="0.2">
      <c r="A254" t="s">
        <v>20</v>
      </c>
      <c r="B254">
        <v>143</v>
      </c>
      <c r="G254" t="s">
        <v>14</v>
      </c>
      <c r="H254">
        <v>131</v>
      </c>
    </row>
    <row r="255" spans="1:8" x14ac:dyDescent="0.2">
      <c r="A255" t="s">
        <v>20</v>
      </c>
      <c r="B255">
        <v>296</v>
      </c>
      <c r="G255" t="s">
        <v>14</v>
      </c>
      <c r="H255">
        <v>87</v>
      </c>
    </row>
    <row r="256" spans="1:8" x14ac:dyDescent="0.2">
      <c r="A256" t="s">
        <v>20</v>
      </c>
      <c r="B256">
        <v>170</v>
      </c>
      <c r="G256" t="s">
        <v>14</v>
      </c>
      <c r="H256">
        <v>1063</v>
      </c>
    </row>
    <row r="257" spans="1:8" x14ac:dyDescent="0.2">
      <c r="A257" t="s">
        <v>20</v>
      </c>
      <c r="B257">
        <v>86</v>
      </c>
      <c r="G257" t="s">
        <v>14</v>
      </c>
      <c r="H257">
        <v>76</v>
      </c>
    </row>
    <row r="258" spans="1:8" x14ac:dyDescent="0.2">
      <c r="A258" t="s">
        <v>20</v>
      </c>
      <c r="B258">
        <v>6286</v>
      </c>
      <c r="G258" t="s">
        <v>14</v>
      </c>
      <c r="H258">
        <v>4428</v>
      </c>
    </row>
    <row r="259" spans="1:8" x14ac:dyDescent="0.2">
      <c r="A259" t="s">
        <v>20</v>
      </c>
      <c r="B259">
        <v>3727</v>
      </c>
      <c r="G259" t="s">
        <v>14</v>
      </c>
      <c r="H259">
        <v>58</v>
      </c>
    </row>
    <row r="260" spans="1:8" x14ac:dyDescent="0.2">
      <c r="A260" t="s">
        <v>20</v>
      </c>
      <c r="B260">
        <v>1605</v>
      </c>
      <c r="G260" t="s">
        <v>14</v>
      </c>
      <c r="H260">
        <v>111</v>
      </c>
    </row>
    <row r="261" spans="1:8" x14ac:dyDescent="0.2">
      <c r="A261" t="s">
        <v>20</v>
      </c>
      <c r="B261">
        <v>2120</v>
      </c>
      <c r="G261" t="s">
        <v>14</v>
      </c>
      <c r="H261">
        <v>2955</v>
      </c>
    </row>
    <row r="262" spans="1:8" x14ac:dyDescent="0.2">
      <c r="A262" t="s">
        <v>20</v>
      </c>
      <c r="B262">
        <v>50</v>
      </c>
      <c r="G262" t="s">
        <v>14</v>
      </c>
      <c r="H262">
        <v>1657</v>
      </c>
    </row>
    <row r="263" spans="1:8" x14ac:dyDescent="0.2">
      <c r="A263" t="s">
        <v>20</v>
      </c>
      <c r="B263">
        <v>2080</v>
      </c>
      <c r="G263" t="s">
        <v>14</v>
      </c>
      <c r="H263">
        <v>926</v>
      </c>
    </row>
    <row r="264" spans="1:8" x14ac:dyDescent="0.2">
      <c r="A264" t="s">
        <v>20</v>
      </c>
      <c r="B264">
        <v>2105</v>
      </c>
      <c r="G264" t="s">
        <v>14</v>
      </c>
      <c r="H264">
        <v>77</v>
      </c>
    </row>
    <row r="265" spans="1:8" x14ac:dyDescent="0.2">
      <c r="A265" t="s">
        <v>20</v>
      </c>
      <c r="B265">
        <v>2436</v>
      </c>
      <c r="G265" t="s">
        <v>14</v>
      </c>
      <c r="H265">
        <v>1748</v>
      </c>
    </row>
    <row r="266" spans="1:8" x14ac:dyDescent="0.2">
      <c r="A266" t="s">
        <v>20</v>
      </c>
      <c r="B266">
        <v>80</v>
      </c>
      <c r="G266" t="s">
        <v>14</v>
      </c>
      <c r="H266">
        <v>79</v>
      </c>
    </row>
    <row r="267" spans="1:8" x14ac:dyDescent="0.2">
      <c r="A267" t="s">
        <v>20</v>
      </c>
      <c r="B267">
        <v>42</v>
      </c>
      <c r="G267" t="s">
        <v>14</v>
      </c>
      <c r="H267">
        <v>889</v>
      </c>
    </row>
    <row r="268" spans="1:8" x14ac:dyDescent="0.2">
      <c r="A268" t="s">
        <v>20</v>
      </c>
      <c r="B268">
        <v>139</v>
      </c>
      <c r="G268" t="s">
        <v>14</v>
      </c>
      <c r="H268">
        <v>56</v>
      </c>
    </row>
    <row r="269" spans="1:8" x14ac:dyDescent="0.2">
      <c r="A269" t="s">
        <v>20</v>
      </c>
      <c r="B269">
        <v>159</v>
      </c>
      <c r="G269" t="s">
        <v>14</v>
      </c>
      <c r="H269">
        <v>1</v>
      </c>
    </row>
    <row r="270" spans="1:8" x14ac:dyDescent="0.2">
      <c r="A270" t="s">
        <v>20</v>
      </c>
      <c r="B270">
        <v>381</v>
      </c>
      <c r="G270" t="s">
        <v>14</v>
      </c>
      <c r="H270">
        <v>83</v>
      </c>
    </row>
    <row r="271" spans="1:8" x14ac:dyDescent="0.2">
      <c r="A271" t="s">
        <v>20</v>
      </c>
      <c r="B271">
        <v>194</v>
      </c>
      <c r="G271" t="s">
        <v>14</v>
      </c>
      <c r="H271">
        <v>2025</v>
      </c>
    </row>
    <row r="272" spans="1:8" x14ac:dyDescent="0.2">
      <c r="A272" t="s">
        <v>20</v>
      </c>
      <c r="B272">
        <v>106</v>
      </c>
      <c r="G272" t="s">
        <v>14</v>
      </c>
      <c r="H272">
        <v>14</v>
      </c>
    </row>
    <row r="273" spans="1:8" x14ac:dyDescent="0.2">
      <c r="A273" t="s">
        <v>20</v>
      </c>
      <c r="B273">
        <v>142</v>
      </c>
      <c r="G273" t="s">
        <v>14</v>
      </c>
      <c r="H273">
        <v>656</v>
      </c>
    </row>
    <row r="274" spans="1:8" x14ac:dyDescent="0.2">
      <c r="A274" t="s">
        <v>20</v>
      </c>
      <c r="B274">
        <v>211</v>
      </c>
      <c r="G274" t="s">
        <v>14</v>
      </c>
      <c r="H274">
        <v>1596</v>
      </c>
    </row>
    <row r="275" spans="1:8" x14ac:dyDescent="0.2">
      <c r="A275" t="s">
        <v>20</v>
      </c>
      <c r="B275">
        <v>2756</v>
      </c>
      <c r="G275" t="s">
        <v>14</v>
      </c>
      <c r="H275">
        <v>10</v>
      </c>
    </row>
    <row r="276" spans="1:8" x14ac:dyDescent="0.2">
      <c r="A276" t="s">
        <v>20</v>
      </c>
      <c r="B276">
        <v>173</v>
      </c>
      <c r="G276" t="s">
        <v>14</v>
      </c>
      <c r="H276">
        <v>1121</v>
      </c>
    </row>
    <row r="277" spans="1:8" x14ac:dyDescent="0.2">
      <c r="A277" t="s">
        <v>20</v>
      </c>
      <c r="B277">
        <v>87</v>
      </c>
      <c r="G277" t="s">
        <v>14</v>
      </c>
      <c r="H277">
        <v>15</v>
      </c>
    </row>
    <row r="278" spans="1:8" x14ac:dyDescent="0.2">
      <c r="A278" t="s">
        <v>20</v>
      </c>
      <c r="B278">
        <v>1572</v>
      </c>
      <c r="G278" t="s">
        <v>14</v>
      </c>
      <c r="H278">
        <v>191</v>
      </c>
    </row>
    <row r="279" spans="1:8" x14ac:dyDescent="0.2">
      <c r="A279" t="s">
        <v>20</v>
      </c>
      <c r="B279">
        <v>2346</v>
      </c>
      <c r="G279" t="s">
        <v>14</v>
      </c>
      <c r="H279">
        <v>16</v>
      </c>
    </row>
    <row r="280" spans="1:8" x14ac:dyDescent="0.2">
      <c r="A280" t="s">
        <v>20</v>
      </c>
      <c r="B280">
        <v>115</v>
      </c>
      <c r="G280" t="s">
        <v>14</v>
      </c>
      <c r="H280">
        <v>17</v>
      </c>
    </row>
    <row r="281" spans="1:8" x14ac:dyDescent="0.2">
      <c r="A281" t="s">
        <v>20</v>
      </c>
      <c r="B281">
        <v>85</v>
      </c>
      <c r="G281" t="s">
        <v>14</v>
      </c>
      <c r="H281">
        <v>34</v>
      </c>
    </row>
    <row r="282" spans="1:8" x14ac:dyDescent="0.2">
      <c r="A282" t="s">
        <v>20</v>
      </c>
      <c r="B282">
        <v>144</v>
      </c>
      <c r="G282" t="s">
        <v>14</v>
      </c>
      <c r="H282">
        <v>1</v>
      </c>
    </row>
    <row r="283" spans="1:8" x14ac:dyDescent="0.2">
      <c r="A283" t="s">
        <v>20</v>
      </c>
      <c r="B283">
        <v>2443</v>
      </c>
      <c r="G283" t="s">
        <v>14</v>
      </c>
      <c r="H283">
        <v>1274</v>
      </c>
    </row>
    <row r="284" spans="1:8" x14ac:dyDescent="0.2">
      <c r="A284" t="s">
        <v>20</v>
      </c>
      <c r="B284">
        <v>64</v>
      </c>
      <c r="G284" t="s">
        <v>14</v>
      </c>
      <c r="H284">
        <v>210</v>
      </c>
    </row>
    <row r="285" spans="1:8" x14ac:dyDescent="0.2">
      <c r="A285" t="s">
        <v>20</v>
      </c>
      <c r="B285">
        <v>268</v>
      </c>
      <c r="G285" t="s">
        <v>14</v>
      </c>
      <c r="H285">
        <v>248</v>
      </c>
    </row>
    <row r="286" spans="1:8" x14ac:dyDescent="0.2">
      <c r="A286" t="s">
        <v>20</v>
      </c>
      <c r="B286">
        <v>195</v>
      </c>
      <c r="G286" t="s">
        <v>14</v>
      </c>
      <c r="H286">
        <v>513</v>
      </c>
    </row>
    <row r="287" spans="1:8" x14ac:dyDescent="0.2">
      <c r="A287" t="s">
        <v>20</v>
      </c>
      <c r="B287">
        <v>186</v>
      </c>
      <c r="G287" t="s">
        <v>14</v>
      </c>
      <c r="H287">
        <v>3410</v>
      </c>
    </row>
    <row r="288" spans="1:8" x14ac:dyDescent="0.2">
      <c r="A288" t="s">
        <v>20</v>
      </c>
      <c r="B288">
        <v>460</v>
      </c>
      <c r="G288" t="s">
        <v>14</v>
      </c>
      <c r="H288">
        <v>10</v>
      </c>
    </row>
    <row r="289" spans="1:8" x14ac:dyDescent="0.2">
      <c r="A289" t="s">
        <v>20</v>
      </c>
      <c r="B289">
        <v>2528</v>
      </c>
      <c r="G289" t="s">
        <v>14</v>
      </c>
      <c r="H289">
        <v>2201</v>
      </c>
    </row>
    <row r="290" spans="1:8" x14ac:dyDescent="0.2">
      <c r="A290" t="s">
        <v>20</v>
      </c>
      <c r="B290">
        <v>3657</v>
      </c>
      <c r="G290" t="s">
        <v>14</v>
      </c>
      <c r="H290">
        <v>676</v>
      </c>
    </row>
    <row r="291" spans="1:8" x14ac:dyDescent="0.2">
      <c r="A291" t="s">
        <v>20</v>
      </c>
      <c r="B291">
        <v>131</v>
      </c>
      <c r="G291" t="s">
        <v>14</v>
      </c>
      <c r="H291">
        <v>831</v>
      </c>
    </row>
    <row r="292" spans="1:8" x14ac:dyDescent="0.2">
      <c r="A292" t="s">
        <v>20</v>
      </c>
      <c r="B292">
        <v>239</v>
      </c>
      <c r="G292" t="s">
        <v>14</v>
      </c>
      <c r="H292">
        <v>859</v>
      </c>
    </row>
    <row r="293" spans="1:8" x14ac:dyDescent="0.2">
      <c r="A293" t="s">
        <v>20</v>
      </c>
      <c r="B293">
        <v>78</v>
      </c>
      <c r="G293" t="s">
        <v>14</v>
      </c>
      <c r="H293">
        <v>45</v>
      </c>
    </row>
    <row r="294" spans="1:8" x14ac:dyDescent="0.2">
      <c r="A294" t="s">
        <v>20</v>
      </c>
      <c r="B294">
        <v>1773</v>
      </c>
      <c r="G294" t="s">
        <v>14</v>
      </c>
      <c r="H294">
        <v>6</v>
      </c>
    </row>
    <row r="295" spans="1:8" x14ac:dyDescent="0.2">
      <c r="A295" t="s">
        <v>20</v>
      </c>
      <c r="B295">
        <v>32</v>
      </c>
      <c r="G295" t="s">
        <v>14</v>
      </c>
      <c r="H295">
        <v>7</v>
      </c>
    </row>
    <row r="296" spans="1:8" x14ac:dyDescent="0.2">
      <c r="A296" t="s">
        <v>20</v>
      </c>
      <c r="B296">
        <v>369</v>
      </c>
      <c r="G296" t="s">
        <v>14</v>
      </c>
      <c r="H296">
        <v>31</v>
      </c>
    </row>
    <row r="297" spans="1:8" x14ac:dyDescent="0.2">
      <c r="A297" t="s">
        <v>20</v>
      </c>
      <c r="B297">
        <v>89</v>
      </c>
      <c r="G297" t="s">
        <v>14</v>
      </c>
      <c r="H297">
        <v>78</v>
      </c>
    </row>
    <row r="298" spans="1:8" x14ac:dyDescent="0.2">
      <c r="A298" t="s">
        <v>20</v>
      </c>
      <c r="B298">
        <v>147</v>
      </c>
      <c r="G298" t="s">
        <v>14</v>
      </c>
      <c r="H298">
        <v>1225</v>
      </c>
    </row>
    <row r="299" spans="1:8" x14ac:dyDescent="0.2">
      <c r="A299" t="s">
        <v>20</v>
      </c>
      <c r="B299">
        <v>126</v>
      </c>
      <c r="G299" t="s">
        <v>14</v>
      </c>
      <c r="H299">
        <v>1</v>
      </c>
    </row>
    <row r="300" spans="1:8" x14ac:dyDescent="0.2">
      <c r="A300" t="s">
        <v>20</v>
      </c>
      <c r="B300">
        <v>2218</v>
      </c>
      <c r="G300" t="s">
        <v>14</v>
      </c>
      <c r="H300">
        <v>67</v>
      </c>
    </row>
    <row r="301" spans="1:8" x14ac:dyDescent="0.2">
      <c r="A301" t="s">
        <v>20</v>
      </c>
      <c r="B301">
        <v>202</v>
      </c>
      <c r="G301" t="s">
        <v>14</v>
      </c>
      <c r="H301">
        <v>19</v>
      </c>
    </row>
    <row r="302" spans="1:8" x14ac:dyDescent="0.2">
      <c r="A302" t="s">
        <v>20</v>
      </c>
      <c r="B302">
        <v>140</v>
      </c>
      <c r="G302" t="s">
        <v>14</v>
      </c>
      <c r="H302">
        <v>2108</v>
      </c>
    </row>
    <row r="303" spans="1:8" x14ac:dyDescent="0.2">
      <c r="A303" t="s">
        <v>20</v>
      </c>
      <c r="B303">
        <v>1052</v>
      </c>
      <c r="G303" t="s">
        <v>14</v>
      </c>
      <c r="H303">
        <v>679</v>
      </c>
    </row>
    <row r="304" spans="1:8" x14ac:dyDescent="0.2">
      <c r="A304" t="s">
        <v>20</v>
      </c>
      <c r="B304">
        <v>247</v>
      </c>
      <c r="G304" t="s">
        <v>14</v>
      </c>
      <c r="H304">
        <v>36</v>
      </c>
    </row>
    <row r="305" spans="1:8" x14ac:dyDescent="0.2">
      <c r="A305" t="s">
        <v>20</v>
      </c>
      <c r="B305">
        <v>84</v>
      </c>
      <c r="G305" t="s">
        <v>14</v>
      </c>
      <c r="H305">
        <v>47</v>
      </c>
    </row>
    <row r="306" spans="1:8" x14ac:dyDescent="0.2">
      <c r="A306" t="s">
        <v>20</v>
      </c>
      <c r="B306">
        <v>88</v>
      </c>
      <c r="G306" t="s">
        <v>14</v>
      </c>
      <c r="H306">
        <v>70</v>
      </c>
    </row>
    <row r="307" spans="1:8" x14ac:dyDescent="0.2">
      <c r="A307" t="s">
        <v>20</v>
      </c>
      <c r="B307">
        <v>156</v>
      </c>
      <c r="G307" t="s">
        <v>14</v>
      </c>
      <c r="H307">
        <v>154</v>
      </c>
    </row>
    <row r="308" spans="1:8" x14ac:dyDescent="0.2">
      <c r="A308" t="s">
        <v>20</v>
      </c>
      <c r="B308">
        <v>2985</v>
      </c>
      <c r="G308" t="s">
        <v>14</v>
      </c>
      <c r="H308">
        <v>22</v>
      </c>
    </row>
    <row r="309" spans="1:8" x14ac:dyDescent="0.2">
      <c r="A309" t="s">
        <v>20</v>
      </c>
      <c r="B309">
        <v>762</v>
      </c>
      <c r="G309" t="s">
        <v>14</v>
      </c>
      <c r="H309">
        <v>1758</v>
      </c>
    </row>
    <row r="310" spans="1:8" x14ac:dyDescent="0.2">
      <c r="A310" t="s">
        <v>20</v>
      </c>
      <c r="B310">
        <v>554</v>
      </c>
      <c r="G310" t="s">
        <v>14</v>
      </c>
      <c r="H310">
        <v>94</v>
      </c>
    </row>
    <row r="311" spans="1:8" x14ac:dyDescent="0.2">
      <c r="A311" t="s">
        <v>20</v>
      </c>
      <c r="B311">
        <v>135</v>
      </c>
      <c r="G311" t="s">
        <v>14</v>
      </c>
      <c r="H311">
        <v>33</v>
      </c>
    </row>
    <row r="312" spans="1:8" x14ac:dyDescent="0.2">
      <c r="A312" t="s">
        <v>20</v>
      </c>
      <c r="B312">
        <v>122</v>
      </c>
      <c r="G312" t="s">
        <v>14</v>
      </c>
      <c r="H312">
        <v>1</v>
      </c>
    </row>
    <row r="313" spans="1:8" x14ac:dyDescent="0.2">
      <c r="A313" t="s">
        <v>20</v>
      </c>
      <c r="B313">
        <v>221</v>
      </c>
      <c r="G313" t="s">
        <v>14</v>
      </c>
      <c r="H313">
        <v>31</v>
      </c>
    </row>
    <row r="314" spans="1:8" x14ac:dyDescent="0.2">
      <c r="A314" t="s">
        <v>20</v>
      </c>
      <c r="B314">
        <v>126</v>
      </c>
      <c r="G314" t="s">
        <v>14</v>
      </c>
      <c r="H314">
        <v>35</v>
      </c>
    </row>
    <row r="315" spans="1:8" x14ac:dyDescent="0.2">
      <c r="A315" t="s">
        <v>20</v>
      </c>
      <c r="B315">
        <v>1022</v>
      </c>
      <c r="G315" t="s">
        <v>14</v>
      </c>
      <c r="H315">
        <v>63</v>
      </c>
    </row>
    <row r="316" spans="1:8" x14ac:dyDescent="0.2">
      <c r="A316" t="s">
        <v>20</v>
      </c>
      <c r="B316">
        <v>3177</v>
      </c>
      <c r="G316" t="s">
        <v>14</v>
      </c>
      <c r="H316">
        <v>526</v>
      </c>
    </row>
    <row r="317" spans="1:8" x14ac:dyDescent="0.2">
      <c r="A317" t="s">
        <v>20</v>
      </c>
      <c r="B317">
        <v>198</v>
      </c>
      <c r="G317" t="s">
        <v>14</v>
      </c>
      <c r="H317">
        <v>121</v>
      </c>
    </row>
    <row r="318" spans="1:8" x14ac:dyDescent="0.2">
      <c r="A318" t="s">
        <v>20</v>
      </c>
      <c r="B318">
        <v>85</v>
      </c>
      <c r="G318" t="s">
        <v>14</v>
      </c>
      <c r="H318">
        <v>67</v>
      </c>
    </row>
    <row r="319" spans="1:8" x14ac:dyDescent="0.2">
      <c r="A319" t="s">
        <v>20</v>
      </c>
      <c r="B319">
        <v>3596</v>
      </c>
      <c r="G319" t="s">
        <v>14</v>
      </c>
      <c r="H319">
        <v>57</v>
      </c>
    </row>
    <row r="320" spans="1:8" x14ac:dyDescent="0.2">
      <c r="A320" t="s">
        <v>20</v>
      </c>
      <c r="B320">
        <v>244</v>
      </c>
      <c r="G320" t="s">
        <v>14</v>
      </c>
      <c r="H320">
        <v>1229</v>
      </c>
    </row>
    <row r="321" spans="1:8" x14ac:dyDescent="0.2">
      <c r="A321" t="s">
        <v>20</v>
      </c>
      <c r="B321">
        <v>5180</v>
      </c>
      <c r="G321" t="s">
        <v>14</v>
      </c>
      <c r="H321">
        <v>12</v>
      </c>
    </row>
    <row r="322" spans="1:8" x14ac:dyDescent="0.2">
      <c r="A322" t="s">
        <v>20</v>
      </c>
      <c r="B322">
        <v>589</v>
      </c>
      <c r="G322" t="s">
        <v>14</v>
      </c>
      <c r="H322">
        <v>452</v>
      </c>
    </row>
    <row r="323" spans="1:8" x14ac:dyDescent="0.2">
      <c r="A323" t="s">
        <v>20</v>
      </c>
      <c r="B323">
        <v>2725</v>
      </c>
      <c r="G323" t="s">
        <v>14</v>
      </c>
      <c r="H323">
        <v>1886</v>
      </c>
    </row>
    <row r="324" spans="1:8" x14ac:dyDescent="0.2">
      <c r="A324" t="s">
        <v>20</v>
      </c>
      <c r="B324">
        <v>300</v>
      </c>
      <c r="G324" t="s">
        <v>14</v>
      </c>
      <c r="H324">
        <v>1825</v>
      </c>
    </row>
    <row r="325" spans="1:8" x14ac:dyDescent="0.2">
      <c r="A325" t="s">
        <v>20</v>
      </c>
      <c r="B325">
        <v>144</v>
      </c>
      <c r="G325" t="s">
        <v>14</v>
      </c>
      <c r="H325">
        <v>31</v>
      </c>
    </row>
    <row r="326" spans="1:8" x14ac:dyDescent="0.2">
      <c r="A326" t="s">
        <v>20</v>
      </c>
      <c r="B326">
        <v>87</v>
      </c>
      <c r="G326" t="s">
        <v>14</v>
      </c>
      <c r="H326">
        <v>107</v>
      </c>
    </row>
    <row r="327" spans="1:8" x14ac:dyDescent="0.2">
      <c r="A327" t="s">
        <v>20</v>
      </c>
      <c r="B327">
        <v>3116</v>
      </c>
      <c r="G327" t="s">
        <v>14</v>
      </c>
      <c r="H327">
        <v>27</v>
      </c>
    </row>
    <row r="328" spans="1:8" x14ac:dyDescent="0.2">
      <c r="A328" t="s">
        <v>20</v>
      </c>
      <c r="B328">
        <v>909</v>
      </c>
      <c r="G328" t="s">
        <v>14</v>
      </c>
      <c r="H328">
        <v>1221</v>
      </c>
    </row>
    <row r="329" spans="1:8" x14ac:dyDescent="0.2">
      <c r="A329" t="s">
        <v>20</v>
      </c>
      <c r="B329">
        <v>1613</v>
      </c>
      <c r="G329" t="s">
        <v>14</v>
      </c>
      <c r="H329">
        <v>1</v>
      </c>
    </row>
    <row r="330" spans="1:8" x14ac:dyDescent="0.2">
      <c r="A330" t="s">
        <v>20</v>
      </c>
      <c r="B330">
        <v>136</v>
      </c>
      <c r="G330" t="s">
        <v>14</v>
      </c>
      <c r="H330">
        <v>16</v>
      </c>
    </row>
    <row r="331" spans="1:8" x14ac:dyDescent="0.2">
      <c r="A331" t="s">
        <v>20</v>
      </c>
      <c r="B331">
        <v>130</v>
      </c>
      <c r="G331" t="s">
        <v>14</v>
      </c>
      <c r="H331">
        <v>41</v>
      </c>
    </row>
    <row r="332" spans="1:8" x14ac:dyDescent="0.2">
      <c r="A332" t="s">
        <v>20</v>
      </c>
      <c r="B332">
        <v>102</v>
      </c>
      <c r="G332" t="s">
        <v>14</v>
      </c>
      <c r="H332">
        <v>523</v>
      </c>
    </row>
    <row r="333" spans="1:8" x14ac:dyDescent="0.2">
      <c r="A333" t="s">
        <v>20</v>
      </c>
      <c r="B333">
        <v>4006</v>
      </c>
      <c r="G333" t="s">
        <v>14</v>
      </c>
      <c r="H333">
        <v>141</v>
      </c>
    </row>
    <row r="334" spans="1:8" x14ac:dyDescent="0.2">
      <c r="A334" t="s">
        <v>20</v>
      </c>
      <c r="B334">
        <v>1629</v>
      </c>
      <c r="G334" t="s">
        <v>14</v>
      </c>
      <c r="H334">
        <v>52</v>
      </c>
    </row>
    <row r="335" spans="1:8" x14ac:dyDescent="0.2">
      <c r="A335" t="s">
        <v>20</v>
      </c>
      <c r="B335">
        <v>2188</v>
      </c>
      <c r="G335" t="s">
        <v>14</v>
      </c>
      <c r="H335">
        <v>225</v>
      </c>
    </row>
    <row r="336" spans="1:8" x14ac:dyDescent="0.2">
      <c r="A336" t="s">
        <v>20</v>
      </c>
      <c r="B336">
        <v>2409</v>
      </c>
      <c r="G336" t="s">
        <v>14</v>
      </c>
      <c r="H336">
        <v>38</v>
      </c>
    </row>
    <row r="337" spans="1:8" x14ac:dyDescent="0.2">
      <c r="A337" t="s">
        <v>20</v>
      </c>
      <c r="B337">
        <v>194</v>
      </c>
      <c r="G337" t="s">
        <v>14</v>
      </c>
      <c r="H337">
        <v>15</v>
      </c>
    </row>
    <row r="338" spans="1:8" x14ac:dyDescent="0.2">
      <c r="A338" t="s">
        <v>20</v>
      </c>
      <c r="B338">
        <v>1140</v>
      </c>
      <c r="G338" t="s">
        <v>14</v>
      </c>
      <c r="H338">
        <v>37</v>
      </c>
    </row>
    <row r="339" spans="1:8" x14ac:dyDescent="0.2">
      <c r="A339" t="s">
        <v>20</v>
      </c>
      <c r="B339">
        <v>102</v>
      </c>
      <c r="G339" t="s">
        <v>14</v>
      </c>
      <c r="H339">
        <v>112</v>
      </c>
    </row>
    <row r="340" spans="1:8" x14ac:dyDescent="0.2">
      <c r="A340" t="s">
        <v>20</v>
      </c>
      <c r="B340">
        <v>2857</v>
      </c>
      <c r="G340" t="s">
        <v>14</v>
      </c>
      <c r="H340">
        <v>21</v>
      </c>
    </row>
    <row r="341" spans="1:8" x14ac:dyDescent="0.2">
      <c r="A341" t="s">
        <v>20</v>
      </c>
      <c r="B341">
        <v>107</v>
      </c>
      <c r="G341" t="s">
        <v>14</v>
      </c>
      <c r="H341">
        <v>67</v>
      </c>
    </row>
    <row r="342" spans="1:8" x14ac:dyDescent="0.2">
      <c r="A342" t="s">
        <v>20</v>
      </c>
      <c r="B342">
        <v>160</v>
      </c>
      <c r="G342" t="s">
        <v>14</v>
      </c>
      <c r="H342">
        <v>78</v>
      </c>
    </row>
    <row r="343" spans="1:8" x14ac:dyDescent="0.2">
      <c r="A343" t="s">
        <v>20</v>
      </c>
      <c r="B343">
        <v>2230</v>
      </c>
      <c r="G343" t="s">
        <v>14</v>
      </c>
      <c r="H343">
        <v>67</v>
      </c>
    </row>
    <row r="344" spans="1:8" x14ac:dyDescent="0.2">
      <c r="A344" t="s">
        <v>20</v>
      </c>
      <c r="B344">
        <v>316</v>
      </c>
      <c r="G344" t="s">
        <v>14</v>
      </c>
      <c r="H344">
        <v>263</v>
      </c>
    </row>
    <row r="345" spans="1:8" x14ac:dyDescent="0.2">
      <c r="A345" t="s">
        <v>20</v>
      </c>
      <c r="B345">
        <v>117</v>
      </c>
      <c r="G345" t="s">
        <v>14</v>
      </c>
      <c r="H345">
        <v>1691</v>
      </c>
    </row>
    <row r="346" spans="1:8" x14ac:dyDescent="0.2">
      <c r="A346" t="s">
        <v>20</v>
      </c>
      <c r="B346">
        <v>6406</v>
      </c>
      <c r="G346" t="s">
        <v>14</v>
      </c>
      <c r="H346">
        <v>181</v>
      </c>
    </row>
    <row r="347" spans="1:8" x14ac:dyDescent="0.2">
      <c r="A347" t="s">
        <v>20</v>
      </c>
      <c r="B347">
        <v>192</v>
      </c>
      <c r="G347" t="s">
        <v>14</v>
      </c>
      <c r="H347">
        <v>13</v>
      </c>
    </row>
    <row r="348" spans="1:8" x14ac:dyDescent="0.2">
      <c r="A348" t="s">
        <v>20</v>
      </c>
      <c r="B348">
        <v>26</v>
      </c>
      <c r="G348" t="s">
        <v>14</v>
      </c>
      <c r="H348">
        <v>1</v>
      </c>
    </row>
    <row r="349" spans="1:8" x14ac:dyDescent="0.2">
      <c r="A349" t="s">
        <v>20</v>
      </c>
      <c r="B349">
        <v>723</v>
      </c>
      <c r="G349" t="s">
        <v>14</v>
      </c>
      <c r="H349">
        <v>21</v>
      </c>
    </row>
    <row r="350" spans="1:8" x14ac:dyDescent="0.2">
      <c r="A350" t="s">
        <v>20</v>
      </c>
      <c r="B350">
        <v>170</v>
      </c>
      <c r="G350" t="s">
        <v>14</v>
      </c>
      <c r="H350">
        <v>830</v>
      </c>
    </row>
    <row r="351" spans="1:8" x14ac:dyDescent="0.2">
      <c r="A351" t="s">
        <v>20</v>
      </c>
      <c r="B351">
        <v>238</v>
      </c>
      <c r="G351" t="s">
        <v>14</v>
      </c>
      <c r="H351">
        <v>130</v>
      </c>
    </row>
    <row r="352" spans="1:8" x14ac:dyDescent="0.2">
      <c r="A352" t="s">
        <v>20</v>
      </c>
      <c r="B352">
        <v>55</v>
      </c>
      <c r="G352" t="s">
        <v>14</v>
      </c>
      <c r="H352">
        <v>55</v>
      </c>
    </row>
    <row r="353" spans="1:8" x14ac:dyDescent="0.2">
      <c r="A353" t="s">
        <v>20</v>
      </c>
      <c r="B353">
        <v>128</v>
      </c>
      <c r="G353" t="s">
        <v>14</v>
      </c>
      <c r="H353">
        <v>114</v>
      </c>
    </row>
    <row r="354" spans="1:8" x14ac:dyDescent="0.2">
      <c r="A354" t="s">
        <v>20</v>
      </c>
      <c r="B354">
        <v>2144</v>
      </c>
      <c r="G354" t="s">
        <v>14</v>
      </c>
      <c r="H354">
        <v>594</v>
      </c>
    </row>
    <row r="355" spans="1:8" x14ac:dyDescent="0.2">
      <c r="A355" t="s">
        <v>20</v>
      </c>
      <c r="B355">
        <v>2693</v>
      </c>
      <c r="G355" t="s">
        <v>14</v>
      </c>
      <c r="H355">
        <v>24</v>
      </c>
    </row>
    <row r="356" spans="1:8" x14ac:dyDescent="0.2">
      <c r="A356" t="s">
        <v>20</v>
      </c>
      <c r="B356">
        <v>432</v>
      </c>
      <c r="G356" t="s">
        <v>14</v>
      </c>
      <c r="H356">
        <v>252</v>
      </c>
    </row>
    <row r="357" spans="1:8" x14ac:dyDescent="0.2">
      <c r="A357" t="s">
        <v>20</v>
      </c>
      <c r="B357">
        <v>189</v>
      </c>
      <c r="G357" t="s">
        <v>14</v>
      </c>
      <c r="H357">
        <v>67</v>
      </c>
    </row>
    <row r="358" spans="1:8" x14ac:dyDescent="0.2">
      <c r="A358" t="s">
        <v>20</v>
      </c>
      <c r="B358">
        <v>154</v>
      </c>
      <c r="G358" t="s">
        <v>14</v>
      </c>
      <c r="H358">
        <v>742</v>
      </c>
    </row>
    <row r="359" spans="1:8" x14ac:dyDescent="0.2">
      <c r="A359" t="s">
        <v>20</v>
      </c>
      <c r="B359">
        <v>96</v>
      </c>
      <c r="G359" t="s">
        <v>14</v>
      </c>
      <c r="H359">
        <v>75</v>
      </c>
    </row>
    <row r="360" spans="1:8" x14ac:dyDescent="0.2">
      <c r="A360" t="s">
        <v>20</v>
      </c>
      <c r="B360">
        <v>3063</v>
      </c>
      <c r="G360" t="s">
        <v>14</v>
      </c>
      <c r="H360">
        <v>4405</v>
      </c>
    </row>
    <row r="361" spans="1:8" x14ac:dyDescent="0.2">
      <c r="A361" t="s">
        <v>20</v>
      </c>
      <c r="B361">
        <v>2266</v>
      </c>
      <c r="G361" t="s">
        <v>14</v>
      </c>
      <c r="H361">
        <v>92</v>
      </c>
    </row>
    <row r="362" spans="1:8" x14ac:dyDescent="0.2">
      <c r="A362" t="s">
        <v>20</v>
      </c>
      <c r="B362">
        <v>194</v>
      </c>
      <c r="G362" t="s">
        <v>14</v>
      </c>
      <c r="H362">
        <v>64</v>
      </c>
    </row>
    <row r="363" spans="1:8" x14ac:dyDescent="0.2">
      <c r="A363" t="s">
        <v>20</v>
      </c>
      <c r="B363">
        <v>129</v>
      </c>
      <c r="G363" t="s">
        <v>14</v>
      </c>
      <c r="H363">
        <v>64</v>
      </c>
    </row>
    <row r="364" spans="1:8" x14ac:dyDescent="0.2">
      <c r="A364" t="s">
        <v>20</v>
      </c>
      <c r="B364">
        <v>375</v>
      </c>
      <c r="G364" t="s">
        <v>14</v>
      </c>
      <c r="H364">
        <v>842</v>
      </c>
    </row>
    <row r="365" spans="1:8" x14ac:dyDescent="0.2">
      <c r="A365" t="s">
        <v>20</v>
      </c>
      <c r="B365">
        <v>409</v>
      </c>
      <c r="G365" t="s">
        <v>14</v>
      </c>
      <c r="H365">
        <v>112</v>
      </c>
    </row>
    <row r="366" spans="1:8" x14ac:dyDescent="0.2">
      <c r="A366" t="s">
        <v>20</v>
      </c>
      <c r="B366">
        <v>234</v>
      </c>
      <c r="G366" t="s">
        <v>14</v>
      </c>
      <c r="H366">
        <v>374</v>
      </c>
    </row>
    <row r="367" spans="1:8" x14ac:dyDescent="0.2">
      <c r="A367" t="s">
        <v>20</v>
      </c>
      <c r="B367">
        <v>3016</v>
      </c>
    </row>
    <row r="368" spans="1:8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mergeCells count="2">
    <mergeCell ref="A1:B1"/>
    <mergeCell ref="G1:H1"/>
  </mergeCells>
  <conditionalFormatting sqref="A3:A567">
    <cfRule type="containsText" dxfId="14" priority="5" stopIfTrue="1" operator="containsText" text="live">
      <formula>NOT(ISERROR(SEARCH("live",A3)))</formula>
    </cfRule>
    <cfRule type="containsText" dxfId="13" priority="7" operator="containsText" text="failed">
      <formula>NOT(ISERROR(SEARCH("failed",A3)))</formula>
    </cfRule>
    <cfRule type="containsText" dxfId="12" priority="6" operator="containsText" text="canceled">
      <formula>NOT(ISERROR(SEARCH("canceled",A3)))</formula>
    </cfRule>
    <cfRule type="containsText" dxfId="11" priority="8" operator="containsText" text="successful">
      <formula>NOT(ISERROR(SEARCH("successful",A3)))</formula>
    </cfRule>
  </conditionalFormatting>
  <conditionalFormatting sqref="G3:G366">
    <cfRule type="containsText" dxfId="10" priority="4" operator="containsText" text="successful">
      <formula>NOT(ISERROR(SEARCH("successful",G3)))</formula>
    </cfRule>
    <cfRule type="containsText" dxfId="9" priority="3" operator="containsText" text="failed">
      <formula>NOT(ISERROR(SEARCH("failed",G3)))</formula>
    </cfRule>
    <cfRule type="containsText" dxfId="8" priority="2" operator="containsText" text="canceled">
      <formula>NOT(ISERROR(SEARCH("canceled",G3)))</formula>
    </cfRule>
    <cfRule type="containsText" dxfId="7" priority="1" stopIfTrue="1" operator="containsText" text="live">
      <formula>NOT(ISERROR(SEARCH("live",G3)))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5" sqref="F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4" width="24.33203125" bestFit="1" customWidth="1"/>
    <col min="15" max="15" width="11.1640625" customWidth="1"/>
    <col min="17" max="17" width="13.33203125" bestFit="1" customWidth="1"/>
    <col min="18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2071</v>
      </c>
      <c r="O1" s="4" t="s">
        <v>2072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ref="I5:I67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ellIs" dxfId="6" priority="1" stopIfTrue="1" operator="greaterThan">
      <formula>199</formula>
    </cfRule>
    <cfRule type="cellIs" dxfId="5" priority="2" operator="between">
      <formula>100</formula>
      <formula>200</formula>
    </cfRule>
    <cfRule type="cellIs" dxfId="4" priority="3" operator="lessThan">
      <formula>100</formula>
    </cfRule>
  </conditionalFormatting>
  <conditionalFormatting sqref="G2:G1001">
    <cfRule type="containsText" dxfId="3" priority="4" stopIfTrue="1" operator="containsText" text="live">
      <formula>NOT(ISERROR(SEARCH("live",G2)))</formula>
    </cfRule>
    <cfRule type="containsText" dxfId="2" priority="5" operator="containsText" text="canceled">
      <formula>NOT(ISERROR(SEARCH("canceled",G2)))</formula>
    </cfRule>
    <cfRule type="containsText" dxfId="1" priority="6" operator="containsText" text="failed">
      <formula>NOT(ISERROR(SEARCH("failed",G2)))</formula>
    </cfRule>
    <cfRule type="containsText" dxfId="0" priority="7" operator="containsText" text="successful">
      <formula>NOT(ISERROR(SEARCH("successful",G2)))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Date created</vt:lpstr>
      <vt:lpstr>Goals</vt:lpstr>
      <vt:lpstr>Successful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Isaac Silva</cp:lastModifiedBy>
  <dcterms:created xsi:type="dcterms:W3CDTF">2021-09-29T18:52:28Z</dcterms:created>
  <dcterms:modified xsi:type="dcterms:W3CDTF">2024-06-11T04:12:10Z</dcterms:modified>
</cp:coreProperties>
</file>