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Ex1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2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opez\Documents\Bootcamps\april_ds_bootcamp\homework\ds_apr2024_hw_1_excel\Submission\"/>
    </mc:Choice>
  </mc:AlternateContent>
  <xr:revisionPtr revIDLastSave="0" documentId="8_{711FFEE7-6091-4050-B3AB-05244E00B2A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Crowdfunding" sheetId="1" r:id="rId1"/>
    <sheet name="Pivot table category" sheetId="4" r:id="rId2"/>
    <sheet name="pivot table subcategory" sheetId="3" r:id="rId3"/>
    <sheet name="Pivor table date" sheetId="7" r:id="rId4"/>
    <sheet name="Goal analysis" sheetId="8" r:id="rId5"/>
    <sheet name="other tables_graphs" sheetId="25" r:id="rId6"/>
    <sheet name="Pivot table country vs backers" sheetId="17" r:id="rId7"/>
    <sheet name="Percent " sheetId="24" r:id="rId8"/>
    <sheet name="Pivot table year vs outcome" sheetId="18" r:id="rId9"/>
    <sheet name="Pivot table year vs category" sheetId="19" r:id="rId10"/>
    <sheet name="Averg vs outcome" sheetId="20" r:id="rId11"/>
    <sheet name="Averg vs category" sheetId="23" r:id="rId12"/>
    <sheet name="T" sheetId="27" r:id="rId13"/>
    <sheet name="Succ_Unsucc Cam CT" sheetId="11" r:id="rId14"/>
  </sheets>
  <definedNames>
    <definedName name="_xlnm._FilterDatabase" localSheetId="0" hidden="1">Crowdfunding!$A$1:$T$1001</definedName>
    <definedName name="_xlchart.v1.0" hidden="1">'Succ_Unsucc Cam CT'!$B$1</definedName>
    <definedName name="_xlchart.v1.1" hidden="1">'Succ_Unsucc Cam CT'!$B$2:$B$566</definedName>
    <definedName name="_xlchart.v1.2" hidden="1">'Succ_Unsucc Cam CT'!$G$1</definedName>
    <definedName name="_xlchart.v1.3" hidden="1">'Succ_Unsucc Cam CT'!$G$2:$G$365</definedName>
  </definedNames>
  <calcPr calcId="191029"/>
  <pivotCaches>
    <pivotCache cacheId="0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1" i="11" l="1"/>
  <c r="S10" i="11"/>
  <c r="S9" i="11"/>
  <c r="S8" i="11"/>
  <c r="S7" i="11"/>
  <c r="S6" i="11"/>
  <c r="K11" i="11"/>
  <c r="K10" i="11"/>
  <c r="K7" i="11"/>
  <c r="K8" i="11"/>
  <c r="K9" i="11"/>
  <c r="K6" i="11"/>
  <c r="B13" i="8"/>
  <c r="B11" i="8"/>
  <c r="D13" i="8"/>
  <c r="C13" i="8"/>
  <c r="D12" i="8"/>
  <c r="C12" i="8"/>
  <c r="B12" i="8"/>
  <c r="D11" i="8"/>
  <c r="C11" i="8"/>
  <c r="D10" i="8"/>
  <c r="C10" i="8"/>
  <c r="B10" i="8"/>
  <c r="D9" i="8"/>
  <c r="C9" i="8"/>
  <c r="B9" i="8"/>
  <c r="D8" i="8"/>
  <c r="C8" i="8"/>
  <c r="B8" i="8"/>
  <c r="D7" i="8"/>
  <c r="C7" i="8"/>
  <c r="B7" i="8"/>
  <c r="D6" i="8"/>
  <c r="C6" i="8"/>
  <c r="B6" i="8"/>
  <c r="D5" i="8"/>
  <c r="C5" i="8"/>
  <c r="B5" i="8"/>
  <c r="D4" i="8"/>
  <c r="C4" i="8"/>
  <c r="B4" i="8"/>
  <c r="D3" i="8"/>
  <c r="C3" i="8"/>
  <c r="B3" i="8"/>
  <c r="D2" i="8"/>
  <c r="C2" i="8"/>
  <c r="B2" i="8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2" i="1"/>
  <c r="F3" i="1"/>
  <c r="F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M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E13" i="8" l="1"/>
  <c r="F13" i="8" s="1"/>
  <c r="E2" i="8"/>
  <c r="G2" i="8" s="1"/>
  <c r="E10" i="8"/>
  <c r="H10" i="8" s="1"/>
  <c r="E9" i="8"/>
  <c r="H9" i="8" s="1"/>
  <c r="E8" i="8"/>
  <c r="G8" i="8" s="1"/>
  <c r="E7" i="8"/>
  <c r="F7" i="8" s="1"/>
  <c r="E6" i="8"/>
  <c r="F6" i="8" s="1"/>
  <c r="E5" i="8"/>
  <c r="G5" i="8" s="1"/>
  <c r="E3" i="8"/>
  <c r="F3" i="8" s="1"/>
  <c r="E12" i="8"/>
  <c r="H12" i="8" s="1"/>
  <c r="E4" i="8"/>
  <c r="F4" i="8" s="1"/>
  <c r="E11" i="8"/>
  <c r="H11" i="8" s="1"/>
  <c r="F8" i="8" l="1"/>
  <c r="H8" i="8"/>
  <c r="G13" i="8"/>
  <c r="F5" i="8"/>
  <c r="H13" i="8"/>
  <c r="G9" i="8"/>
  <c r="F9" i="8"/>
  <c r="F2" i="8"/>
  <c r="H5" i="8"/>
  <c r="H2" i="8"/>
  <c r="G11" i="8"/>
  <c r="F11" i="8"/>
  <c r="G10" i="8"/>
  <c r="F10" i="8"/>
  <c r="G7" i="8"/>
  <c r="H7" i="8"/>
  <c r="G6" i="8"/>
  <c r="H6" i="8"/>
  <c r="H3" i="8"/>
  <c r="G3" i="8"/>
  <c r="F12" i="8"/>
  <c r="G12" i="8"/>
  <c r="G4" i="8"/>
  <c r="H4" i="8"/>
</calcChain>
</file>

<file path=xl/sharedStrings.xml><?xml version="1.0" encoding="utf-8"?>
<sst xmlns="http://schemas.openxmlformats.org/spreadsheetml/2006/main" count="7165" uniqueCount="2131">
  <si>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</si>
  <si>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</si>
  <si>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</si>
  <si>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</si>
  <si>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</si>
  <si>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</si>
  <si>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</si>
  <si>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</si>
  <si>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</si>
  <si>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</si>
  <si>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</si>
  <si>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</si>
  <si>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</si>
  <si>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</si>
  <si>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</si>
  <si>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</si>
  <si>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</si>
  <si>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</si>
  <si>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</si>
  <si>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</si>
  <si>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</si>
  <si>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</si>
  <si>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</si>
  <si>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</si>
  <si>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</si>
  <si>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</si>
  <si>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</si>
  <si>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</si>
  <si>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</si>
  <si>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</si>
  <si>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</si>
  <si>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</si>
  <si>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</si>
  <si>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</si>
  <si>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</si>
  <si>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</si>
  <si>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</si>
  <si>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</si>
  <si>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</si>
  <si>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</si>
  <si>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</si>
  <si>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</si>
  <si>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</si>
  <si>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</si>
  <si>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</si>
  <si>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</si>
  <si>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</si>
  <si>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</si>
  <si>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</si>
  <si>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</si>
  <si>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</si>
  <si>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</si>
  <si>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</si>
  <si>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</si>
  <si>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</si>
  <si>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</si>
  <si>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</si>
  <si>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</si>
  <si>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</si>
  <si>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</si>
  <si>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</si>
  <si>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</si>
  <si>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</si>
  <si>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</si>
  <si>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</si>
  <si>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</si>
  <si>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</si>
  <si>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</si>
  <si>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</si>
  <si>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</si>
  <si>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</si>
  <si>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</si>
  <si>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</si>
  <si>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</si>
  <si>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</si>
  <si>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</si>
  <si>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</si>
  <si>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</si>
  <si>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</si>
  <si>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</si>
  <si>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</si>
  <si>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</si>
  <si>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</si>
  <si>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</si>
  <si>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</si>
  <si>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</si>
  <si>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</si>
  <si>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</si>
  <si>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</si>
  <si>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</si>
  <si>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</si>
  <si>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</si>
  <si>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</si>
  <si>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</si>
  <si>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</si>
  <si>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</si>
  <si>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</si>
  <si>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</si>
  <si>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</si>
  <si>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</si>
  <si>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</si>
  <si>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</si>
  <si>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</si>
  <si>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</si>
  <si>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</si>
  <si>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</si>
  <si>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</si>
  <si>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</si>
  <si>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</si>
  <si>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</si>
  <si>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</si>
  <si>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</si>
  <si>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</si>
  <si>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</si>
  <si>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</si>
  <si>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</si>
  <si>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</si>
  <si>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</si>
  <si>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</si>
  <si>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</si>
  <si>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</si>
  <si>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</si>
  <si>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</si>
  <si>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</si>
  <si>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</si>
  <si>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</si>
  <si>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</si>
  <si>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</si>
  <si>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</si>
  <si>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</si>
  <si>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</si>
  <si>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</si>
  <si>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</si>
  <si>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</si>
  <si>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</si>
  <si>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</si>
  <si>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</si>
  <si>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</si>
  <si>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</si>
  <si>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</si>
  <si>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</si>
  <si>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</si>
  <si>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</si>
  <si>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</si>
  <si>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</si>
  <si>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</si>
  <si>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</si>
  <si>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</si>
  <si>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</si>
  <si>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</si>
  <si>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</si>
  <si>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</si>
  <si>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</si>
  <si>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</si>
  <si>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</si>
  <si>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</si>
  <si>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</si>
  <si>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</si>
  <si>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</si>
  <si>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</si>
  <si>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</si>
  <si>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</si>
  <si>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</si>
  <si>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</si>
  <si>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</si>
  <si>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</si>
  <si>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</si>
  <si>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</si>
  <si>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</si>
  <si>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</si>
  <si>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</si>
  <si>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</si>
  <si>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</si>
  <si>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</si>
  <si>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</si>
  <si>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</si>
  <si>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</si>
  <si>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</si>
  <si>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</si>
  <si>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</si>
  <si>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</si>
  <si>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</si>
  <si>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</si>
  <si>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</si>
  <si>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</si>
  <si>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</si>
  <si>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</si>
  <si>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</si>
  <si>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</si>
  <si>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</si>
  <si>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</si>
  <si>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</si>
  <si>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</si>
  <si>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</si>
  <si>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</si>
  <si>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</si>
  <si>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</si>
  <si>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</si>
  <si>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</si>
  <si>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</si>
  <si>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</si>
  <si>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</si>
  <si>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</si>
  <si>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</si>
  <si>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</si>
  <si>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</si>
  <si>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</si>
  <si>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</si>
  <si>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</si>
  <si>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</si>
  <si>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</si>
  <si>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</si>
  <si>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</si>
  <si>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</si>
  <si>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</si>
  <si>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</si>
  <si>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</si>
  <si>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</si>
  <si>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</si>
  <si>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</si>
  <si>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</si>
  <si>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</si>
  <si>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</si>
  <si>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</si>
  <si>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</si>
  <si>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</si>
  <si>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</si>
  <si>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</si>
  <si>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</si>
  <si>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</si>
  <si>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</si>
  <si>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</si>
  <si>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</si>
  <si>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</si>
  <si>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</si>
  <si>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</si>
  <si>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</si>
  <si>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</si>
  <si>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</si>
  <si>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</si>
  <si>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</si>
  <si>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</si>
  <si>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</si>
  <si>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</si>
  <si>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</si>
  <si>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</si>
  <si>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</si>
  <si>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</si>
  <si>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</si>
  <si>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</si>
  <si>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</si>
  <si>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</si>
  <si>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</si>
  <si>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</si>
  <si>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</si>
  <si>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</si>
  <si>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</si>
  <si>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</si>
  <si>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</si>
  <si>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</si>
  <si>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</si>
  <si>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</si>
  <si>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</si>
  <si>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</si>
  <si>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</si>
  <si>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</si>
  <si>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</si>
  <si>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</si>
  <si>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</si>
  <si>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</si>
  <si>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</si>
  <si>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</si>
  <si>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</si>
  <si>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</si>
  <si>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</si>
  <si>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</si>
  <si>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</si>
  <si>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</si>
  <si>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</si>
  <si>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</si>
  <si>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</si>
  <si>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</si>
  <si>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</si>
  <si>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</si>
  <si>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</si>
  <si>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</si>
  <si>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</si>
  <si>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</si>
  <si>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</si>
  <si>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</si>
  <si>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</si>
  <si>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</si>
  <si>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</si>
  <si>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</si>
  <si>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</si>
  <si>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</si>
  <si>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</si>
  <si>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</si>
  <si>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</si>
  <si>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</si>
  <si>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</si>
  <si>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</si>
  <si>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</si>
  <si>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</si>
  <si>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</si>
  <si>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</si>
  <si>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</si>
  <si>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</si>
  <si>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</si>
  <si>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</si>
  <si>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</si>
  <si>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</si>
  <si>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</si>
  <si>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</si>
  <si>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</si>
  <si>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</si>
  <si>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</si>
  <si>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</si>
  <si>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</si>
  <si>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</si>
  <si>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</si>
  <si>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</si>
  <si>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</si>
  <si>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</si>
  <si>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</si>
  <si>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</si>
  <si>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</si>
  <si>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</si>
  <si>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</si>
  <si>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</si>
  <si>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</si>
  <si>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</si>
  <si>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</si>
  <si>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</si>
  <si>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</si>
  <si>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</si>
  <si>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</si>
  <si>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</si>
  <si>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</si>
  <si>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</si>
  <si>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</si>
  <si>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</si>
  <si>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</si>
  <si>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</si>
  <si>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</si>
  <si>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</si>
  <si>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</si>
  <si>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</si>
  <si>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</si>
  <si>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</si>
  <si>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</si>
  <si>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</si>
  <si>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</si>
  <si>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</si>
  <si>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</si>
  <si>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</si>
  <si>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</si>
  <si>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</si>
  <si>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</si>
  <si>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</si>
  <si>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</si>
  <si>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</si>
  <si>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</si>
  <si>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</si>
  <si>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</si>
  <si>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</si>
  <si>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</si>
  <si>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</si>
  <si>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</si>
  <si>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</si>
  <si>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</si>
  <si>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</si>
  <si>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</si>
  <si>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</si>
  <si>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</si>
  <si>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</si>
  <si>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</si>
  <si>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</si>
  <si>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</si>
  <si>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</si>
  <si>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</si>
  <si>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</si>
  <si>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</si>
  <si>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</si>
  <si>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</si>
  <si>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</si>
  <si>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</si>
  <si>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</si>
  <si>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</si>
  <si>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</si>
  <si>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</si>
  <si>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</si>
  <si>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</si>
  <si>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</si>
  <si>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</si>
  <si>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</si>
  <si>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</si>
  <si>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</si>
  <si>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</si>
  <si>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</si>
  <si>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</si>
  <si>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</si>
  <si>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</si>
  <si>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</si>
  <si>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</si>
  <si>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</si>
  <si>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</si>
  <si>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</si>
  <si>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</si>
  <si>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</si>
  <si>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</si>
  <si>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</si>
  <si>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</si>
  <si>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</si>
  <si>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</si>
  <si>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</si>
  <si>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</si>
  <si>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</si>
  <si>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</si>
  <si>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</si>
  <si>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</si>
  <si>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</si>
  <si>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</si>
  <si>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</si>
  <si>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</si>
  <si>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</si>
  <si>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</si>
  <si>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</si>
  <si>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</si>
  <si>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</si>
  <si>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</si>
  <si>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</si>
  <si>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</si>
  <si>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</si>
  <si>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</si>
  <si>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</si>
  <si>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</si>
  <si>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</si>
  <si>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</si>
  <si>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</si>
  <si>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</si>
  <si>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</si>
  <si>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</si>
  <si>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</si>
  <si>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</si>
  <si>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</si>
  <si>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</si>
  <si>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</si>
  <si>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</si>
  <si>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</si>
  <si>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</si>
  <si>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</si>
  <si>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</si>
  <si>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</si>
  <si>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</si>
  <si>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</si>
  <si>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</si>
  <si>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</si>
  <si>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</si>
  <si>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</si>
  <si>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</si>
  <si>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</si>
  <si>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</si>
  <si>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</si>
  <si>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</si>
  <si>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</si>
  <si>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</si>
  <si>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</si>
  <si>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</si>
  <si>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</si>
  <si>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</si>
  <si>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</si>
  <si>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</si>
  <si>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</si>
  <si>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</si>
  <si>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</si>
  <si>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</si>
  <si>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</si>
  <si>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</si>
  <si>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</si>
  <si>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</si>
  <si>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</si>
  <si>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</si>
  <si>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</si>
  <si>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</si>
  <si>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</si>
  <si>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</si>
  <si>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</si>
  <si>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</si>
  <si>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</si>
  <si>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</si>
  <si>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</si>
  <si>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</si>
  <si>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</si>
  <si>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</si>
  <si>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</si>
  <si>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</si>
  <si>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</si>
  <si>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</si>
  <si>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</si>
  <si>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</si>
  <si>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</si>
  <si>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</si>
  <si>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</si>
  <si>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</si>
  <si>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</si>
  <si>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</si>
  <si>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</si>
  <si>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</si>
  <si>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</si>
  <si>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</si>
  <si>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</si>
  <si>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</si>
  <si>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</si>
  <si>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</si>
  <si>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</si>
  <si>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</si>
  <si>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</si>
  <si>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</si>
  <si>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</si>
  <si>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</si>
  <si>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</si>
  <si>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</si>
  <si>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</si>
  <si>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</si>
  <si>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</si>
  <si>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</si>
  <si>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</si>
  <si>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</si>
  <si>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</si>
  <si>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</si>
  <si>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</si>
  <si>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</si>
  <si>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</si>
  <si>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</si>
  <si>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</si>
  <si>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</si>
  <si>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</si>
  <si>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</si>
  <si>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</si>
  <si>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</si>
  <si>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</si>
  <si>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</si>
  <si>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</si>
  <si>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</si>
  <si>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</si>
  <si>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</si>
  <si>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</si>
  <si>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</si>
  <si>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</si>
  <si>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</si>
  <si>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</si>
  <si>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</si>
  <si>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</si>
  <si>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</si>
  <si>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</si>
  <si>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</si>
  <si>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</si>
  <si>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</si>
  <si>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</si>
  <si>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</si>
  <si>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</si>
  <si>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</si>
  <si>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</si>
  <si>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</si>
  <si>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</si>
  <si>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</si>
  <si>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</si>
  <si>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</si>
  <si>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</si>
  <si>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</si>
  <si>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</si>
  <si>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</si>
  <si>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</si>
  <si>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</si>
  <si>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</si>
  <si>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</si>
  <si>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</si>
  <si>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</si>
  <si>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</si>
  <si>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</si>
  <si>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</si>
  <si>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</si>
  <si>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</si>
  <si>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</si>
  <si>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</si>
  <si>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</si>
  <si>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</si>
  <si>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</si>
  <si>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</si>
  <si>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</si>
  <si>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</si>
  <si>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</si>
  <si>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</si>
  <si>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</si>
  <si>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</si>
  <si>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</si>
  <si>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</si>
  <si>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</si>
  <si>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</si>
  <si>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</si>
  <si>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</si>
  <si>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</si>
  <si>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</si>
  <si>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</si>
  <si>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</si>
  <si>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</si>
  <si>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</si>
  <si>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</si>
  <si>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</si>
  <si>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</si>
  <si>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</si>
  <si>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</si>
  <si>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</si>
  <si>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</si>
  <si>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</si>
  <si>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</si>
  <si>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</si>
  <si>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</si>
  <si>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</si>
  <si>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</si>
  <si>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</si>
  <si>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</si>
  <si>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</si>
  <si>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</si>
  <si>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</si>
  <si>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</si>
  <si>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</si>
  <si>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</si>
  <si>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</si>
  <si>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</si>
  <si>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</si>
  <si>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</si>
  <si>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</si>
  <si>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</si>
  <si>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</si>
  <si>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</si>
  <si>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</si>
  <si>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</si>
  <si>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</si>
  <si>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</si>
  <si>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</si>
  <si>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</si>
  <si>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</si>
  <si>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</si>
  <si>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</si>
  <si>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</si>
  <si>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</si>
  <si>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</si>
  <si>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</si>
  <si>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</si>
  <si>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</si>
  <si>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</si>
  <si>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</si>
  <si>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</si>
  <si>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</si>
  <si>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</si>
  <si>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</si>
  <si>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</si>
  <si>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</si>
  <si>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</si>
  <si>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</si>
  <si>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</si>
  <si>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</si>
  <si>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</si>
  <si>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</si>
  <si>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</si>
  <si>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</si>
  <si>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</si>
  <si>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</si>
  <si>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</si>
  <si>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</si>
  <si>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</si>
  <si>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</si>
  <si>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</si>
  <si>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</si>
  <si>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</si>
  <si>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</si>
  <si>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</si>
  <si>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</si>
  <si>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</si>
  <si>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</si>
  <si>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</si>
  <si>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</si>
  <si>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</si>
  <si>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</si>
  <si>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</si>
  <si>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</si>
  <si>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</si>
  <si>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</si>
  <si>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</si>
  <si>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</si>
  <si>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</si>
  <si>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</si>
  <si>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</si>
  <si>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</si>
  <si>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</si>
  <si>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</si>
  <si>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</si>
  <si>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</si>
  <si>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</si>
  <si>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</si>
  <si>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</si>
  <si>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</si>
  <si>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</si>
  <si>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</si>
  <si>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</si>
  <si>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</si>
  <si>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</si>
  <si>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</si>
  <si>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</si>
  <si>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</si>
  <si>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</si>
  <si>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</si>
  <si>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</si>
  <si>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</si>
  <si>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</si>
  <si>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</si>
  <si>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</si>
  <si>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</si>
  <si>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</si>
  <si>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</si>
  <si>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</si>
  <si>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</si>
  <si>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</si>
  <si>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</si>
  <si>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</si>
  <si>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</si>
  <si>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</si>
  <si>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</si>
  <si>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</si>
  <si>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</si>
  <si>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</si>
  <si>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</si>
  <si>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</si>
  <si>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</si>
  <si>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</si>
  <si>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</si>
  <si>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</si>
  <si>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</si>
  <si>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</si>
  <si>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</si>
  <si>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</si>
  <si>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</si>
  <si>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</si>
  <si>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</si>
  <si>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</si>
  <si>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</si>
  <si>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</si>
  <si>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</si>
  <si>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</si>
  <si>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</si>
  <si>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</si>
  <si>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</si>
  <si>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</si>
  <si>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</si>
  <si>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</si>
  <si>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</si>
  <si>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</si>
  <si>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</si>
  <si>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</si>
  <si>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</si>
  <si>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</si>
  <si>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</si>
  <si>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</si>
  <si>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</si>
  <si>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</si>
  <si>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</si>
  <si>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</si>
  <si>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</si>
  <si>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</si>
  <si>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</si>
  <si>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</si>
  <si>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</si>
  <si>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</si>
  <si>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</si>
  <si>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</si>
  <si>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</si>
  <si>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</si>
  <si>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</si>
  <si>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</si>
  <si>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</si>
  <si>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</si>
  <si>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</si>
  <si>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</si>
  <si>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</si>
  <si>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</si>
  <si>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</si>
  <si>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</si>
  <si>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</si>
  <si>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</si>
  <si>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</si>
  <si>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</si>
  <si>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</si>
  <si>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</si>
  <si>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</si>
  <si>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</si>
  <si>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</si>
  <si>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</si>
  <si>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</si>
  <si>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</si>
  <si>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</si>
  <si>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</si>
  <si>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</si>
  <si>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</si>
  <si>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</si>
  <si>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</si>
  <si>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</si>
  <si>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</si>
  <si>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</si>
  <si>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</si>
  <si>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</si>
  <si>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</si>
  <si>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</si>
  <si>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</si>
  <si>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</si>
  <si>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</si>
  <si>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</si>
  <si>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</si>
  <si>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</si>
  <si>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</si>
  <si>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</si>
  <si>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</si>
  <si>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</si>
  <si>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</si>
  <si>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</si>
  <si>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</si>
  <si>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</si>
  <si>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</si>
  <si>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</si>
  <si>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</si>
  <si>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</si>
  <si>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</si>
  <si>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</si>
  <si>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</si>
  <si>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</si>
  <si>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</si>
  <si>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</si>
  <si>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</si>
  <si>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</si>
  <si>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</si>
  <si>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</si>
  <si>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</si>
  <si>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</si>
  <si>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</si>
  <si>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</si>
  <si>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</si>
  <si>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</si>
  <si>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</si>
  <si>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</si>
  <si>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</si>
  <si>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</si>
  <si>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</si>
  <si>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</si>
  <si>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</si>
  <si>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</si>
  <si>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</si>
  <si>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</si>
  <si>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</si>
  <si>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</si>
  <si>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</si>
  <si>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</si>
  <si>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</si>
  <si>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</si>
  <si>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</si>
  <si>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</si>
  <si>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</si>
  <si>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</si>
  <si>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</si>
  <si>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</si>
  <si>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</si>
  <si>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</si>
  <si>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</si>
  <si>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</si>
  <si>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</si>
  <si>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</si>
  <si>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</si>
  <si>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</si>
  <si>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</si>
  <si>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</si>
  <si>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</si>
  <si>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</si>
  <si>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</si>
  <si>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</si>
  <si>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</si>
  <si>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</si>
  <si>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</si>
  <si>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</si>
  <si>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</si>
  <si>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</si>
  <si>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</si>
  <si>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</si>
  <si>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</si>
  <si>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</si>
  <si>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</si>
  <si>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</si>
  <si>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</si>
  <si>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</si>
  <si>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</si>
  <si>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</si>
  <si>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</si>
  <si>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</si>
  <si>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</si>
  <si>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</si>
  <si>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</si>
  <si>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</si>
  <si>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</si>
  <si>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</si>
  <si>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</si>
  <si>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</si>
  <si>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</si>
  <si>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</si>
  <si>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</si>
  <si>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</si>
  <si>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</si>
  <si>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</si>
  <si>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</si>
  <si>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</si>
  <si>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</si>
  <si>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</si>
  <si>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</si>
  <si>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</si>
  <si>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</si>
  <si>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</si>
  <si>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</si>
  <si>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</si>
  <si>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</si>
  <si>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</si>
  <si>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</si>
  <si>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</si>
  <si>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</si>
  <si>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</si>
  <si>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</si>
  <si>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</si>
  <si>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</si>
  <si>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</si>
  <si>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</si>
  <si>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</si>
  <si>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</si>
  <si>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</si>
  <si>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</si>
  <si>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</si>
  <si>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</si>
  <si>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</si>
  <si>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</si>
  <si>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</si>
  <si>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</si>
  <si>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</si>
  <si>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</si>
  <si>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</si>
  <si>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</si>
  <si>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</si>
  <si>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</si>
  <si>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</si>
  <si>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</si>
  <si>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</si>
  <si>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</si>
  <si>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</si>
  <si>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</si>
  <si>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</si>
  <si>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</si>
  <si>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</si>
  <si>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</si>
  <si>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</si>
  <si>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</si>
  <si>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</si>
  <si>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</si>
  <si>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</si>
  <si>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</si>
  <si>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</si>
  <si>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</si>
  <si>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</si>
  <si>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</si>
  <si>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</si>
  <si>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</si>
  <si>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</si>
  <si>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</si>
  <si>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</si>
  <si>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</si>
  <si>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</si>
  <si>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</si>
  <si>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</si>
  <si>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</si>
  <si>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</si>
  <si>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</si>
  <si>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</si>
  <si>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</si>
  <si>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</si>
  <si>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</si>
  <si>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</si>
  <si>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</si>
  <si>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</si>
  <si>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</si>
  <si>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</si>
  <si>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</si>
  <si>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</si>
  <si>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</si>
  <si>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</si>
  <si>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</si>
  <si>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</si>
  <si>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</si>
  <si>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</si>
  <si>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</si>
  <si>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</si>
  <si>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</si>
  <si>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</si>
  <si>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</si>
  <si>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</si>
  <si>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</si>
  <si>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</si>
  <si>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</si>
  <si>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</si>
  <si>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</si>
  <si>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</si>
  <si>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</si>
  <si>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</si>
  <si>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</si>
  <si>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</si>
  <si>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</si>
  <si>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</si>
  <si>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</si>
  <si>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</si>
  <si>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</si>
  <si>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</si>
  <si>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</si>
  <si>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</si>
  <si>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</si>
  <si>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</si>
  <si>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</si>
  <si>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</si>
  <si>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</si>
  <si>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</si>
  <si>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</si>
  <si>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</si>
  <si>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</si>
  <si>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</si>
  <si>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</si>
  <si>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</si>
  <si>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</si>
  <si>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</si>
  <si>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</si>
  <si>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</si>
  <si>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</si>
  <si>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</si>
  <si>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</si>
  <si>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</si>
  <si>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</si>
  <si>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</si>
  <si>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</si>
  <si>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</si>
  <si>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</si>
  <si>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</si>
  <si>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</si>
  <si>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</si>
  <si>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</si>
  <si>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</si>
  <si>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</si>
  <si>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</si>
  <si>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</si>
  <si>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</si>
  <si>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</si>
  <si>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</si>
  <si>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</si>
  <si>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</si>
  <si>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</si>
  <si>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</si>
  <si>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</si>
  <si>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</si>
  <si>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</si>
  <si>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</si>
  <si>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</si>
  <si>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</si>
  <si>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</si>
  <si>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</si>
  <si>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</si>
  <si>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</si>
  <si>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</si>
  <si>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</si>
  <si>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</si>
  <si>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</si>
  <si>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</si>
  <si>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</si>
  <si>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</si>
  <si>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</si>
  <si>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</si>
  <si>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</si>
  <si>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</si>
  <si>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</si>
  <si>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</si>
  <si>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</si>
  <si>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</si>
  <si>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</si>
  <si>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</si>
  <si>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</si>
  <si>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</si>
  <si>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</si>
  <si>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</si>
  <si>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</si>
  <si>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</si>
  <si>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</si>
  <si>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</si>
  <si>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</si>
  <si>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</si>
  <si>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</si>
  <si>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</si>
  <si>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</si>
  <si>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</si>
  <si>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</si>
  <si>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</si>
  <si>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</si>
  <si>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</si>
  <si>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</si>
  <si>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</si>
  <si>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</si>
  <si>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</si>
  <si>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</si>
  <si>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</si>
  <si>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</si>
  <si>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</si>
  <si>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</si>
  <si>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</si>
  <si>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</si>
  <si>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</si>
  <si>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</si>
  <si>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</si>
  <si>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</si>
  <si>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</si>
  <si>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</si>
  <si>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</si>
  <si>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</si>
  <si>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</si>
  <si>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</si>
  <si>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</si>
  <si>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</si>
  <si>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</si>
  <si>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</si>
  <si>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</si>
  <si>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</si>
  <si>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</si>
  <si>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</si>
  <si>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</si>
  <si>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</si>
  <si>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</si>
  <si>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</si>
  <si>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</si>
  <si>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</si>
  <si>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</si>
  <si>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</si>
  <si>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</si>
  <si>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</si>
  <si>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</si>
  <si>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</si>
  <si>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</si>
  <si>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</si>
  <si>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</si>
  <si>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</si>
  <si>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</si>
  <si>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</si>
  <si>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</si>
  <si>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</si>
  <si>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</si>
  <si>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</si>
  <si>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</si>
  <si>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</si>
  <si>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</si>
  <si>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</si>
  <si>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</si>
  <si>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</si>
  <si>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</si>
  <si>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</si>
  <si>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</si>
  <si>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</si>
  <si>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</si>
  <si>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</si>
  <si>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</si>
  <si>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</si>
  <si>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</si>
  <si>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</si>
  <si>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</si>
  <si>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</si>
  <si>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</si>
  <si>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</si>
  <si>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</si>
  <si>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</si>
  <si>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</si>
  <si>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</si>
  <si>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</si>
  <si>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</si>
  <si>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</si>
  <si>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</si>
  <si>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</si>
  <si>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</si>
  <si>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</si>
  <si>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</si>
  <si>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</si>
  <si>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</si>
  <si>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</si>
  <si>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</si>
  <si>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</si>
  <si>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</si>
  <si>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</si>
  <si>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</si>
  <si>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</si>
  <si>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</si>
  <si>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</si>
  <si>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</si>
  <si>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</si>
  <si>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</si>
  <si>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</si>
  <si>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</si>
  <si>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</si>
  <si>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</si>
  <si>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</si>
  <si>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</si>
  <si>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</si>
  <si>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</si>
  <si>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</si>
  <si>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</si>
  <si>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</si>
  <si>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</si>
  <si>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</si>
  <si>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</si>
  <si>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</si>
  <si>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</si>
  <si>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</si>
  <si>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</si>
  <si>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</si>
  <si>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</si>
  <si>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</si>
  <si>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</si>
  <si>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</si>
  <si>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</si>
  <si>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</si>
  <si>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</si>
  <si>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</si>
  <si>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</si>
  <si>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</si>
  <si>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</si>
  <si>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</si>
  <si>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</si>
  <si>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</si>
  <si>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</si>
  <si>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</si>
  <si>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</si>
  <si>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</si>
  <si>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</si>
  <si>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</si>
  <si>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</si>
  <si>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</si>
  <si>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</si>
  <si>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</si>
  <si>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</si>
  <si>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</si>
  <si>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</si>
  <si>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</si>
  <si>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</si>
  <si>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</si>
  <si>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</si>
  <si>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</si>
  <si>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</si>
  <si>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</si>
  <si>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</si>
  <si>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</si>
  <si>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</si>
  <si>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</si>
  <si>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</si>
  <si>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</si>
  <si>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</si>
  <si>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</si>
  <si>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</si>
  <si>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</si>
  <si>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</si>
  <si>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</si>
  <si>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</si>
  <si>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</si>
  <si>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</si>
  <si>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</si>
  <si>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</si>
  <si>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</si>
  <si>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</si>
  <si>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</si>
  <si>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</si>
  <si>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</si>
  <si>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</si>
  <si>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</si>
  <si>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</si>
  <si>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</si>
  <si>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</si>
  <si>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</si>
  <si>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</si>
  <si>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</si>
  <si>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</si>
  <si>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</si>
  <si>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</si>
  <si>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</si>
  <si>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</si>
  <si>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</si>
  <si>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</si>
  <si>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</si>
  <si>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</si>
  <si>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</si>
  <si>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</si>
  <si>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</si>
  <si>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</si>
  <si>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</si>
  <si>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</si>
  <si>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</si>
  <si>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</si>
  <si>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</si>
  <si>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</si>
  <si>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</si>
  <si>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</si>
  <si>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</si>
  <si>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</si>
  <si>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</si>
  <si>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</si>
  <si>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</si>
  <si>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</si>
  <si>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</si>
  <si>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</si>
  <si>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</si>
  <si>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</si>
  <si>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</si>
  <si>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</si>
  <si>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</si>
  <si>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</si>
  <si>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</si>
  <si>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</si>
  <si>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</si>
  <si>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</si>
  <si>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</si>
  <si>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</si>
  <si>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</si>
  <si>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</si>
  <si>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</si>
  <si>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</si>
  <si>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</si>
  <si>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</si>
  <si>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</si>
  <si>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</si>
  <si>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</si>
  <si>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</si>
  <si>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</si>
  <si>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</si>
  <si>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</si>
  <si>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</si>
  <si>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</si>
  <si>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</si>
  <si>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</si>
  <si>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</si>
  <si>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</si>
  <si>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</si>
  <si>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</si>
  <si>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</si>
  <si>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</si>
  <si>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</si>
  <si>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</si>
  <si>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</si>
  <si>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</si>
  <si>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</si>
  <si>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</si>
  <si>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</si>
  <si>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</si>
  <si>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</si>
  <si>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</si>
  <si>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</si>
  <si>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</si>
  <si>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</si>
  <si>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</si>
  <si>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</si>
  <si>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</si>
  <si>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</si>
  <si>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</si>
  <si>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</si>
  <si>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</si>
  <si>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</si>
  <si>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</si>
  <si>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</si>
  <si>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</si>
  <si>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</si>
  <si>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</si>
  <si>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</si>
  <si>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</si>
  <si>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</si>
  <si>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</si>
  <si>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</si>
  <si>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</si>
  <si>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</si>
  <si>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</si>
  <si>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</si>
  <si>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</si>
  <si>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</si>
  <si>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</si>
  <si>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</si>
  <si>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</si>
  <si>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</si>
  <si>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</si>
  <si>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</si>
  <si>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</si>
  <si>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</si>
  <si>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</si>
  <si>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</si>
  <si>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</si>
  <si>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</si>
  <si>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</si>
  <si>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</si>
  <si>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</si>
  <si>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</si>
  <si>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</si>
  <si>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</si>
  <si>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</si>
  <si>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</si>
  <si>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</si>
  <si>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</si>
  <si>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</si>
  <si>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</si>
  <si>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</si>
  <si>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</si>
  <si>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</si>
  <si>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</si>
  <si>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</si>
  <si>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</si>
  <si>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</si>
  <si>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</si>
  <si>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</si>
  <si>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</si>
  <si>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</si>
  <si>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</si>
  <si>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</si>
  <si>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</si>
  <si>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</si>
  <si>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</si>
  <si>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</si>
  <si>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</si>
  <si>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</si>
  <si>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</si>
  <si>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</si>
  <si>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</si>
  <si>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</si>
  <si>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</si>
  <si>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</si>
  <si>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</si>
  <si>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</si>
  <si>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</si>
  <si>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</si>
  <si>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</si>
  <si>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</si>
  <si>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</si>
  <si>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</si>
  <si>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</si>
  <si>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</si>
  <si>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</si>
  <si>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</si>
  <si>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</si>
  <si>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</si>
  <si>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</si>
  <si>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</si>
  <si>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</si>
  <si>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</si>
  <si>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</si>
  <si>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</si>
  <si>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</si>
  <si>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</si>
  <si>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</si>
  <si>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</si>
  <si>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</si>
  <si>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</si>
  <si>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</si>
  <si>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</si>
  <si>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</si>
  <si>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</si>
  <si>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</si>
  <si>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</si>
  <si>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</si>
  <si>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</si>
  <si>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</si>
  <si>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</si>
  <si>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</si>
  <si>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</si>
  <si>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</si>
  <si>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</si>
  <si>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</si>
  <si>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</si>
  <si>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</si>
  <si>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</si>
  <si>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</si>
  <si>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</si>
  <si>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</si>
  <si>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</si>
  <si>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</si>
  <si>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</si>
  <si>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</si>
  <si>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</si>
  <si>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</si>
  <si>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</si>
  <si>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</si>
  <si>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</si>
  <si>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</si>
  <si>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</si>
  <si>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</si>
  <si>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</si>
  <si>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</si>
  <si>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</si>
  <si>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</si>
  <si>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</si>
  <si>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</si>
  <si>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</si>
  <si>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</si>
  <si>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</si>
  <si>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</si>
  <si>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</si>
  <si>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</si>
  <si>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</si>
  <si>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</si>
  <si>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</si>
  <si>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</si>
  <si>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</si>
  <si>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</si>
  <si>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</si>
  <si>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</si>
  <si>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</si>
  <si>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</si>
  <si>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</si>
  <si>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</si>
  <si>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</si>
  <si>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</si>
  <si>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</si>
  <si>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</si>
  <si>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</si>
  <si>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</si>
  <si>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</si>
  <si>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</si>
  <si>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</si>
  <si>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</si>
  <si>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</si>
  <si>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</si>
  <si>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</si>
  <si>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</si>
  <si>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</si>
  <si>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</si>
  <si>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</si>
  <si>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</si>
  <si>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</si>
  <si>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</si>
  <si>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</si>
  <si>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</si>
  <si>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</si>
  <si>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</si>
  <si>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</si>
  <si>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</si>
  <si>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</si>
  <si>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</si>
  <si>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</si>
  <si>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</si>
  <si>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</si>
  <si>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</si>
  <si>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</si>
  <si>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</si>
  <si>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</si>
  <si>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</si>
  <si>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</si>
  <si>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</si>
  <si>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</si>
  <si>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</si>
  <si>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</si>
  <si>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</si>
  <si>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</si>
  <si>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</si>
  <si>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</si>
  <si>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</si>
  <si>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</si>
  <si>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</si>
  <si>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</si>
  <si>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</si>
  <si>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</si>
  <si>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</si>
  <si>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</si>
  <si>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</si>
  <si>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</si>
  <si>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</si>
  <si>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</si>
  <si>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</si>
  <si>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</si>
  <si>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</si>
  <si>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</si>
  <si>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</si>
  <si>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</si>
  <si>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</si>
  <si>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</si>
  <si>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</si>
  <si>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</si>
  <si>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</si>
  <si>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</si>
  <si>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</si>
  <si>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</si>
  <si>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</si>
  <si>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</si>
  <si>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</si>
  <si>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</si>
  <si>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</si>
  <si>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</si>
  <si>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</si>
  <si>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</si>
  <si>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</si>
  <si>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</si>
  <si>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</si>
  <si>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</si>
  <si>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</si>
  <si>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</si>
  <si>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</si>
  <si>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</si>
  <si>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</si>
  <si>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</si>
  <si>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</si>
  <si>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</si>
  <si>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</si>
  <si>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</si>
  <si>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</si>
  <si>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</si>
  <si>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</si>
  <si>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</si>
  <si>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</si>
  <si>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</si>
  <si>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</si>
  <si>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</si>
  <si>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</si>
  <si>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</si>
  <si>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</si>
  <si>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</si>
  <si>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</si>
  <si>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</si>
  <si>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</si>
  <si>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</si>
  <si>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</si>
  <si>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</si>
  <si>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</si>
  <si>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</si>
  <si>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</si>
  <si>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</si>
  <si>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</si>
  <si>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</si>
  <si>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</si>
  <si>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</si>
  <si>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</si>
  <si>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</si>
  <si>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</si>
  <si>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</si>
  <si>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</si>
  <si>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</si>
  <si>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</si>
  <si>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</si>
  <si>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</si>
  <si>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</si>
  <si>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</si>
  <si>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</si>
  <si>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</si>
  <si>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</si>
  <si>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</si>
  <si>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</si>
  <si>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</si>
  <si>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</si>
  <si>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</si>
  <si>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</si>
  <si>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</si>
  <si>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</si>
  <si>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</si>
  <si>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</si>
  <si>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</si>
  <si>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</si>
  <si>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</si>
  <si>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</si>
  <si>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</si>
  <si>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</si>
  <si>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</si>
  <si>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</si>
  <si>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</si>
  <si>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</si>
  <si>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</si>
  <si>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</si>
  <si>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</si>
  <si>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</si>
  <si>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</si>
  <si>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</si>
  <si>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</si>
  <si>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</si>
  <si>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</si>
  <si>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</si>
  <si>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</si>
  <si>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</si>
  <si>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</si>
  <si>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</si>
  <si>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</si>
  <si>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</si>
  <si>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</si>
  <si>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</si>
  <si>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</si>
  <si>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</si>
  <si>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</si>
  <si>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</si>
  <si>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</si>
  <si>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</si>
  <si>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</si>
  <si>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</si>
  <si>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</si>
  <si>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</si>
  <si>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</si>
  <si>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</si>
  <si>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</si>
  <si>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</si>
  <si>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</si>
  <si>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</si>
  <si>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</si>
  <si>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</si>
  <si>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</si>
  <si>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</si>
  <si>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</si>
  <si>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</si>
  <si>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</si>
  <si>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</si>
  <si>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</si>
  <si>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</si>
  <si>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</si>
  <si>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</si>
  <si>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</si>
  <si>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</si>
  <si>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</si>
  <si>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</si>
  <si>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</si>
  <si>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</si>
  <si>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</si>
  <si>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</si>
  <si>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</si>
  <si>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</si>
  <si>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</si>
  <si>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</si>
  <si>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</si>
  <si>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</si>
  <si>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</si>
  <si>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</si>
  <si>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</si>
  <si>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</si>
  <si>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</si>
  <si>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</si>
  <si>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</si>
  <si>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</si>
  <si>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</si>
  <si>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</si>
  <si>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</si>
  <si>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</si>
  <si>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</si>
  <si>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</si>
  <si>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</si>
  <si>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</si>
  <si>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</si>
  <si>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</si>
  <si>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</si>
  <si>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</si>
  <si>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</si>
  <si>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</si>
  <si>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</si>
  <si>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</si>
  <si>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</si>
  <si>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</si>
  <si>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</si>
  <si>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</si>
  <si>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</si>
  <si>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</si>
  <si>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</si>
  <si>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</si>
  <si>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</si>
  <si>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</si>
  <si>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</si>
  <si>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</si>
  <si>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</si>
  <si>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</si>
  <si>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</si>
  <si>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</si>
  <si>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</si>
  <si>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</si>
  <si>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</si>
  <si>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</si>
  <si>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</si>
  <si>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</si>
  <si>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</si>
  <si>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</si>
  <si>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</si>
  <si>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</si>
  <si>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</si>
  <si>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</si>
  <si>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</si>
  <si>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</si>
  <si>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</si>
  <si>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</si>
  <si>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</si>
  <si>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</si>
  <si>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</si>
  <si>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</si>
  <si>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</si>
  <si>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</si>
  <si>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</si>
  <si>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</si>
  <si>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</si>
  <si>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</si>
  <si>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</si>
  <si>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</si>
  <si>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</si>
  <si>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</si>
  <si>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</si>
  <si>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</si>
  <si>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</si>
  <si>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</si>
  <si>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</si>
  <si>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</si>
  <si>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</si>
  <si>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</si>
  <si>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</si>
  <si>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</si>
  <si>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</si>
  <si>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</si>
  <si>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</si>
  <si>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</si>
  <si>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</si>
  <si>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</si>
  <si>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</si>
  <si>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</si>
  <si>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</si>
  <si>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</si>
  <si>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</si>
  <si>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</si>
  <si>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</si>
  <si>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</si>
  <si>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</si>
  <si>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</si>
  <si>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</si>
  <si>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</si>
  <si>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</si>
  <si>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</si>
  <si>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</si>
  <si>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</si>
  <si>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</si>
  <si>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</si>
  <si>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</si>
  <si>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</si>
  <si>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</si>
  <si>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</si>
  <si>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</si>
  <si>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</si>
  <si>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</si>
  <si>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</si>
  <si>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</si>
  <si>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</si>
  <si>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</si>
  <si>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</si>
  <si>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</si>
  <si>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</si>
  <si>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</si>
  <si>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</si>
  <si>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</si>
  <si>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</si>
  <si>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</si>
  <si>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</si>
  <si>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</si>
  <si>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</si>
  <si>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</si>
  <si>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</si>
  <si>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</si>
  <si>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</si>
  <si>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</si>
  <si>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</si>
  <si>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</si>
  <si>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</si>
  <si>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</si>
  <si>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</si>
  <si>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</si>
  <si>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</si>
  <si>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</si>
  <si>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</si>
  <si>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</si>
  <si>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</si>
  <si>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</si>
  <si>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</si>
  <si>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</si>
  <si>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</si>
  <si>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</si>
  <si>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</si>
  <si>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</si>
  <si>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</si>
  <si>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</si>
  <si>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</si>
  <si>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</si>
  <si>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</si>
  <si>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</si>
  <si>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</si>
  <si>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</si>
  <si>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</si>
  <si>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</si>
  <si>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</si>
  <si>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</si>
  <si>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</si>
  <si>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</si>
  <si>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</si>
  <si>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</si>
  <si>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</si>
  <si>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</si>
  <si>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</si>
  <si>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</si>
  <si>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</si>
  <si>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</si>
  <si>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</si>
  <si>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</si>
  <si>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</si>
  <si>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</si>
  <si>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</si>
  <si>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</si>
  <si>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</si>
  <si>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</si>
  <si>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</si>
  <si>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</si>
  <si>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</si>
  <si>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</si>
  <si>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</si>
  <si>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</si>
  <si>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</si>
  <si>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</si>
  <si>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</si>
  <si>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</si>
  <si>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</si>
  <si>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</si>
  <si>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</si>
  <si>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</si>
  <si>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</si>
  <si>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</si>
  <si>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</si>
  <si>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</si>
  <si>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</si>
  <si>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</si>
  <si>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</si>
  <si>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</si>
  <si>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</si>
  <si>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</si>
  <si>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</si>
  <si>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</si>
  <si>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</si>
  <si>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</si>
  <si>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</si>
  <si>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</si>
  <si>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</si>
  <si>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</si>
  <si>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</si>
  <si>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</si>
  <si>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</si>
  <si>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</si>
  <si>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</si>
  <si>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</si>
  <si>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</si>
  <si>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</si>
  <si>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</si>
  <si>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</si>
  <si>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</si>
  <si>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</si>
  <si>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</si>
  <si>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</si>
  <si>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</si>
  <si>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</si>
  <si>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</si>
  <si>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</si>
  <si>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</si>
  <si>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</si>
  <si>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</si>
  <si>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</si>
  <si>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</si>
  <si>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</si>
  <si>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</si>
  <si>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</si>
  <si>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</si>
  <si>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</si>
  <si>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</si>
  <si>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</si>
  <si>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</si>
  <si>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</si>
  <si>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</si>
  <si>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</si>
  <si>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</si>
  <si>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</si>
  <si>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</si>
  <si>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</si>
  <si>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</si>
  <si>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</si>
  <si>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</si>
  <si>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</si>
  <si>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</si>
  <si>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</si>
  <si>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</si>
  <si>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</si>
  <si>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</si>
  <si>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</si>
  <si>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</si>
  <si>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</si>
  <si>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</si>
  <si>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</si>
  <si>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</si>
  <si>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</si>
  <si>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</si>
  <si>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</si>
  <si>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</si>
  <si>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</si>
  <si>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</si>
  <si>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</si>
  <si>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</si>
  <si>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</si>
  <si>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</si>
  <si>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</si>
  <si>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</si>
  <si>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</si>
  <si>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</si>
  <si>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</si>
  <si>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</si>
  <si>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</si>
  <si>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</si>
  <si>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</si>
  <si>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</si>
  <si>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</si>
  <si>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</si>
  <si>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</si>
  <si>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</si>
  <si>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</si>
  <si>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</si>
  <si>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</si>
  <si>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</si>
  <si>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</si>
  <si>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</si>
  <si>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</si>
  <si>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</si>
  <si>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</si>
  <si>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</si>
  <si>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</si>
  <si>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</si>
  <si>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</si>
  <si>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</si>
  <si>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</si>
  <si>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</si>
  <si>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</si>
  <si>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</si>
  <si>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</si>
  <si>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</si>
  <si>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</si>
  <si>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</si>
  <si>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</si>
  <si>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</si>
  <si>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</si>
  <si>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</si>
  <si>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</si>
  <si>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</si>
  <si>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</si>
  <si>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</si>
  <si>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</si>
  <si>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</si>
  <si>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</si>
  <si>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</si>
  <si>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</si>
  <si>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</si>
  <si>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</si>
  <si>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</si>
  <si>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</si>
  <si>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</si>
  <si>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</si>
  <si>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(All)</t>
  </si>
  <si>
    <t>Row Labels</t>
  </si>
  <si>
    <t>Grand Total</t>
  </si>
  <si>
    <t>Count of outcome</t>
  </si>
  <si>
    <t>Column Labels</t>
  </si>
  <si>
    <t>Date Ended Conversion</t>
  </si>
  <si>
    <t>Date Created Conversion</t>
  </si>
  <si>
    <t>Years (Date Created 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</si>
  <si>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</si>
  <si>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</si>
  <si>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</si>
  <si>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</si>
  <si>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</si>
  <si>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</si>
  <si>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</si>
  <si>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</si>
  <si>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</si>
  <si>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</si>
  <si>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</si>
  <si>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</si>
  <si>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</si>
  <si>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</si>
  <si>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</si>
  <si>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</si>
  <si>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</si>
  <si>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</si>
  <si>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</si>
  <si>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</si>
  <si>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</si>
  <si>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</si>
  <si>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</si>
  <si>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</si>
  <si>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</si>
  <si>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</si>
  <si>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</si>
  <si>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</si>
  <si>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</si>
  <si>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</si>
  <si>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</si>
  <si>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</si>
  <si>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</si>
  <si>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</si>
  <si>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Sum of backers_count</t>
  </si>
  <si>
    <t>Max</t>
  </si>
  <si>
    <t>Min</t>
  </si>
  <si>
    <t>Variance</t>
  </si>
  <si>
    <t>Std Deviation</t>
  </si>
  <si>
    <t xml:space="preserve"> Summary statistics of successful campaigns</t>
  </si>
  <si>
    <t>Summary statistics of unsuccessful campaigns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</si>
  <si>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</si>
  <si>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</si>
  <si>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</si>
  <si>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</si>
  <si>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</si>
  <si>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</si>
  <si>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</si>
  <si>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</si>
  <si>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</si>
  <si>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</si>
  <si>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</si>
  <si>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Count of backers_count</t>
  </si>
  <si>
    <t>Average of pledged</t>
  </si>
  <si>
    <t>Count of backers_count2</t>
  </si>
  <si>
    <t>The following sheet show posibble tables and/or graphs</t>
  </si>
  <si>
    <t>The next sheet talks about statistical Analysis homework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</si>
</sst>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4D5156"/>
      <name val="Arial"/>
      <family val="2"/>
    </font>
    <font>
      <sz val="15"/>
      <color rgb="FF2B2B2B"/>
      <name val="Arial"/>
      <family val="2"/>
    </font>
    <font>
      <b/>
      <sz val="12"/>
      <color rgb="FF2B2B2B"/>
      <name val="Arial"/>
      <family val="2"/>
    </font>
    <font>
      <b/>
      <sz val="18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2B2B2B"/>
      <name val="Symbol"/>
      <family val="1"/>
      <charset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0" fontId="16" fillId="33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8" fillId="0" borderId="0" xfId="0" applyFont="1"/>
    <xf numFmtId="0" fontId="16" fillId="0" borderId="10" xfId="0" applyFont="1" applyBorder="1" applyAlignment="1">
      <alignment wrapText="1"/>
    </xf>
    <xf numFmtId="0" fontId="0" fillId="0" borderId="10" xfId="0" applyBorder="1" applyAlignment="1">
      <alignment wrapText="1"/>
    </xf>
    <xf numFmtId="0" fontId="16" fillId="35" borderId="0" xfId="0" applyFont="1" applyFill="1" applyAlignment="1">
      <alignment horizontal="center"/>
    </xf>
    <xf numFmtId="14" fontId="0" fillId="0" borderId="0" xfId="0" applyNumberFormat="1"/>
    <xf numFmtId="14" fontId="16" fillId="36" borderId="0" xfId="0" applyNumberFormat="1" applyFont="1" applyFill="1" applyAlignment="1">
      <alignment horizontal="center"/>
    </xf>
    <xf numFmtId="0" fontId="16" fillId="0" borderId="10" xfId="0" applyFont="1" applyBorder="1" applyAlignment="1">
      <alignment horizontal="center" vertical="center" wrapText="1"/>
    </xf>
    <xf numFmtId="1" fontId="0" fillId="34" borderId="10" xfId="0" applyNumberFormat="1" applyFill="1" applyBorder="1" applyAlignment="1">
      <alignment horizontal="center" vertical="center" wrapText="1"/>
    </xf>
    <xf numFmtId="9" fontId="0" fillId="0" borderId="10" xfId="42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9" fontId="0" fillId="0" borderId="0" xfId="42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/>
    <xf numFmtId="0" fontId="0" fillId="0" borderId="0" xfId="0" applyAlignment="1">
      <alignment horizontal="center"/>
    </xf>
    <xf numFmtId="0" fontId="0" fillId="0" borderId="10" xfId="0" applyBorder="1"/>
    <xf numFmtId="2" fontId="0" fillId="0" borderId="10" xfId="0" applyNumberFormat="1" applyBorder="1"/>
    <xf numFmtId="1" fontId="0" fillId="0" borderId="0" xfId="0" applyNumberFormat="1" applyAlignment="1">
      <alignment horizontal="center"/>
    </xf>
    <xf numFmtId="0" fontId="19" fillId="0" borderId="0" xfId="0" applyFont="1"/>
    <xf numFmtId="1" fontId="0" fillId="0" borderId="10" xfId="0" applyNumberFormat="1" applyBorder="1"/>
    <xf numFmtId="164" fontId="0" fillId="0" borderId="0" xfId="42" applyNumberFormat="1" applyFont="1"/>
    <xf numFmtId="10" fontId="0" fillId="0" borderId="0" xfId="0" applyNumberFormat="1"/>
    <xf numFmtId="0" fontId="21" fillId="0" borderId="0" xfId="0" applyFont="1"/>
    <xf numFmtId="0" fontId="23" fillId="0" borderId="0" xfId="0" applyFont="1" applyAlignment="1">
      <alignment horizontal="left" vertical="center" indent="4"/>
    </xf>
    <xf numFmtId="1" fontId="0" fillId="0" borderId="0" xfId="0" applyNumberFormat="1" applyAlignment="1">
      <alignment wrapText="1"/>
    </xf>
    <xf numFmtId="0" fontId="22" fillId="0" borderId="0" xfId="0" applyFont="1" applyAlignment="1">
      <alignment horizontal="center" vertical="center"/>
    </xf>
    <xf numFmtId="0" fontId="20" fillId="37" borderId="14" xfId="0" applyFont="1" applyFill="1" applyBorder="1" applyAlignment="1">
      <alignment horizontal="center" wrapText="1"/>
    </xf>
    <xf numFmtId="0" fontId="20" fillId="37" borderId="13" xfId="0" applyFont="1" applyFill="1" applyBorder="1" applyAlignment="1">
      <alignment horizontal="center" wrapText="1"/>
    </xf>
    <xf numFmtId="0" fontId="20" fillId="37" borderId="12" xfId="0" applyFont="1" applyFill="1" applyBorder="1" applyAlignment="1">
      <alignment horizontal="center" wrapText="1"/>
    </xf>
    <xf numFmtId="0" fontId="20" fillId="37" borderId="11" xfId="0" applyFont="1" applyFill="1" applyBorder="1" applyAlignment="1">
      <alignment horizontal="center" wrapText="1"/>
    </xf>
    <xf numFmtId="0" fontId="20" fillId="37" borderId="10" xfId="0" applyFont="1" applyFill="1" applyBorder="1" applyAlignment="1">
      <alignment horizontal="center" wrapText="1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5"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 patternType="solid">
          <bgColor rgb="FFFB6E9C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FFB7D2"/>
        </patternFill>
      </fill>
    </dxf>
    <dxf>
      <fill>
        <patternFill patternType="solid">
          <bgColor rgb="FFFB6E9C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FFB7D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 patternType="solid">
          <bgColor rgb="FFFB6E9C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FFB7D2"/>
        </patternFill>
      </fill>
    </dxf>
    <dxf>
      <numFmt numFmtId="1" formatCode="0"/>
    </dxf>
  </dxfs>
  <tableStyles count="0" defaultTableStyle="TableStyleMedium2" defaultPivotStyle="PivotStyleLight16"/>
  <colors>
    <mruColors>
      <color rgb="FFFF3300"/>
      <color rgb="FF0F9572"/>
      <color rgb="FFFFB7D2"/>
      <color rgb="FFFB6E9C"/>
      <color rgb="FFFFCB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Isbelis final.xlsx]Pivot table category!PivotTable2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2">
              <a:lumMod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category'!$A$5:$A$14</c:f>
              <c:strCache>
                <c:ptCount val="9"/>
                <c:pt idx="0">
                  <c:v>journalism</c:v>
                </c:pt>
                <c:pt idx="1">
                  <c:v>photography</c:v>
                </c:pt>
                <c:pt idx="2">
                  <c:v>food</c:v>
                </c:pt>
                <c:pt idx="3">
                  <c:v>games</c:v>
                </c:pt>
                <c:pt idx="4">
                  <c:v>publishing</c:v>
                </c:pt>
                <c:pt idx="5">
                  <c:v>technology</c:v>
                </c:pt>
                <c:pt idx="6">
                  <c:v>music</c:v>
                </c:pt>
                <c:pt idx="7">
                  <c:v>film &amp; video</c:v>
                </c:pt>
                <c:pt idx="8">
                  <c:v>theater</c:v>
                </c:pt>
              </c:strCache>
            </c:strRef>
          </c:cat>
          <c:val>
            <c:numRef>
              <c:f>'Pivot table category'!$B$5:$B$14</c:f>
              <c:numCache>
                <c:formatCode>General</c:formatCode>
                <c:ptCount val="9"/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10</c:v>
                </c:pt>
                <c:pt idx="7">
                  <c:v>11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31-447F-BC69-408F1B13C1D0}"/>
            </c:ext>
          </c:extLst>
        </c:ser>
        <c:ser>
          <c:idx val="1"/>
          <c:order val="1"/>
          <c:tx>
            <c:strRef>
              <c:f>'Pivot table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'Pivot table category'!$A$5:$A$14</c:f>
              <c:strCache>
                <c:ptCount val="9"/>
                <c:pt idx="0">
                  <c:v>journalism</c:v>
                </c:pt>
                <c:pt idx="1">
                  <c:v>photography</c:v>
                </c:pt>
                <c:pt idx="2">
                  <c:v>food</c:v>
                </c:pt>
                <c:pt idx="3">
                  <c:v>games</c:v>
                </c:pt>
                <c:pt idx="4">
                  <c:v>publishing</c:v>
                </c:pt>
                <c:pt idx="5">
                  <c:v>technology</c:v>
                </c:pt>
                <c:pt idx="6">
                  <c:v>music</c:v>
                </c:pt>
                <c:pt idx="7">
                  <c:v>film &amp; video</c:v>
                </c:pt>
                <c:pt idx="8">
                  <c:v>theater</c:v>
                </c:pt>
              </c:strCache>
            </c:strRef>
          </c:cat>
          <c:val>
            <c:numRef>
              <c:f>'Pivot table category'!$C$5:$C$14</c:f>
              <c:numCache>
                <c:formatCode>General</c:formatCode>
                <c:ptCount val="9"/>
                <c:pt idx="1">
                  <c:v>11</c:v>
                </c:pt>
                <c:pt idx="2">
                  <c:v>20</c:v>
                </c:pt>
                <c:pt idx="3">
                  <c:v>23</c:v>
                </c:pt>
                <c:pt idx="4">
                  <c:v>24</c:v>
                </c:pt>
                <c:pt idx="5">
                  <c:v>28</c:v>
                </c:pt>
                <c:pt idx="6">
                  <c:v>66</c:v>
                </c:pt>
                <c:pt idx="7">
                  <c:v>60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31-447F-BC69-408F1B13C1D0}"/>
            </c:ext>
          </c:extLst>
        </c:ser>
        <c:ser>
          <c:idx val="2"/>
          <c:order val="2"/>
          <c:tx>
            <c:strRef>
              <c:f>'Pivot table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category'!$A$5:$A$14</c:f>
              <c:strCache>
                <c:ptCount val="9"/>
                <c:pt idx="0">
                  <c:v>journalism</c:v>
                </c:pt>
                <c:pt idx="1">
                  <c:v>photography</c:v>
                </c:pt>
                <c:pt idx="2">
                  <c:v>food</c:v>
                </c:pt>
                <c:pt idx="3">
                  <c:v>games</c:v>
                </c:pt>
                <c:pt idx="4">
                  <c:v>publishing</c:v>
                </c:pt>
                <c:pt idx="5">
                  <c:v>technology</c:v>
                </c:pt>
                <c:pt idx="6">
                  <c:v>music</c:v>
                </c:pt>
                <c:pt idx="7">
                  <c:v>film &amp; video</c:v>
                </c:pt>
                <c:pt idx="8">
                  <c:v>theater</c:v>
                </c:pt>
              </c:strCache>
            </c:strRef>
          </c:cat>
          <c:val>
            <c:numRef>
              <c:f>'Pivot table category'!$D$5:$D$14</c:f>
              <c:numCache>
                <c:formatCode>General</c:formatCode>
                <c:ptCount val="9"/>
                <c:pt idx="1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7">
                  <c:v>5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31-447F-BC69-408F1B13C1D0}"/>
            </c:ext>
          </c:extLst>
        </c:ser>
        <c:ser>
          <c:idx val="3"/>
          <c:order val="3"/>
          <c:tx>
            <c:strRef>
              <c:f>'Pivot table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'Pivot table category'!$A$5:$A$14</c:f>
              <c:strCache>
                <c:ptCount val="9"/>
                <c:pt idx="0">
                  <c:v>journalism</c:v>
                </c:pt>
                <c:pt idx="1">
                  <c:v>photography</c:v>
                </c:pt>
                <c:pt idx="2">
                  <c:v>food</c:v>
                </c:pt>
                <c:pt idx="3">
                  <c:v>games</c:v>
                </c:pt>
                <c:pt idx="4">
                  <c:v>publishing</c:v>
                </c:pt>
                <c:pt idx="5">
                  <c:v>technology</c:v>
                </c:pt>
                <c:pt idx="6">
                  <c:v>music</c:v>
                </c:pt>
                <c:pt idx="7">
                  <c:v>film &amp; video</c:v>
                </c:pt>
                <c:pt idx="8">
                  <c:v>theater</c:v>
                </c:pt>
              </c:strCache>
            </c:strRef>
          </c:cat>
          <c:val>
            <c:numRef>
              <c:f>'Pivot table category'!$E$5:$E$14</c:f>
              <c:numCache>
                <c:formatCode>General</c:formatCode>
                <c:ptCount val="9"/>
                <c:pt idx="0">
                  <c:v>4</c:v>
                </c:pt>
                <c:pt idx="1">
                  <c:v>26</c:v>
                </c:pt>
                <c:pt idx="2">
                  <c:v>22</c:v>
                </c:pt>
                <c:pt idx="3">
                  <c:v>21</c:v>
                </c:pt>
                <c:pt idx="4">
                  <c:v>40</c:v>
                </c:pt>
                <c:pt idx="5">
                  <c:v>64</c:v>
                </c:pt>
                <c:pt idx="6">
                  <c:v>99</c:v>
                </c:pt>
                <c:pt idx="7">
                  <c:v>102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31-447F-BC69-408F1B13C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8678112"/>
        <c:axId val="1058698752"/>
      </c:barChart>
      <c:catAx>
        <c:axId val="105867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98752"/>
        <c:crosses val="autoZero"/>
        <c:auto val="1"/>
        <c:lblAlgn val="ctr"/>
        <c:lblOffset val="100"/>
        <c:noMultiLvlLbl val="0"/>
      </c:catAx>
      <c:valAx>
        <c:axId val="105869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7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Isbelis final.xlsx]pivot table subcategory!PivotTable1</c:name>
    <c:fmtId val="17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33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subcategory'!$B$4:$B$5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subcategory'!$A$6:$A$30</c:f>
              <c:strCache>
                <c:ptCount val="24"/>
                <c:pt idx="0">
                  <c:v>world music</c:v>
                </c:pt>
                <c:pt idx="1">
                  <c:v>audio</c:v>
                </c:pt>
                <c:pt idx="2">
                  <c:v>metal</c:v>
                </c:pt>
                <c:pt idx="3">
                  <c:v>radio &amp; podcasts</c:v>
                </c:pt>
                <c:pt idx="4">
                  <c:v>mobile games</c:v>
                </c:pt>
                <c:pt idx="5">
                  <c:v>science fiction</c:v>
                </c:pt>
                <c:pt idx="6">
                  <c:v>shorts</c:v>
                </c:pt>
                <c:pt idx="7">
                  <c:v>jazz</c:v>
                </c:pt>
                <c:pt idx="8">
                  <c:v>television</c:v>
                </c:pt>
                <c:pt idx="9">
                  <c:v>fiction</c:v>
                </c:pt>
                <c:pt idx="10">
                  <c:v>electric music</c:v>
                </c:pt>
                <c:pt idx="11">
                  <c:v>nonfiction</c:v>
                </c:pt>
                <c:pt idx="12">
                  <c:v>translations</c:v>
                </c:pt>
                <c:pt idx="13">
                  <c:v>animation</c:v>
                </c:pt>
                <c:pt idx="14">
                  <c:v>video games</c:v>
                </c:pt>
                <c:pt idx="15">
                  <c:v>drama</c:v>
                </c:pt>
                <c:pt idx="16">
                  <c:v>photography books</c:v>
                </c:pt>
                <c:pt idx="17">
                  <c:v>wearables</c:v>
                </c:pt>
                <c:pt idx="18">
                  <c:v>indie rock</c:v>
                </c:pt>
                <c:pt idx="19">
                  <c:v>food trucks</c:v>
                </c:pt>
                <c:pt idx="20">
                  <c:v>web</c:v>
                </c:pt>
                <c:pt idx="21">
                  <c:v>documentary</c:v>
                </c:pt>
                <c:pt idx="22">
                  <c:v>rock</c:v>
                </c:pt>
                <c:pt idx="23">
                  <c:v>plays</c:v>
                </c:pt>
              </c:strCache>
            </c:strRef>
          </c:cat>
          <c:val>
            <c:numRef>
              <c:f>'pivot table subcategory'!$B$6:$B$30</c:f>
              <c:numCache>
                <c:formatCode>General</c:formatCode>
                <c:ptCount val="24"/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1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4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4</c:v>
                </c:pt>
                <c:pt idx="22">
                  <c:v>6</c:v>
                </c:pt>
                <c:pt idx="2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75-454D-B44E-D323442FCDD3}"/>
            </c:ext>
          </c:extLst>
        </c:ser>
        <c:ser>
          <c:idx val="1"/>
          <c:order val="1"/>
          <c:tx>
            <c:strRef>
              <c:f>'pivot table subcategory'!$C$4:$C$5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/>
          </c:spPr>
          <c:invertIfNegative val="0"/>
          <c:cat>
            <c:strRef>
              <c:f>'pivot table subcategory'!$A$6:$A$30</c:f>
              <c:strCache>
                <c:ptCount val="24"/>
                <c:pt idx="0">
                  <c:v>world music</c:v>
                </c:pt>
                <c:pt idx="1">
                  <c:v>audio</c:v>
                </c:pt>
                <c:pt idx="2">
                  <c:v>metal</c:v>
                </c:pt>
                <c:pt idx="3">
                  <c:v>radio &amp; podcasts</c:v>
                </c:pt>
                <c:pt idx="4">
                  <c:v>mobile games</c:v>
                </c:pt>
                <c:pt idx="5">
                  <c:v>science fiction</c:v>
                </c:pt>
                <c:pt idx="6">
                  <c:v>shorts</c:v>
                </c:pt>
                <c:pt idx="7">
                  <c:v>jazz</c:v>
                </c:pt>
                <c:pt idx="8">
                  <c:v>television</c:v>
                </c:pt>
                <c:pt idx="9">
                  <c:v>fiction</c:v>
                </c:pt>
                <c:pt idx="10">
                  <c:v>electric music</c:v>
                </c:pt>
                <c:pt idx="11">
                  <c:v>nonfiction</c:v>
                </c:pt>
                <c:pt idx="12">
                  <c:v>translations</c:v>
                </c:pt>
                <c:pt idx="13">
                  <c:v>animation</c:v>
                </c:pt>
                <c:pt idx="14">
                  <c:v>video games</c:v>
                </c:pt>
                <c:pt idx="15">
                  <c:v>drama</c:v>
                </c:pt>
                <c:pt idx="16">
                  <c:v>photography books</c:v>
                </c:pt>
                <c:pt idx="17">
                  <c:v>wearables</c:v>
                </c:pt>
                <c:pt idx="18">
                  <c:v>indie rock</c:v>
                </c:pt>
                <c:pt idx="19">
                  <c:v>food trucks</c:v>
                </c:pt>
                <c:pt idx="20">
                  <c:v>web</c:v>
                </c:pt>
                <c:pt idx="21">
                  <c:v>documentary</c:v>
                </c:pt>
                <c:pt idx="22">
                  <c:v>rock</c:v>
                </c:pt>
                <c:pt idx="23">
                  <c:v>plays</c:v>
                </c:pt>
              </c:strCache>
            </c:strRef>
          </c:cat>
          <c:val>
            <c:numRef>
              <c:f>'pivot table subcategory'!$C$6:$C$30</c:f>
              <c:numCache>
                <c:formatCode>General</c:formatCode>
                <c:ptCount val="24"/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5</c:v>
                </c:pt>
                <c:pt idx="7">
                  <c:v>6</c:v>
                </c:pt>
                <c:pt idx="8">
                  <c:v>3</c:v>
                </c:pt>
                <c:pt idx="9">
                  <c:v>7</c:v>
                </c:pt>
                <c:pt idx="10">
                  <c:v>8</c:v>
                </c:pt>
                <c:pt idx="11">
                  <c:v>6</c:v>
                </c:pt>
                <c:pt idx="12">
                  <c:v>7</c:v>
                </c:pt>
                <c:pt idx="13">
                  <c:v>10</c:v>
                </c:pt>
                <c:pt idx="14">
                  <c:v>15</c:v>
                </c:pt>
                <c:pt idx="15">
                  <c:v>12</c:v>
                </c:pt>
                <c:pt idx="16">
                  <c:v>11</c:v>
                </c:pt>
                <c:pt idx="17">
                  <c:v>16</c:v>
                </c:pt>
                <c:pt idx="18">
                  <c:v>19</c:v>
                </c:pt>
                <c:pt idx="19">
                  <c:v>20</c:v>
                </c:pt>
                <c:pt idx="20">
                  <c:v>12</c:v>
                </c:pt>
                <c:pt idx="21">
                  <c:v>21</c:v>
                </c:pt>
                <c:pt idx="22">
                  <c:v>30</c:v>
                </c:pt>
                <c:pt idx="23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75-454D-B44E-D323442FCDD3}"/>
            </c:ext>
          </c:extLst>
        </c:ser>
        <c:ser>
          <c:idx val="2"/>
          <c:order val="2"/>
          <c:tx>
            <c:strRef>
              <c:f>'pivot table subcategory'!$D$4:$D$5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subcategory'!$A$6:$A$30</c:f>
              <c:strCache>
                <c:ptCount val="24"/>
                <c:pt idx="0">
                  <c:v>world music</c:v>
                </c:pt>
                <c:pt idx="1">
                  <c:v>audio</c:v>
                </c:pt>
                <c:pt idx="2">
                  <c:v>metal</c:v>
                </c:pt>
                <c:pt idx="3">
                  <c:v>radio &amp; podcasts</c:v>
                </c:pt>
                <c:pt idx="4">
                  <c:v>mobile games</c:v>
                </c:pt>
                <c:pt idx="5">
                  <c:v>science fiction</c:v>
                </c:pt>
                <c:pt idx="6">
                  <c:v>shorts</c:v>
                </c:pt>
                <c:pt idx="7">
                  <c:v>jazz</c:v>
                </c:pt>
                <c:pt idx="8">
                  <c:v>television</c:v>
                </c:pt>
                <c:pt idx="9">
                  <c:v>fiction</c:v>
                </c:pt>
                <c:pt idx="10">
                  <c:v>electric music</c:v>
                </c:pt>
                <c:pt idx="11">
                  <c:v>nonfiction</c:v>
                </c:pt>
                <c:pt idx="12">
                  <c:v>translations</c:v>
                </c:pt>
                <c:pt idx="13">
                  <c:v>animation</c:v>
                </c:pt>
                <c:pt idx="14">
                  <c:v>video games</c:v>
                </c:pt>
                <c:pt idx="15">
                  <c:v>drama</c:v>
                </c:pt>
                <c:pt idx="16">
                  <c:v>photography books</c:v>
                </c:pt>
                <c:pt idx="17">
                  <c:v>wearables</c:v>
                </c:pt>
                <c:pt idx="18">
                  <c:v>indie rock</c:v>
                </c:pt>
                <c:pt idx="19">
                  <c:v>food trucks</c:v>
                </c:pt>
                <c:pt idx="20">
                  <c:v>web</c:v>
                </c:pt>
                <c:pt idx="21">
                  <c:v>documentary</c:v>
                </c:pt>
                <c:pt idx="22">
                  <c:v>rock</c:v>
                </c:pt>
                <c:pt idx="23">
                  <c:v>plays</c:v>
                </c:pt>
              </c:strCache>
            </c:strRef>
          </c:cat>
          <c:val>
            <c:numRef>
              <c:f>'pivot table subcategory'!$D$6:$D$30</c:f>
              <c:numCache>
                <c:formatCode>General</c:formatCode>
                <c:ptCount val="24"/>
                <c:pt idx="4">
                  <c:v>1</c:v>
                </c:pt>
                <c:pt idx="6">
                  <c:v>1</c:v>
                </c:pt>
                <c:pt idx="11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20">
                  <c:v>1</c:v>
                </c:pt>
                <c:pt idx="21">
                  <c:v>1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75-454D-B44E-D323442FCDD3}"/>
            </c:ext>
          </c:extLst>
        </c:ser>
        <c:ser>
          <c:idx val="3"/>
          <c:order val="3"/>
          <c:tx>
            <c:strRef>
              <c:f>'pivot table subcategory'!$E$4:$E$5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'pivot table subcategory'!$A$6:$A$30</c:f>
              <c:strCache>
                <c:ptCount val="24"/>
                <c:pt idx="0">
                  <c:v>world music</c:v>
                </c:pt>
                <c:pt idx="1">
                  <c:v>audio</c:v>
                </c:pt>
                <c:pt idx="2">
                  <c:v>metal</c:v>
                </c:pt>
                <c:pt idx="3">
                  <c:v>radio &amp; podcasts</c:v>
                </c:pt>
                <c:pt idx="4">
                  <c:v>mobile games</c:v>
                </c:pt>
                <c:pt idx="5">
                  <c:v>science fiction</c:v>
                </c:pt>
                <c:pt idx="6">
                  <c:v>shorts</c:v>
                </c:pt>
                <c:pt idx="7">
                  <c:v>jazz</c:v>
                </c:pt>
                <c:pt idx="8">
                  <c:v>television</c:v>
                </c:pt>
                <c:pt idx="9">
                  <c:v>fiction</c:v>
                </c:pt>
                <c:pt idx="10">
                  <c:v>electric music</c:v>
                </c:pt>
                <c:pt idx="11">
                  <c:v>nonfiction</c:v>
                </c:pt>
                <c:pt idx="12">
                  <c:v>translations</c:v>
                </c:pt>
                <c:pt idx="13">
                  <c:v>animation</c:v>
                </c:pt>
                <c:pt idx="14">
                  <c:v>video games</c:v>
                </c:pt>
                <c:pt idx="15">
                  <c:v>drama</c:v>
                </c:pt>
                <c:pt idx="16">
                  <c:v>photography books</c:v>
                </c:pt>
                <c:pt idx="17">
                  <c:v>wearables</c:v>
                </c:pt>
                <c:pt idx="18">
                  <c:v>indie rock</c:v>
                </c:pt>
                <c:pt idx="19">
                  <c:v>food trucks</c:v>
                </c:pt>
                <c:pt idx="20">
                  <c:v>web</c:v>
                </c:pt>
                <c:pt idx="21">
                  <c:v>documentary</c:v>
                </c:pt>
                <c:pt idx="22">
                  <c:v>rock</c:v>
                </c:pt>
                <c:pt idx="23">
                  <c:v>plays</c:v>
                </c:pt>
              </c:strCache>
            </c:strRef>
          </c:cat>
          <c:val>
            <c:numRef>
              <c:f>'pivot table subcategory'!$E$6:$E$30</c:f>
              <c:numCache>
                <c:formatCode>General</c:formatCode>
                <c:ptCount val="24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9</c:v>
                </c:pt>
                <c:pt idx="10">
                  <c:v>10</c:v>
                </c:pt>
                <c:pt idx="11">
                  <c:v>13</c:v>
                </c:pt>
                <c:pt idx="12">
                  <c:v>14</c:v>
                </c:pt>
                <c:pt idx="13">
                  <c:v>21</c:v>
                </c:pt>
                <c:pt idx="14">
                  <c:v>17</c:v>
                </c:pt>
                <c:pt idx="15">
                  <c:v>22</c:v>
                </c:pt>
                <c:pt idx="16">
                  <c:v>26</c:v>
                </c:pt>
                <c:pt idx="17">
                  <c:v>28</c:v>
                </c:pt>
                <c:pt idx="18">
                  <c:v>23</c:v>
                </c:pt>
                <c:pt idx="19">
                  <c:v>22</c:v>
                </c:pt>
                <c:pt idx="20">
                  <c:v>36</c:v>
                </c:pt>
                <c:pt idx="21">
                  <c:v>34</c:v>
                </c:pt>
                <c:pt idx="22">
                  <c:v>49</c:v>
                </c:pt>
                <c:pt idx="23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75-454D-B44E-D323442FC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4799504"/>
        <c:axId val="884804304"/>
      </c:barChart>
      <c:catAx>
        <c:axId val="88479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804304"/>
        <c:crosses val="autoZero"/>
        <c:auto val="1"/>
        <c:lblAlgn val="ctr"/>
        <c:lblOffset val="100"/>
        <c:noMultiLvlLbl val="0"/>
      </c:catAx>
      <c:valAx>
        <c:axId val="88480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79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Isbelis final.xlsx]Pivor table date!PivotTable4</c:name>
    <c:fmtId val="5"/>
  </c:pivotSource>
  <c:chart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75000"/>
              </a:schemeClr>
            </a:solidFill>
            <a:ln w="9525">
              <a:solidFill>
                <a:schemeClr val="accent1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'Pivor table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'Pivor table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'Pivor table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0A-4707-BFB7-3F9D42552DD6}"/>
            </c:ext>
          </c:extLst>
        </c:ser>
        <c:ser>
          <c:idx val="1"/>
          <c:order val="1"/>
          <c:tx>
            <c:strRef>
              <c:f>'Pivor table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'Pivor table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'Pivor table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0A-4707-BFB7-3F9D42552DD6}"/>
            </c:ext>
          </c:extLst>
        </c:ser>
        <c:ser>
          <c:idx val="2"/>
          <c:order val="2"/>
          <c:tx>
            <c:strRef>
              <c:f>'Pivor table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'Pivor table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'Pivor table date'!$D$6:$D$18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0A-4707-BFB7-3F9D42552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8677152"/>
        <c:axId val="1058674752"/>
      </c:lineChart>
      <c:catAx>
        <c:axId val="105867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74752"/>
        <c:crosses val="autoZero"/>
        <c:auto val="1"/>
        <c:lblAlgn val="ctr"/>
        <c:lblOffset val="100"/>
        <c:noMultiLvlLbl val="0"/>
      </c:catAx>
      <c:valAx>
        <c:axId val="105867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7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</a:t>
            </a:r>
            <a:r>
              <a:rPr lang="en-US" baseline="0"/>
              <a:t>e based on goals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'Goal analysis'!$F$1</c:f>
              <c:strCache>
                <c:ptCount val="1"/>
                <c:pt idx="0">
                  <c:v>Percentage Succeful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95-4C32-9CAA-287E502921BE}"/>
            </c:ext>
          </c:extLst>
        </c:ser>
        <c:ser>
          <c:idx val="5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95-4C32-9CAA-287E502921BE}"/>
            </c:ext>
          </c:extLst>
        </c:ser>
        <c:ser>
          <c:idx val="6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C95-4C32-9CAA-287E50292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619327"/>
        <c:axId val="274272415"/>
      </c:lineChart>
      <c:catAx>
        <c:axId val="271619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72415"/>
        <c:crosses val="autoZero"/>
        <c:auto val="1"/>
        <c:lblAlgn val="ctr"/>
        <c:lblOffset val="100"/>
        <c:noMultiLvlLbl val="0"/>
      </c:catAx>
      <c:valAx>
        <c:axId val="27427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61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Isbelis final.xlsx]Pivot table country vs backers!PivotTable3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Backers campaings vs country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country vs backers'!$B$4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country vs backers'!$A$5:$A$12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'Pivot table country vs backers'!$B$5:$B$12</c:f>
              <c:numCache>
                <c:formatCode>General</c:formatCode>
                <c:ptCount val="7"/>
                <c:pt idx="0">
                  <c:v>34226</c:v>
                </c:pt>
                <c:pt idx="1">
                  <c:v>46931</c:v>
                </c:pt>
                <c:pt idx="2">
                  <c:v>14374</c:v>
                </c:pt>
                <c:pt idx="3">
                  <c:v>17188</c:v>
                </c:pt>
                <c:pt idx="4">
                  <c:v>33578</c:v>
                </c:pt>
                <c:pt idx="5">
                  <c:v>35198</c:v>
                </c:pt>
                <c:pt idx="6">
                  <c:v>545510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44F-485D-94C8-3E024E8F2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342992"/>
        <c:axId val="405336272"/>
      </c:barChart>
      <c:catAx>
        <c:axId val="40534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336272"/>
        <c:crosses val="autoZero"/>
        <c:auto val="1"/>
        <c:lblAlgn val="ctr"/>
        <c:lblOffset val="100"/>
        <c:noMultiLvlLbl val="0"/>
      </c:catAx>
      <c:valAx>
        <c:axId val="40533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34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Isbelis final.xlsx]Pivot table year vs outcome!PivotTable6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effectLst/>
              </a:rPr>
              <a:t>Outcome status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'Pivot table year vs outcome'!$B$3:$B$4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'Pivot table year vs outcome'!$A$5:$A$16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'Pivot table year vs outcome'!$B$5:$B$16</c:f>
              <c:numCache>
                <c:formatCode>General</c:formatCode>
                <c:ptCount val="11"/>
                <c:pt idx="0">
                  <c:v>14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3F-42D9-BDE4-16AAC3B57C84}"/>
            </c:ext>
          </c:extLst>
        </c:ser>
        <c:ser>
          <c:idx val="1"/>
          <c:order val="1"/>
          <c:tx>
            <c:strRef>
              <c:f>'Pivot table year vs outcome'!$C$3:$C$4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'Pivot table year vs outcome'!$A$5:$A$16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'Pivot table year vs outcome'!$C$5:$C$16</c:f>
              <c:numCache>
                <c:formatCode>General</c:formatCode>
                <c:ptCount val="11"/>
                <c:pt idx="0">
                  <c:v>35</c:v>
                </c:pt>
                <c:pt idx="1">
                  <c:v>40</c:v>
                </c:pt>
                <c:pt idx="2">
                  <c:v>32</c:v>
                </c:pt>
                <c:pt idx="3">
                  <c:v>35</c:v>
                </c:pt>
                <c:pt idx="4">
                  <c:v>37</c:v>
                </c:pt>
                <c:pt idx="5">
                  <c:v>42</c:v>
                </c:pt>
                <c:pt idx="6">
                  <c:v>42</c:v>
                </c:pt>
                <c:pt idx="7">
                  <c:v>28</c:v>
                </c:pt>
                <c:pt idx="8">
                  <c:v>35</c:v>
                </c:pt>
                <c:pt idx="9">
                  <c:v>36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3F-42D9-BDE4-16AAC3B57C84}"/>
            </c:ext>
          </c:extLst>
        </c:ser>
        <c:ser>
          <c:idx val="2"/>
          <c:order val="2"/>
          <c:tx>
            <c:strRef>
              <c:f>'Pivot table year vs outcome'!$D$3:$D$4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'Pivot table year vs outcome'!$A$5:$A$16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'Pivot table year vs outcome'!$D$5:$D$16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3F-42D9-BDE4-16AAC3B57C84}"/>
            </c:ext>
          </c:extLst>
        </c:ser>
        <c:ser>
          <c:idx val="3"/>
          <c:order val="3"/>
          <c:tx>
            <c:strRef>
              <c:f>'Pivot table year vs outcome'!$E$3:$E$4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'Pivot table year vs outcome'!$A$5:$A$16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'Pivot table year vs outcome'!$E$5:$E$16</c:f>
              <c:numCache>
                <c:formatCode>General</c:formatCode>
                <c:ptCount val="11"/>
                <c:pt idx="0">
                  <c:v>58</c:v>
                </c:pt>
                <c:pt idx="1">
                  <c:v>56</c:v>
                </c:pt>
                <c:pt idx="2">
                  <c:v>45</c:v>
                </c:pt>
                <c:pt idx="3">
                  <c:v>48</c:v>
                </c:pt>
                <c:pt idx="4">
                  <c:v>60</c:v>
                </c:pt>
                <c:pt idx="5">
                  <c:v>54</c:v>
                </c:pt>
                <c:pt idx="6">
                  <c:v>49</c:v>
                </c:pt>
                <c:pt idx="7">
                  <c:v>67</c:v>
                </c:pt>
                <c:pt idx="8">
                  <c:v>61</c:v>
                </c:pt>
                <c:pt idx="9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3F-42D9-BDE4-16AAC3B57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5340112"/>
        <c:axId val="405335312"/>
        <c:axId val="446264560"/>
      </c:bar3DChart>
      <c:catAx>
        <c:axId val="40534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335312"/>
        <c:crosses val="autoZero"/>
        <c:auto val="1"/>
        <c:lblAlgn val="ctr"/>
        <c:lblOffset val="100"/>
        <c:noMultiLvlLbl val="0"/>
      </c:catAx>
      <c:valAx>
        <c:axId val="40533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340112"/>
        <c:crosses val="autoZero"/>
        <c:crossBetween val="between"/>
      </c:valAx>
      <c:serAx>
        <c:axId val="446264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335312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Isbelis final.xlsx]Pivot table year vs category!PivotTable8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Category of crowdfunding campaigns by year</a:t>
            </a:r>
            <a:endParaRPr lang="en-US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year vs category'!$B$4:$B$5</c:f>
              <c:strCache>
                <c:ptCount val="1"/>
                <c:pt idx="0">
                  <c:v>film &amp; video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 year vs category'!$A$6:$A$17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'Pivot table year vs category'!$B$6:$B$17</c:f>
              <c:numCache>
                <c:formatCode>General</c:formatCode>
                <c:ptCount val="11"/>
                <c:pt idx="0">
                  <c:v>12</c:v>
                </c:pt>
                <c:pt idx="1">
                  <c:v>26</c:v>
                </c:pt>
                <c:pt idx="2">
                  <c:v>16</c:v>
                </c:pt>
                <c:pt idx="3">
                  <c:v>14</c:v>
                </c:pt>
                <c:pt idx="4">
                  <c:v>17</c:v>
                </c:pt>
                <c:pt idx="5">
                  <c:v>19</c:v>
                </c:pt>
                <c:pt idx="6">
                  <c:v>17</c:v>
                </c:pt>
                <c:pt idx="7">
                  <c:v>20</c:v>
                </c:pt>
                <c:pt idx="8">
                  <c:v>19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0B-4C79-8C9F-91DD61615799}"/>
            </c:ext>
          </c:extLst>
        </c:ser>
        <c:ser>
          <c:idx val="1"/>
          <c:order val="1"/>
          <c:tx>
            <c:strRef>
              <c:f>'Pivot table year vs category'!$C$4:$C$5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 year vs category'!$A$6:$A$17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'Pivot table year vs category'!$C$6:$C$17</c:f>
              <c:numCache>
                <c:formatCode>General</c:formatCode>
                <c:ptCount val="11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40B-4C79-8C9F-91DD61615799}"/>
            </c:ext>
          </c:extLst>
        </c:ser>
        <c:ser>
          <c:idx val="2"/>
          <c:order val="2"/>
          <c:tx>
            <c:strRef>
              <c:f>'Pivot table year vs category'!$D$4:$D$5</c:f>
              <c:strCache>
                <c:ptCount val="1"/>
                <c:pt idx="0">
                  <c:v>games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 year vs category'!$A$6:$A$17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'Pivot table year vs category'!$D$6:$D$17</c:f>
              <c:numCache>
                <c:formatCode>General</c:formatCode>
                <c:ptCount val="11"/>
                <c:pt idx="0">
                  <c:v>5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6</c:v>
                </c:pt>
                <c:pt idx="5">
                  <c:v>7</c:v>
                </c:pt>
                <c:pt idx="6">
                  <c:v>4</c:v>
                </c:pt>
                <c:pt idx="7">
                  <c:v>4</c:v>
                </c:pt>
                <c:pt idx="8">
                  <c:v>1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40B-4C79-8C9F-91DD61615799}"/>
            </c:ext>
          </c:extLst>
        </c:ser>
        <c:ser>
          <c:idx val="3"/>
          <c:order val="3"/>
          <c:tx>
            <c:strRef>
              <c:f>'Pivot table year vs category'!$E$4:$E$5</c:f>
              <c:strCache>
                <c:ptCount val="1"/>
                <c:pt idx="0">
                  <c:v>journalism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table year vs category'!$A$6:$A$17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'Pivot table year vs category'!$E$6:$E$17</c:f>
              <c:numCache>
                <c:formatCode>General</c:formatCode>
                <c:ptCount val="11"/>
                <c:pt idx="4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40B-4C79-8C9F-91DD61615799}"/>
            </c:ext>
          </c:extLst>
        </c:ser>
        <c:ser>
          <c:idx val="4"/>
          <c:order val="4"/>
          <c:tx>
            <c:strRef>
              <c:f>'Pivot table year vs category'!$F$4:$F$5</c:f>
              <c:strCache>
                <c:ptCount val="1"/>
                <c:pt idx="0">
                  <c:v>music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'Pivot table year vs category'!$A$6:$A$17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'Pivot table year vs category'!$F$6:$F$17</c:f>
              <c:numCache>
                <c:formatCode>General</c:formatCode>
                <c:ptCount val="11"/>
                <c:pt idx="0">
                  <c:v>21</c:v>
                </c:pt>
                <c:pt idx="1">
                  <c:v>21</c:v>
                </c:pt>
                <c:pt idx="2">
                  <c:v>14</c:v>
                </c:pt>
                <c:pt idx="3">
                  <c:v>12</c:v>
                </c:pt>
                <c:pt idx="4">
                  <c:v>20</c:v>
                </c:pt>
                <c:pt idx="5">
                  <c:v>17</c:v>
                </c:pt>
                <c:pt idx="6">
                  <c:v>19</c:v>
                </c:pt>
                <c:pt idx="7">
                  <c:v>14</c:v>
                </c:pt>
                <c:pt idx="8">
                  <c:v>22</c:v>
                </c:pt>
                <c:pt idx="9">
                  <c:v>14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40B-4C79-8C9F-91DD61615799}"/>
            </c:ext>
          </c:extLst>
        </c:ser>
        <c:ser>
          <c:idx val="5"/>
          <c:order val="5"/>
          <c:tx>
            <c:strRef>
              <c:f>'Pivot table year vs category'!$G$4:$G$5</c:f>
              <c:strCache>
                <c:ptCount val="1"/>
                <c:pt idx="0">
                  <c:v>photography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'Pivot table year vs category'!$A$6:$A$17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'Pivot table year vs category'!$G$6:$G$17</c:f>
              <c:numCache>
                <c:formatCode>General</c:formatCode>
                <c:ptCount val="11"/>
                <c:pt idx="0">
                  <c:v>7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40B-4C79-8C9F-91DD61615799}"/>
            </c:ext>
          </c:extLst>
        </c:ser>
        <c:ser>
          <c:idx val="6"/>
          <c:order val="6"/>
          <c:tx>
            <c:strRef>
              <c:f>'Pivot table year vs category'!$H$4:$H$5</c:f>
              <c:strCache>
                <c:ptCount val="1"/>
                <c:pt idx="0">
                  <c:v>publishing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 year vs category'!$A$6:$A$17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'Pivot table year vs category'!$H$6:$H$17</c:f>
              <c:numCache>
                <c:formatCode>General</c:formatCode>
                <c:ptCount val="11"/>
                <c:pt idx="0">
                  <c:v>10</c:v>
                </c:pt>
                <c:pt idx="1">
                  <c:v>4</c:v>
                </c:pt>
                <c:pt idx="2">
                  <c:v>8</c:v>
                </c:pt>
                <c:pt idx="3">
                  <c:v>5</c:v>
                </c:pt>
                <c:pt idx="4">
                  <c:v>9</c:v>
                </c:pt>
                <c:pt idx="5">
                  <c:v>7</c:v>
                </c:pt>
                <c:pt idx="6">
                  <c:v>6</c:v>
                </c:pt>
                <c:pt idx="7">
                  <c:v>4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40B-4C79-8C9F-91DD61615799}"/>
            </c:ext>
          </c:extLst>
        </c:ser>
        <c:ser>
          <c:idx val="7"/>
          <c:order val="7"/>
          <c:tx>
            <c:strRef>
              <c:f>'Pivot table year vs category'!$I$4:$I$5</c:f>
              <c:strCache>
                <c:ptCount val="1"/>
                <c:pt idx="0">
                  <c:v>technology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 year vs category'!$A$6:$A$17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'Pivot table year vs category'!$I$6:$I$17</c:f>
              <c:numCache>
                <c:formatCode>General</c:formatCode>
                <c:ptCount val="11"/>
                <c:pt idx="0">
                  <c:v>8</c:v>
                </c:pt>
                <c:pt idx="1">
                  <c:v>6</c:v>
                </c:pt>
                <c:pt idx="2">
                  <c:v>13</c:v>
                </c:pt>
                <c:pt idx="3">
                  <c:v>12</c:v>
                </c:pt>
                <c:pt idx="4">
                  <c:v>9</c:v>
                </c:pt>
                <c:pt idx="5">
                  <c:v>14</c:v>
                </c:pt>
                <c:pt idx="6">
                  <c:v>10</c:v>
                </c:pt>
                <c:pt idx="7">
                  <c:v>7</c:v>
                </c:pt>
                <c:pt idx="8">
                  <c:v>9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40B-4C79-8C9F-91DD61615799}"/>
            </c:ext>
          </c:extLst>
        </c:ser>
        <c:ser>
          <c:idx val="8"/>
          <c:order val="8"/>
          <c:tx>
            <c:strRef>
              <c:f>'Pivot table year vs category'!$J$4:$J$5</c:f>
              <c:strCache>
                <c:ptCount val="1"/>
                <c:pt idx="0">
                  <c:v>theater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 year vs category'!$A$6:$A$17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'Pivot table year vs category'!$J$6:$J$17</c:f>
              <c:numCache>
                <c:formatCode>General</c:formatCode>
                <c:ptCount val="11"/>
                <c:pt idx="0">
                  <c:v>43</c:v>
                </c:pt>
                <c:pt idx="1">
                  <c:v>33</c:v>
                </c:pt>
                <c:pt idx="2">
                  <c:v>19</c:v>
                </c:pt>
                <c:pt idx="3">
                  <c:v>32</c:v>
                </c:pt>
                <c:pt idx="4">
                  <c:v>31</c:v>
                </c:pt>
                <c:pt idx="5">
                  <c:v>34</c:v>
                </c:pt>
                <c:pt idx="6">
                  <c:v>34</c:v>
                </c:pt>
                <c:pt idx="7">
                  <c:v>41</c:v>
                </c:pt>
                <c:pt idx="8">
                  <c:v>34</c:v>
                </c:pt>
                <c:pt idx="9">
                  <c:v>42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40B-4C79-8C9F-91DD61615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330048"/>
        <c:axId val="411321408"/>
      </c:lineChart>
      <c:catAx>
        <c:axId val="411330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321408"/>
        <c:crosses val="autoZero"/>
        <c:auto val="1"/>
        <c:lblAlgn val="ctr"/>
        <c:lblOffset val="100"/>
        <c:noMultiLvlLbl val="0"/>
      </c:catAx>
      <c:valAx>
        <c:axId val="41132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33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Isbelis final.xlsx]Averg vs outcome!PivotTable9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Pledged's average by outcome</a:t>
            </a:r>
          </a:p>
        </c:rich>
      </c:tx>
      <c:layout>
        <c:manualLayout>
          <c:xMode val="edge"/>
          <c:yMode val="edge"/>
          <c:x val="0.46674609755723317"/>
          <c:y val="0.224810440361621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'Averg vs outcome'!$B$3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'Averg vs outcome'!$A$4:$A$8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'Averg vs outcome'!$B$4:$B$8</c:f>
              <c:numCache>
                <c:formatCode>0</c:formatCode>
                <c:ptCount val="4"/>
                <c:pt idx="0">
                  <c:v>28480.070175438595</c:v>
                </c:pt>
                <c:pt idx="1">
                  <c:v>33516.884615384617</c:v>
                </c:pt>
                <c:pt idx="2">
                  <c:v>34871.857142857145</c:v>
                </c:pt>
                <c:pt idx="3">
                  <c:v>50329.803539823006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9-4F0D-BD89-F05CB1E64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5665008"/>
        <c:axId val="305654928"/>
      </c:barChart>
      <c:catAx>
        <c:axId val="30566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654928"/>
        <c:crosses val="autoZero"/>
        <c:auto val="1"/>
        <c:lblAlgn val="ctr"/>
        <c:lblOffset val="100"/>
        <c:noMultiLvlLbl val="0"/>
      </c:catAx>
      <c:valAx>
        <c:axId val="30565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($)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66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Isbelis final.xlsx]Averg vs category!PivotTable9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Pledged's</a:t>
            </a:r>
            <a:r>
              <a:rPr lang="en-US" baseline="0"/>
              <a:t> average by categories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'Averg vs category'!$B$3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'Averg vs category'!$A$4:$A$13</c:f>
              <c:strCache>
                <c:ptCount val="9"/>
                <c:pt idx="0">
                  <c:v>journalism</c:v>
                </c:pt>
                <c:pt idx="1">
                  <c:v>photography</c:v>
                </c:pt>
                <c:pt idx="2">
                  <c:v>food</c:v>
                </c:pt>
                <c:pt idx="3">
                  <c:v>technology</c:v>
                </c:pt>
                <c:pt idx="4">
                  <c:v>games</c:v>
                </c:pt>
                <c:pt idx="5">
                  <c:v>film &amp; video</c:v>
                </c:pt>
                <c:pt idx="6">
                  <c:v>music</c:v>
                </c:pt>
                <c:pt idx="7">
                  <c:v>theater</c:v>
                </c:pt>
                <c:pt idx="8">
                  <c:v>publishing</c:v>
                </c:pt>
              </c:strCache>
            </c:strRef>
          </c:cat>
          <c:val>
            <c:numRef>
              <c:f>'Averg vs category'!$B$4:$B$13</c:f>
              <c:numCache>
                <c:formatCode>General</c:formatCode>
                <c:ptCount val="9"/>
                <c:pt idx="0">
                  <c:v>9044</c:v>
                </c:pt>
                <c:pt idx="1">
                  <c:v>29141.214285714286</c:v>
                </c:pt>
                <c:pt idx="2">
                  <c:v>37721.282608695656</c:v>
                </c:pt>
                <c:pt idx="3">
                  <c:v>39934.635416666664</c:v>
                </c:pt>
                <c:pt idx="4">
                  <c:v>41996.1875</c:v>
                </c:pt>
                <c:pt idx="5">
                  <c:v>42191.438202247191</c:v>
                </c:pt>
                <c:pt idx="6">
                  <c:v>42743.411428571431</c:v>
                </c:pt>
                <c:pt idx="7">
                  <c:v>45823.33430232558</c:v>
                </c:pt>
                <c:pt idx="8">
                  <c:v>47012.343283582093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17-4227-B142-2BF9055D9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5665008"/>
        <c:axId val="305654928"/>
      </c:barChart>
      <c:catAx>
        <c:axId val="30566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654928"/>
        <c:crosses val="autoZero"/>
        <c:auto val="1"/>
        <c:lblAlgn val="ctr"/>
        <c:lblOffset val="100"/>
        <c:noMultiLvlLbl val="0"/>
      </c:catAx>
      <c:valAx>
        <c:axId val="30565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66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Successful campaigns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7F6B7058-D6ED-45DE-AE44-AA6553F69F0A}">
          <cx:tx>
            <cx:txData>
              <cx:f>_xlchart.v1.0</cx:f>
              <cx:v>backers_count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Unsuccessful campaigns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7157B535-2FA7-40B0-92F4-B22CB5297367}">
          <cx:tx>
            <cx:txData>
              <cx:f>_xlchart.v1.2</cx:f>
              <cx:v>backers_count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166687</xdr:colOff>
      <xdr:row>1</xdr:row>
      <xdr:rowOff>195262</xdr:rowOff>
    </xdr:from>
    <xdr:to>
      <xdr:col>21</xdr:col>
      <xdr:colOff>257175</xdr:colOff>
      <xdr:row>22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AFD9C1-428A-D7C5-1AE2-9A36477A7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12</xdr:row>
      <xdr:rowOff>142875</xdr:rowOff>
    </xdr:from>
    <xdr:to>
      <xdr:col>15</xdr:col>
      <xdr:colOff>590550</xdr:colOff>
      <xdr:row>26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B922A406-1929-48D7-92F2-03495CEC79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05675" y="2581275"/>
              <a:ext cx="59531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200025</xdr:colOff>
      <xdr:row>12</xdr:row>
      <xdr:rowOff>95250</xdr:rowOff>
    </xdr:from>
    <xdr:to>
      <xdr:col>23</xdr:col>
      <xdr:colOff>400050</xdr:colOff>
      <xdr:row>26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C56E4243-15D3-48A3-A4D7-A66683A2F9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573250" y="2533650"/>
              <a:ext cx="54578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31693</xdr:colOff>
      <xdr:row>2</xdr:row>
      <xdr:rowOff>31476</xdr:rowOff>
    </xdr:from>
    <xdr:to>
      <xdr:col>28</xdr:col>
      <xdr:colOff>0</xdr:colOff>
      <xdr:row>32</xdr:row>
      <xdr:rowOff>17190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9F5AA5-7AA3-EC86-FAFD-4BAF8BCCF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795336</xdr:colOff>
      <xdr:row>3</xdr:row>
      <xdr:rowOff>42862</xdr:rowOff>
    </xdr:from>
    <xdr:to>
      <xdr:col>14</xdr:col>
      <xdr:colOff>676275</xdr:colOff>
      <xdr:row>20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0954C0-F536-CF5E-58A2-B19E29255F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0</xdr:row>
      <xdr:rowOff>123823</xdr:rowOff>
    </xdr:from>
    <xdr:to>
      <xdr:col>22</xdr:col>
      <xdr:colOff>514350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7D1E3F-C599-4FF8-BF60-5E5E686ED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2</xdr:row>
      <xdr:rowOff>57149</xdr:rowOff>
    </xdr:from>
    <xdr:to>
      <xdr:col>22</xdr:col>
      <xdr:colOff>9525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896B99-24E0-A0F3-F017-DE031E424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376236</xdr:colOff>
      <xdr:row>2</xdr:row>
      <xdr:rowOff>190500</xdr:rowOff>
    </xdr:from>
    <xdr:to>
      <xdr:col>17</xdr:col>
      <xdr:colOff>542925</xdr:colOff>
      <xdr:row>19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50221F-AB62-8729-19E1-450AD1A2B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452436</xdr:colOff>
      <xdr:row>2</xdr:row>
      <xdr:rowOff>123825</xdr:rowOff>
    </xdr:from>
    <xdr:to>
      <xdr:col>21</xdr:col>
      <xdr:colOff>533399</xdr:colOff>
      <xdr:row>21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721A76-E291-74D7-C742-A8CADED7B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1423986</xdr:colOff>
      <xdr:row>2</xdr:row>
      <xdr:rowOff>14287</xdr:rowOff>
    </xdr:from>
    <xdr:to>
      <xdr:col>8</xdr:col>
      <xdr:colOff>1590674</xdr:colOff>
      <xdr:row>15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228EBD-7D92-8F04-FCDF-2EDD4EBFA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1423987</xdr:colOff>
      <xdr:row>2</xdr:row>
      <xdr:rowOff>14287</xdr:rowOff>
    </xdr:from>
    <xdr:to>
      <xdr:col>8</xdr:col>
      <xdr:colOff>933450</xdr:colOff>
      <xdr:row>15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9BFA60-41E4-4106-ACF1-00B90C61E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pez" refreshedDate="45406.464748379629" createdVersion="8" refreshedVersion="8" minRefreshableVersion="3" recordCount="1000" xr:uid="{93C3EA9D-2E59-4BF1-B217-B39498C56793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 count="999"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</sharedItems>
    </cacheField>
    <cacheField name="goal" numFmtId="1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1">
      <sharedItems containsSemiMixedTypes="0" containsString="0" containsNumber="1" containsInteger="1" minValue="0" maxValue="199110" count="964">
        <n v="0"/>
        <n v="14560"/>
        <n v="142523"/>
        <n v="2477"/>
        <n v="5265"/>
        <n v="13195"/>
        <n v="1090"/>
        <n v="14741"/>
        <n v="21946"/>
        <n v="3208"/>
        <n v="13838"/>
        <n v="3030"/>
        <n v="5629"/>
        <n v="10295"/>
        <n v="18829"/>
        <n v="38414"/>
        <n v="11041"/>
        <n v="134845"/>
        <n v="6089"/>
        <n v="30331"/>
        <n v="147936"/>
        <n v="38533"/>
        <n v="75690"/>
        <n v="14942"/>
        <n v="104257"/>
        <n v="11904"/>
        <n v="51814"/>
        <n v="1599"/>
        <n v="137635"/>
        <n v="150965"/>
        <n v="14455"/>
        <n v="10850"/>
        <n v="87676"/>
        <n v="189666"/>
        <n v="14025"/>
        <n v="188628"/>
        <n v="1101"/>
        <n v="11339"/>
        <n v="10085"/>
        <n v="5027"/>
        <n v="14878"/>
        <n v="11924"/>
        <n v="7991"/>
        <n v="167717"/>
        <n v="10541"/>
        <n v="4530"/>
        <n v="4247"/>
        <n v="7129"/>
        <n v="128862"/>
        <n v="13653"/>
        <n v="2"/>
        <n v="145243"/>
        <n v="2459"/>
        <n v="12356"/>
        <n v="5392"/>
        <n v="11746"/>
        <n v="11493"/>
        <n v="6243"/>
        <n v="6132"/>
        <n v="3851"/>
        <n v="135997"/>
        <n v="184750"/>
        <n v="14452"/>
        <n v="557"/>
        <n v="2734"/>
        <n v="14405"/>
        <n v="1307"/>
        <n v="117892"/>
        <n v="14508"/>
        <n v="1901"/>
        <n v="158389"/>
        <n v="6484"/>
        <n v="4022"/>
        <n v="9253"/>
        <n v="4776"/>
        <n v="14606"/>
        <n v="95993"/>
        <n v="4460"/>
        <n v="13536"/>
        <n v="40228"/>
        <n v="7012"/>
        <n v="37857"/>
        <n v="14973"/>
        <n v="39996"/>
        <n v="41564"/>
        <n v="6430"/>
        <n v="12405"/>
        <n v="123040"/>
        <n v="12516"/>
        <n v="8588"/>
        <n v="74688"/>
        <n v="51775"/>
        <n v="65877"/>
        <n v="8807"/>
        <n v="1017"/>
        <n v="151513"/>
        <n v="12047"/>
        <n v="32951"/>
        <n v="14951"/>
        <n v="1"/>
        <n v="9193"/>
        <n v="10422"/>
        <n v="2461"/>
        <n v="170623"/>
        <n v="9829"/>
        <n v="14006"/>
        <n v="6527"/>
        <n v="8929"/>
        <n v="3079"/>
        <n v="21307"/>
        <n v="73653"/>
        <n v="12635"/>
        <n v="12437"/>
        <n v="13816"/>
        <n v="145382"/>
        <n v="6336"/>
        <n v="8523"/>
        <n v="6351"/>
        <n v="10748"/>
        <n v="112272"/>
        <n v="99361"/>
        <n v="88055"/>
        <n v="33092"/>
        <n v="9562"/>
        <n v="8475"/>
        <n v="69617"/>
        <n v="53067"/>
        <n v="42596"/>
        <n v="4756"/>
        <n v="14925"/>
        <n v="166116"/>
        <n v="3834"/>
        <n v="13985"/>
        <n v="89288"/>
        <n v="5488"/>
        <n v="2721"/>
        <n v="4712"/>
        <n v="9216"/>
        <n v="19246"/>
        <n v="12274"/>
        <n v="65323"/>
        <n v="11502"/>
        <n v="7322"/>
        <n v="11619"/>
        <n v="59128"/>
        <n v="1518"/>
        <n v="9337"/>
        <n v="11255"/>
        <n v="13632"/>
        <n v="88037"/>
        <n v="175573"/>
        <n v="176112"/>
        <n v="100650"/>
        <n v="90706"/>
        <n v="26914"/>
        <n v="2212"/>
        <n v="4640"/>
        <n v="191222"/>
        <n v="12985"/>
        <n v="4300"/>
        <n v="9134"/>
        <n v="8864"/>
        <n v="150755"/>
        <n v="110279"/>
        <n v="13439"/>
        <n v="10804"/>
        <n v="40107"/>
        <n v="98811"/>
        <n v="5528"/>
        <n v="521"/>
        <n v="663"/>
        <n v="157635"/>
        <n v="5368"/>
        <n v="47459"/>
        <n v="86060"/>
        <n v="161593"/>
        <n v="6927"/>
        <n v="159185"/>
        <n v="172736"/>
        <n v="5315"/>
        <n v="195750"/>
        <n v="3525"/>
        <n v="10550"/>
        <n v="718"/>
        <n v="28358"/>
        <n v="138384"/>
        <n v="2625"/>
        <n v="45004"/>
        <n v="2538"/>
        <n v="3188"/>
        <n v="8517"/>
        <n v="3012"/>
        <n v="8716"/>
        <n v="57157"/>
        <n v="5178"/>
        <n v="163118"/>
        <n v="6041"/>
        <n v="968"/>
        <n v="14305"/>
        <n v="6543"/>
        <n v="193413"/>
        <n v="2529"/>
        <n v="5614"/>
        <n v="3496"/>
        <n v="4257"/>
        <n v="199110"/>
        <n v="41212"/>
        <n v="6338"/>
        <n v="99100"/>
        <n v="12300"/>
        <n v="171549"/>
        <n v="14324"/>
        <n v="6024"/>
        <n v="188721"/>
        <n v="57911"/>
        <n v="12309"/>
        <n v="138497"/>
        <n v="667"/>
        <n v="119830"/>
        <n v="6623"/>
        <n v="81897"/>
        <n v="186885"/>
        <n v="176398"/>
        <n v="10999"/>
        <n v="102751"/>
        <n v="165352"/>
        <n v="165798"/>
        <n v="10084"/>
        <n v="5523"/>
        <n v="5823"/>
        <n v="6000"/>
        <n v="8181"/>
        <n v="3589"/>
        <n v="4323"/>
        <n v="14822"/>
        <n v="10138"/>
        <n v="3127"/>
        <n v="123124"/>
        <n v="171729"/>
        <n v="10729"/>
        <n v="10240"/>
        <n v="3988"/>
        <n v="14771"/>
        <n v="14649"/>
        <n v="184658"/>
        <n v="13103"/>
        <n v="168095"/>
        <n v="3"/>
        <n v="3840"/>
        <n v="6263"/>
        <n v="108161"/>
        <n v="8505"/>
        <n v="96735"/>
        <n v="959"/>
        <n v="8322"/>
        <n v="13424"/>
        <n v="10755"/>
        <n v="9935"/>
        <n v="26303"/>
        <n v="5328"/>
        <n v="10756"/>
        <n v="165375"/>
        <n v="6031"/>
        <n v="85902"/>
        <n v="143910"/>
        <n v="2708"/>
        <n v="8842"/>
        <n v="47260"/>
        <n v="1953"/>
        <n v="155349"/>
        <n v="10704"/>
        <n v="773"/>
        <n v="9419"/>
        <n v="5324"/>
        <n v="7465"/>
        <n v="8799"/>
        <n v="13656"/>
        <n v="14536"/>
        <n v="150552"/>
        <n v="9076"/>
        <n v="1517"/>
        <n v="8153"/>
        <n v="6357"/>
        <n v="19557"/>
        <n v="13213"/>
        <n v="5476"/>
        <n v="13474"/>
        <n v="91722"/>
        <n v="8219"/>
        <n v="717"/>
        <n v="1065"/>
        <n v="8038"/>
        <n v="68769"/>
        <n v="3352"/>
        <n v="6785"/>
        <n v="5037"/>
        <n v="1954"/>
        <n v="5"/>
        <n v="12102"/>
        <n v="24234"/>
        <n v="2809"/>
        <n v="11469"/>
        <n v="8014"/>
        <n v="514"/>
        <n v="43473"/>
        <n v="87560"/>
        <n v="3087"/>
        <n v="1586"/>
        <n v="12812"/>
        <n v="183345"/>
        <n v="8697"/>
        <n v="4126"/>
        <n v="3220"/>
        <n v="6401"/>
        <n v="1269"/>
        <n v="903"/>
        <n v="3251"/>
        <n v="8092"/>
        <n v="160422"/>
        <n v="196377"/>
        <n v="2148"/>
        <n v="11648"/>
        <n v="5897"/>
        <n v="3326"/>
        <n v="1002"/>
        <n v="131826"/>
        <n v="21477"/>
        <n v="62330"/>
        <n v="14643"/>
        <n v="41396"/>
        <n v="11900"/>
        <n v="123538"/>
        <n v="198628"/>
        <n v="68602"/>
        <n v="116064"/>
        <n v="125042"/>
        <n v="108974"/>
        <n v="34964"/>
        <n v="96777"/>
        <n v="31864"/>
        <n v="4853"/>
        <n v="82959"/>
        <n v="23159"/>
        <n v="2758"/>
        <n v="12607"/>
        <n v="142823"/>
        <n v="95958"/>
        <n v="94631"/>
        <n v="977"/>
        <n v="137961"/>
        <n v="7548"/>
        <n v="2241"/>
        <n v="3431"/>
        <n v="4253"/>
        <n v="1146"/>
        <n v="11948"/>
        <n v="135132"/>
        <n v="9546"/>
        <n v="13755"/>
        <n v="8330"/>
        <n v="14547"/>
        <n v="11735"/>
        <n v="10658"/>
        <n v="1870"/>
        <n v="14394"/>
        <n v="14743"/>
        <n v="178965"/>
        <n v="128410"/>
        <n v="164291"/>
        <n v="22073"/>
        <n v="1479"/>
        <n v="12275"/>
        <n v="5098"/>
        <n v="24882"/>
        <n v="2912"/>
        <n v="4008"/>
        <n v="9749"/>
        <n v="5803"/>
        <n v="14199"/>
        <n v="196779"/>
        <n v="56859"/>
        <n v="103554"/>
        <n v="42795"/>
        <n v="12938"/>
        <n v="101352"/>
        <n v="4477"/>
        <n v="4393"/>
        <n v="67546"/>
        <n v="143788"/>
        <n v="3755"/>
        <n v="9238"/>
        <n v="77012"/>
        <n v="14083"/>
        <n v="12202"/>
        <n v="62127"/>
        <n v="13772"/>
        <n v="2946"/>
        <n v="168820"/>
        <n v="154321"/>
        <n v="26527"/>
        <n v="71583"/>
        <n v="12100"/>
        <n v="12129"/>
        <n v="62804"/>
        <n v="55536"/>
        <n v="8161"/>
        <n v="14046"/>
        <n v="117628"/>
        <n v="159405"/>
        <n v="12552"/>
        <n v="59007"/>
        <n v="943"/>
        <n v="93963"/>
        <n v="140469"/>
        <n v="6423"/>
        <n v="6015"/>
        <n v="11075"/>
        <n v="15723"/>
        <n v="2064"/>
        <n v="7767"/>
        <n v="10313"/>
        <n v="197018"/>
        <n v="47037"/>
        <n v="173191"/>
        <n v="5487"/>
        <n v="9817"/>
        <n v="6369"/>
        <n v="65755"/>
        <n v="178120"/>
        <n v="13678"/>
        <n v="9969"/>
        <n v="14827"/>
        <n v="100900"/>
        <n v="165954"/>
        <n v="1744"/>
        <n v="10731"/>
        <n v="3232"/>
        <n v="10938"/>
        <n v="10739"/>
        <n v="5579"/>
        <n v="37754"/>
        <n v="45384"/>
        <n v="8703"/>
        <n v="4"/>
        <n v="182302"/>
        <n v="3045"/>
        <n v="102749"/>
        <n v="1763"/>
        <n v="137904"/>
        <n v="152438"/>
        <n v="1332"/>
        <n v="118706"/>
        <n v="5674"/>
        <n v="4119"/>
        <n v="139354"/>
        <n v="57734"/>
        <n v="145265"/>
        <n v="95020"/>
        <n v="8829"/>
        <n v="3984"/>
        <n v="8053"/>
        <n v="1620"/>
        <n v="10328"/>
        <n v="10289"/>
        <n v="9889"/>
        <n v="60342"/>
        <n v="8907"/>
        <n v="8432"/>
        <n v="57122"/>
        <n v="4613"/>
        <n v="162603"/>
        <n v="12310"/>
        <n v="8656"/>
        <n v="159931"/>
        <n v="689"/>
        <n v="48236"/>
        <n v="77021"/>
        <n v="27844"/>
        <n v="702"/>
        <n v="197024"/>
        <n v="11663"/>
        <n v="9339"/>
        <n v="4596"/>
        <n v="173437"/>
        <n v="45831"/>
        <n v="6514"/>
        <n v="13684"/>
        <n v="13264"/>
        <n v="1667"/>
        <n v="3349"/>
        <n v="46317"/>
        <n v="78743"/>
        <n v="107743"/>
        <n v="6889"/>
        <n v="45983"/>
        <n v="6924"/>
        <n v="12497"/>
        <n v="166874"/>
        <n v="837"/>
        <n v="193820"/>
        <n v="119510"/>
        <n v="9289"/>
        <n v="35498"/>
        <n v="12678"/>
        <n v="3260"/>
        <n v="31123"/>
        <n v="4797"/>
        <n v="53324"/>
        <n v="6608"/>
        <n v="622"/>
        <n v="180802"/>
        <n v="3406"/>
        <n v="11061"/>
        <n v="16389"/>
        <n v="6303"/>
        <n v="81136"/>
        <n v="1768"/>
        <n v="12944"/>
        <n v="188480"/>
        <n v="7227"/>
        <n v="574"/>
        <n v="96328"/>
        <n v="178338"/>
        <n v="8046"/>
        <n v="184086"/>
        <n v="13385"/>
        <n v="12533"/>
        <n v="14697"/>
        <n v="98935"/>
        <n v="57034"/>
        <n v="7120"/>
        <n v="14097"/>
        <n v="43086"/>
        <n v="1930"/>
        <n v="13864"/>
        <n v="7742"/>
        <n v="164109"/>
        <n v="6870"/>
        <n v="12597"/>
        <n v="179074"/>
        <n v="83843"/>
        <n v="105598"/>
        <n v="8866"/>
        <n v="75022"/>
        <n v="14408"/>
        <n v="14089"/>
        <n v="12467"/>
        <n v="11960"/>
        <n v="7966"/>
        <n v="106321"/>
        <n v="158832"/>
        <n v="11091"/>
        <n v="5107"/>
        <n v="141393"/>
        <n v="194166"/>
        <n v="4124"/>
        <n v="14865"/>
        <n v="134688"/>
        <n v="47705"/>
        <n v="95364"/>
        <n v="3295"/>
        <n v="4896"/>
        <n v="7496"/>
        <n v="9967"/>
        <n v="52421"/>
        <n v="6298"/>
        <n v="1546"/>
        <n v="16168"/>
        <n v="6269"/>
        <n v="149578"/>
        <n v="3841"/>
        <n v="4531"/>
        <n v="60934"/>
        <n v="103255"/>
        <n v="13065"/>
        <n v="6654"/>
        <n v="6852"/>
        <n v="124517"/>
        <n v="5113"/>
        <n v="5824"/>
        <n v="6226"/>
        <n v="20243"/>
        <n v="188288"/>
        <n v="11167"/>
        <n v="146595"/>
        <n v="7875"/>
        <n v="148779"/>
        <n v="175868"/>
        <n v="5112"/>
        <n v="13018"/>
        <n v="91176"/>
        <n v="6342"/>
        <n v="151438"/>
        <n v="6178"/>
        <n v="6405"/>
        <n v="180667"/>
        <n v="12042"/>
        <n v="179356"/>
        <n v="1136"/>
        <n v="8645"/>
        <n v="1914"/>
        <n v="41205"/>
        <n v="14488"/>
        <n v="97037"/>
        <n v="55757"/>
        <n v="11525"/>
        <n v="158669"/>
        <n v="5916"/>
        <n v="150806"/>
        <n v="14249"/>
        <n v="13205"/>
        <n v="11108"/>
        <n v="2884"/>
        <n v="55476"/>
        <n v="5973"/>
        <n v="183756"/>
        <n v="30902"/>
        <n v="5569"/>
        <n v="92824"/>
        <n v="158590"/>
        <n v="127591"/>
        <n v="6750"/>
        <n v="9318"/>
        <n v="4832"/>
        <n v="19769"/>
        <n v="11277"/>
        <n v="13382"/>
        <n v="32986"/>
        <n v="81984"/>
        <n v="178483"/>
        <n v="87448"/>
        <n v="1863"/>
        <n v="62174"/>
        <n v="59003"/>
        <n v="174039"/>
        <n v="12684"/>
        <n v="14033"/>
        <n v="177936"/>
        <n v="13212"/>
        <n v="49879"/>
        <n v="824"/>
        <n v="31594"/>
        <n v="57010"/>
        <n v="7438"/>
        <n v="57872"/>
        <n v="8906"/>
        <n v="7724"/>
        <n v="26571"/>
        <n v="12219"/>
        <n v="1985"/>
        <n v="12155"/>
        <n v="5593"/>
        <n v="175020"/>
        <n v="75955"/>
        <n v="119127"/>
        <n v="110689"/>
        <n v="2445"/>
        <n v="57250"/>
        <n v="11929"/>
        <n v="118214"/>
        <n v="4432"/>
        <n v="17879"/>
        <n v="14511"/>
        <n v="141822"/>
        <n v="159037"/>
        <n v="8109"/>
        <n v="8244"/>
        <n v="7600"/>
        <n v="94501"/>
        <n v="14381"/>
        <n v="13980"/>
        <n v="12449"/>
        <n v="7348"/>
        <n v="8158"/>
        <n v="7119"/>
        <n v="5438"/>
        <n v="115396"/>
        <n v="7656"/>
        <n v="12322"/>
        <n v="96888"/>
        <n v="196960"/>
        <n v="188057"/>
        <n v="6245"/>
        <n v="91014"/>
        <n v="4710"/>
        <n v="197728"/>
        <n v="10682"/>
        <n v="168048"/>
        <n v="138586"/>
        <n v="11579"/>
        <n v="12020"/>
        <n v="13954"/>
        <n v="6358"/>
        <n v="1260"/>
        <n v="14725"/>
        <n v="11174"/>
        <n v="182036"/>
        <n v="28870"/>
        <n v="10353"/>
        <n v="13868"/>
        <n v="8317"/>
        <n v="10557"/>
        <n v="3227"/>
        <n v="5429"/>
        <n v="75906"/>
        <n v="13250"/>
        <n v="11261"/>
        <n v="97369"/>
        <n v="48227"/>
        <n v="14685"/>
        <n v="735"/>
        <n v="10397"/>
        <n v="118847"/>
        <n v="7220"/>
        <n v="107622"/>
        <n v="83267"/>
        <n v="13404"/>
        <n v="131404"/>
        <n v="2533"/>
        <n v="5028"/>
        <n v="1557"/>
        <n v="6100"/>
        <n v="1592"/>
        <n v="14150"/>
        <n v="13513"/>
        <n v="504"/>
        <n v="14240"/>
        <n v="2091"/>
        <n v="118580"/>
        <n v="11214"/>
        <n v="68137"/>
        <n v="13527"/>
        <n v="8363"/>
        <n v="5362"/>
        <n v="12065"/>
        <n v="118603"/>
        <n v="10037"/>
        <n v="5696"/>
        <n v="167005"/>
        <n v="114615"/>
        <n v="16592"/>
        <n v="14420"/>
        <n v="6204"/>
        <n v="8010"/>
        <n v="8125"/>
        <n v="55372"/>
        <n v="11088"/>
        <n v="109106"/>
        <n v="11642"/>
        <n v="2769"/>
        <n v="169586"/>
        <n v="101185"/>
        <n v="6775"/>
        <n v="72623"/>
        <n v="45987"/>
        <n v="10243"/>
        <n v="87293"/>
        <n v="5421"/>
        <n v="4414"/>
        <n v="10981"/>
        <n v="10451"/>
        <n v="102535"/>
        <n v="12939"/>
        <n v="10946"/>
        <n v="60994"/>
        <n v="3174"/>
        <n v="3351"/>
        <n v="56774"/>
        <n v="540"/>
        <n v="680"/>
        <n v="13045"/>
        <n v="8276"/>
        <n v="1022"/>
        <n v="4275"/>
        <n v="8332"/>
        <n v="6408"/>
        <n v="73522"/>
        <n v="4667"/>
        <n v="12216"/>
        <n v="6987"/>
        <n v="4932"/>
        <n v="8262"/>
        <n v="1848"/>
        <n v="1583"/>
        <n v="88536"/>
        <n v="12360"/>
        <n v="71320"/>
        <n v="134640"/>
        <n v="7661"/>
        <n v="2950"/>
        <n v="11721"/>
        <n v="189192"/>
        <n v="7664"/>
        <n v="4509"/>
        <n v="12009"/>
        <n v="14273"/>
        <n v="188982"/>
        <n v="14640"/>
        <n v="107516"/>
        <n v="13950"/>
        <n v="12797"/>
        <n v="6134"/>
        <n v="4899"/>
        <n v="4929"/>
        <n v="1424"/>
        <n v="105817"/>
        <n v="136156"/>
        <n v="10723"/>
        <n v="11228"/>
        <n v="77355"/>
        <n v="6086"/>
        <n v="150960"/>
        <n v="8890"/>
        <n v="14644"/>
        <n v="116583"/>
        <n v="12991"/>
        <n v="8447"/>
        <n v="2703"/>
        <n v="8747"/>
        <n v="138087"/>
        <n v="5085"/>
        <n v="10831"/>
        <n v="8917"/>
        <n v="12468"/>
        <n v="2505"/>
        <n v="111502"/>
        <n v="194309"/>
        <n v="23956"/>
        <n v="8558"/>
        <n v="7413"/>
        <n v="2778"/>
        <n v="2594"/>
        <n v="5033"/>
        <n v="9317"/>
        <n v="6560"/>
        <n v="5415"/>
        <n v="14577"/>
        <n v="150515"/>
        <n v="79045"/>
        <n v="7797"/>
        <n v="38376"/>
        <n v="6920"/>
        <n v="194912"/>
        <n v="7992"/>
        <n v="79268"/>
        <n v="139468"/>
        <n v="5465"/>
        <n v="2111"/>
        <n v="126628"/>
        <n v="1012"/>
        <n v="193101"/>
        <n v="31665"/>
        <n v="2960"/>
        <n v="8089"/>
        <n v="109374"/>
        <n v="2129"/>
        <n v="127745"/>
        <n v="2289"/>
        <n v="12174"/>
        <n v="9508"/>
        <n v="155849"/>
        <n v="7758"/>
        <n v="13835"/>
        <n v="10770"/>
        <n v="153338"/>
        <n v="2437"/>
        <n v="93991"/>
        <n v="12620"/>
        <n v="8746"/>
        <n v="3534"/>
        <n v="709"/>
        <n v="795"/>
        <n v="12955"/>
        <n v="8964"/>
        <n v="1843"/>
        <n v="121950"/>
        <n v="8621"/>
        <n v="30215"/>
        <n v="11539"/>
        <n v="14310"/>
        <n v="35536"/>
        <n v="3676"/>
        <n v="195936"/>
        <n v="1343"/>
        <n v="2097"/>
        <n v="9021"/>
        <n v="20915"/>
        <n v="9676"/>
        <n v="1210"/>
        <n v="90440"/>
        <n v="4044"/>
        <n v="192292"/>
        <n v="6722"/>
        <n v="1577"/>
        <n v="3301"/>
        <n v="196386"/>
        <n v="11952"/>
        <n v="3930"/>
        <n v="5729"/>
        <n v="4883"/>
        <n v="175015"/>
        <n v="11280"/>
        <n v="10012"/>
        <n v="1690"/>
        <n v="84891"/>
        <n v="10093"/>
        <n v="3839"/>
        <n v="6161"/>
        <n v="5615"/>
        <n v="6205"/>
        <n v="11969"/>
        <n v="8142"/>
        <n v="55805"/>
        <n v="15238"/>
        <n v="961"/>
        <n v="5918"/>
        <n v="9520"/>
        <n v="159056"/>
        <n v="101987"/>
        <n v="1980"/>
        <n v="156384"/>
        <n v="7763"/>
        <n v="35698"/>
        <n v="12434"/>
        <n v="8081"/>
        <n v="6631"/>
        <n v="4678"/>
        <n v="6800"/>
        <n v="10657"/>
        <n v="4997"/>
        <n v="13164"/>
        <n v="8501"/>
        <n v="13468"/>
        <n v="121138"/>
        <n v="8117"/>
        <n v="8550"/>
        <n v="57659"/>
        <n v="1414"/>
        <n v="97524"/>
        <n v="26176"/>
        <n v="2991"/>
        <n v="8366"/>
        <n v="12886"/>
        <n v="5177"/>
        <n v="8641"/>
        <n v="86244"/>
        <n v="78630"/>
        <n v="11941"/>
        <n v="6115"/>
        <n v="188404"/>
        <n v="9910"/>
        <n v="114523"/>
        <n v="3144"/>
        <n v="13441"/>
        <n v="11990"/>
        <n v="6839"/>
        <n v="13223"/>
        <n v="7608"/>
        <n v="74073"/>
        <n v="153216"/>
        <n v="4814"/>
        <n v="4603"/>
        <n v="37823"/>
        <n v="62819"/>
      </sharedItems>
    </cacheField>
    <cacheField name="Percent Funded" numFmtId="0">
      <sharedItems containsSemiMixedTypes="0" containsString="0" containsNumber="1" minValue="0" maxValue="2338.833333333333" count="986">
        <n v="0"/>
        <n v="1040"/>
        <n v="131.4787822878229"/>
        <n v="58.976190476190467"/>
        <n v="69.276315789473685"/>
        <n v="173.61842105263159"/>
        <n v="20.961538461538463"/>
        <n v="327.57777777777778"/>
        <n v="19.932788374205266"/>
        <n v="51.741935483870968"/>
        <n v="266.11538461538464"/>
        <n v="48.095238095238095"/>
        <n v="89.349206349206341"/>
        <n v="245.11904761904765"/>
        <n v="66.769503546099301"/>
        <n v="47.307881773399011"/>
        <n v="649.47058823529414"/>
        <n v="159.39125295508273"/>
        <n v="66.912087912087912"/>
        <n v="48.529600000000002"/>
        <n v="112.24279210925646"/>
        <n v="40.992553191489364"/>
        <n v="128.07106598984771"/>
        <n v="332.04444444444448"/>
        <n v="112.83225108225108"/>
        <n v="216.43636363636364"/>
        <n v="48.199069767441863"/>
        <n v="79.95"/>
        <n v="105.22553516819573"/>
        <n v="328.89978213507629"/>
        <n v="160.61111111111111"/>
        <n v="310"/>
        <n v="86.807920792079202"/>
        <n v="377.82071713147411"/>
        <n v="150.80645161290323"/>
        <n v="150.30119521912351"/>
        <n v="157.28571428571431"/>
        <n v="139.98765432098764"/>
        <n v="325.32258064516128"/>
        <n v="50.777777777777779"/>
        <n v="169.06818181818181"/>
        <n v="212.92857142857144"/>
        <n v="443.94444444444446"/>
        <n v="185.9390243902439"/>
        <n v="658.8125"/>
        <n v="47.684210526315788"/>
        <n v="114.78378378378378"/>
        <n v="475.26666666666665"/>
        <n v="386.97297297297297"/>
        <n v="189.625"/>
        <n v="2"/>
        <n v="91.867805186590772"/>
        <n v="34.152777777777779"/>
        <n v="140.40909090909091"/>
        <n v="89.86666666666666"/>
        <n v="177.96969696969697"/>
        <n v="143.66249999999999"/>
        <n v="215.27586206896552"/>
        <n v="227.11111111111114"/>
        <n v="275.07142857142861"/>
        <n v="144.37048832271762"/>
        <n v="92.74598393574297"/>
        <n v="722.6"/>
        <n v="11.851063829787234"/>
        <n v="97.642857142857139"/>
        <n v="236.14754098360655"/>
        <n v="45.068965517241381"/>
        <n v="162.38567493112947"/>
        <n v="254.52631578947367"/>
        <n v="24.063291139240505"/>
        <n v="123.74140625000001"/>
        <n v="108.06666666666666"/>
        <n v="670.33333333333326"/>
        <n v="660.92857142857144"/>
        <n v="122.46153846153847"/>
        <n v="150.57731958762886"/>
        <n v="78.106590724165997"/>
        <n v="46.94736842105263"/>
        <n v="300.8"/>
        <n v="69.598615916955026"/>
        <n v="637.4545454545455"/>
        <n v="225.33928571428569"/>
        <n v="1497.3000000000002"/>
        <n v="37.590225563909776"/>
        <n v="132.36942675159236"/>
        <n v="131.22448979591837"/>
        <n v="167.63513513513513"/>
        <n v="61.984886649874063"/>
        <n v="260.75"/>
        <n v="252.58823529411765"/>
        <n v="78.615384615384613"/>
        <n v="48.404406999351913"/>
        <n v="258.875"/>
        <n v="60.548713235294116"/>
        <n v="303.68965517241378"/>
        <n v="112.99999999999999"/>
        <n v="217.37876614060258"/>
        <n v="926.69230769230762"/>
        <n v="33.692229038854805"/>
        <n v="196.7236842105263"/>
        <n v="1"/>
        <n v="1021.4444444444445"/>
        <n v="281.67567567567568"/>
        <n v="24.610000000000003"/>
        <n v="143.14010067114094"/>
        <n v="144.54411764705884"/>
        <n v="359.12820512820514"/>
        <n v="186.48571428571427"/>
        <n v="595.26666666666665"/>
        <n v="59.21153846153846"/>
        <n v="14.962780898876405"/>
        <n v="119.95602605863192"/>
        <n v="268.82978723404256"/>
        <n v="376.87878787878788"/>
        <n v="727.15789473684208"/>
        <n v="87.211757648470297"/>
        <n v="88"/>
        <n v="173.9387755102041"/>
        <n v="117.61111111111111"/>
        <n v="214.96"/>
        <n v="149.49667110519306"/>
        <n v="219.33995584988963"/>
        <n v="64.367690058479525"/>
        <n v="18.622397298818232"/>
        <n v="367.76923076923077"/>
        <n v="159.90566037735849"/>
        <n v="38.633185349611544"/>
        <n v="51.42151162790698"/>
        <n v="60.334277620396605"/>
        <n v="3.202693602693603"/>
        <n v="155.46875"/>
        <n v="100.85974499089254"/>
        <n v="116.18181818181819"/>
        <n v="310.77777777777777"/>
        <n v="89.73668341708543"/>
        <n v="71.27272727272728"/>
        <n v="3.2862318840579712"/>
        <n v="261.77777777777777"/>
        <n v="96"/>
        <n v="20.896851248642779"/>
        <n v="223.16363636363636"/>
        <n v="101.59097978227061"/>
        <n v="230.03999999999996"/>
        <n v="135.59259259259261"/>
        <n v="129.1"/>
        <n v="236.512"/>
        <n v="17.25"/>
        <n v="112.49397590361446"/>
        <n v="121.02150537634408"/>
        <n v="219.87096774193549"/>
        <n v="64.166909620991248"/>
        <n v="423.06746987951806"/>
        <n v="92.984160506863773"/>
        <n v="58.756567425569173"/>
        <n v="65.022222222222226"/>
        <n v="73.939560439560438"/>
        <n v="52.666666666666664"/>
        <n v="220.95238095238096"/>
        <n v="100.01150627615063"/>
        <n v="162.3125"/>
        <n v="78.181818181818187"/>
        <n v="149.73770491803279"/>
        <n v="253.25714285714284"/>
        <n v="100.16943521594683"/>
        <n v="121.99004424778761"/>
        <n v="137.13265306122449"/>
        <n v="415.53846153846149"/>
        <n v="31.30913348946136"/>
        <n v="424.08154506437768"/>
        <n v="2.93886230728336"/>
        <n v="10.63265306122449"/>
        <n v="82.875"/>
        <n v="163.01447776628748"/>
        <n v="894.66666666666674"/>
        <n v="26.191501103752756"/>
        <n v="74.834782608695647"/>
        <n v="416.47680412371136"/>
        <n v="96.208333333333329"/>
        <n v="357.71910112359546"/>
        <n v="308.45714285714286"/>
        <n v="61.802325581395344"/>
        <n v="722.32472324723244"/>
        <n v="69.117647058823522"/>
        <n v="293.05555555555554"/>
        <n v="71.8"/>
        <n v="31.934684684684683"/>
        <n v="229.87375415282392"/>
        <n v="32.012195121951223"/>
        <n v="23.525352848928385"/>
        <n v="68.594594594594597"/>
        <n v="37.952380952380956"/>
        <n v="19.992957746478872"/>
        <n v="45.636363636363633"/>
        <n v="122.7605633802817"/>
        <n v="361.75316455696202"/>
        <n v="63.146341463414636"/>
        <n v="298.20475319926874"/>
        <n v="9.5585443037974684"/>
        <n v="53.777777777777779"/>
        <n v="681.19047619047615"/>
        <n v="78.831325301204828"/>
        <n v="134.40792216817235"/>
        <n v="3.3719999999999999"/>
        <n v="431.84615384615387"/>
        <n v="38.844444444444441"/>
        <n v="425.7"/>
        <n v="101.12239715591672"/>
        <n v="21.188688946015425"/>
        <n v="67.425531914893625"/>
        <n v="94.923371647509583"/>
        <n v="151.85185185185185"/>
        <n v="195.16382252559728"/>
        <n v="1023.1428571428571"/>
        <n v="3.841836734693878"/>
        <n v="155.07066557107643"/>
        <n v="44.753477588871718"/>
        <n v="215.94736842105263"/>
        <n v="332.12709832134288"/>
        <n v="8.4430379746835449"/>
        <n v="98.625514403292186"/>
        <n v="137.97916666666669"/>
        <n v="93.81099656357388"/>
        <n v="403.63930885529157"/>
        <n v="260.1740412979351"/>
        <n v="366.63333333333333"/>
        <n v="168.72085385878489"/>
        <n v="119.90717911530093"/>
        <n v="193.68925233644859"/>
        <n v="420.16666666666669"/>
        <n v="76.708333333333329"/>
        <n v="171.26470588235293"/>
        <n v="157.89473684210526"/>
        <n v="109.08"/>
        <n v="41.732558139534881"/>
        <n v="10.944303797468354"/>
        <n v="159.3763440860215"/>
        <n v="422.41666666666669"/>
        <n v="97.71875"/>
        <n v="418.78911564625849"/>
        <n v="101.91632047477745"/>
        <n v="127.72619047619047"/>
        <n v="445.21739130434781"/>
        <n v="569.71428571428578"/>
        <n v="509.34482758620686"/>
        <n v="325.5333333333333"/>
        <n v="932.61616161616166"/>
        <n v="211.33870967741933"/>
        <n v="273.32520325203251"/>
        <n v="3"/>
        <n v="54.084507042253513"/>
        <n v="626.29999999999995"/>
        <n v="89.021399176954731"/>
        <n v="184.89130434782609"/>
        <n v="120.16770186335404"/>
        <n v="23.390243902439025"/>
        <n v="146"/>
        <n v="268.48"/>
        <n v="597.5"/>
        <n v="157.69841269841268"/>
        <n v="31.201660735468568"/>
        <n v="313.41176470588238"/>
        <n v="370.89655172413791"/>
        <n v="362.66447368421052"/>
        <n v="123.08163265306122"/>
        <n v="76.766756032171585"/>
        <n v="233.62012987012989"/>
        <n v="180.53333333333333"/>
        <n v="252.62857142857143"/>
        <n v="27.176538240368025"/>
        <n v="1.2706571242680547"/>
        <n v="304.0097847358121"/>
        <n v="137.23076923076923"/>
        <n v="32.208333333333336"/>
        <n v="241.51282051282053"/>
        <n v="96.8"/>
        <n v="1066.4285714285716"/>
        <n v="325.88888888888891"/>
        <n v="170.70000000000002"/>
        <n v="581.44000000000005"/>
        <n v="91.520972644376897"/>
        <n v="108.04761904761904"/>
        <n v="18.728395061728396"/>
        <n v="83.193877551020407"/>
        <n v="706.33333333333337"/>
        <n v="17.446030330062445"/>
        <n v="209.73015873015873"/>
        <n v="97.785714285714292"/>
        <n v="1684.25"/>
        <n v="54.402135231316727"/>
        <n v="456.61111111111109"/>
        <n v="9.8219178082191778"/>
        <n v="16.384615384615383"/>
        <n v="1339.6666666666667"/>
        <n v="35.650077760497666"/>
        <n v="54.950819672131146"/>
        <n v="94.236111111111114"/>
        <n v="143.91428571428571"/>
        <n v="51.421052631578945"/>
        <n v="5"/>
        <n v="1344.6666666666667"/>
        <n v="31.844940867279899"/>
        <n v="82.617647058823536"/>
        <n v="546.14285714285722"/>
        <n v="286.21428571428572"/>
        <n v="7.9076923076923071"/>
        <n v="132.13677811550153"/>
        <n v="74.077834179357026"/>
        <n v="75.292682926829272"/>
        <n v="20.333333333333332"/>
        <n v="203.36507936507937"/>
        <n v="310.2284263959391"/>
        <n v="395.31818181818181"/>
        <n v="294.71428571428572"/>
        <n v="33.89473684210526"/>
        <n v="66.677083333333329"/>
        <n v="19.227272727272727"/>
        <n v="15.842105263157894"/>
        <n v="38.702380952380956"/>
        <n v="9.5876777251184837"/>
        <n v="94.144366197183089"/>
        <n v="166.56234096692114"/>
        <n v="24.134831460674157"/>
        <n v="164.05633802816902"/>
        <n v="90.723076923076931"/>
        <n v="46.194444444444443"/>
        <n v="38.53846153846154"/>
        <n v="133.56231003039514"/>
        <n v="22.896588486140725"/>
        <n v="184.95548961424333"/>
        <n v="443.72727272727275"/>
        <n v="199.9806763285024"/>
        <n v="123.95833333333333"/>
        <n v="186.61329305135951"/>
        <n v="114.28538550057536"/>
        <n v="97.032531824611041"/>
        <n v="122.81904761904762"/>
        <n v="179.14326647564468"/>
        <n v="79.951577402787962"/>
        <n v="94.242587601078171"/>
        <n v="84.669291338582681"/>
        <n v="66.521920668058456"/>
        <n v="53.922222222222224"/>
        <n v="41.983299595141702"/>
        <n v="14.69479695431472"/>
        <n v="34.475000000000001"/>
        <n v="1400.7777777777778"/>
        <n v="71.770351758793964"/>
        <n v="53.074115044247783"/>
        <n v="127.70715249662618"/>
        <n v="34.892857142857139"/>
        <n v="410.59821428571428"/>
        <n v="123.73770491803278"/>
        <n v="58.973684210526315"/>
        <n v="36.892473118279568"/>
        <n v="184.91304347826087"/>
        <n v="11.814432989690722"/>
        <n v="298.7"/>
        <n v="226.35175879396985"/>
        <n v="173.56363636363636"/>
        <n v="371.75675675675677"/>
        <n v="160.19230769230771"/>
        <n v="1616.3333333333335"/>
        <n v="733.4375"/>
        <n v="592.11111111111109"/>
        <n v="18.888888888888889"/>
        <n v="276.80769230769232"/>
        <n v="273.01851851851848"/>
        <n v="159.36331255565449"/>
        <n v="67.869978858350947"/>
        <n v="1591.5555555555554"/>
        <n v="730.18222222222221"/>
        <n v="13.185782556750297"/>
        <n v="54.777777777777779"/>
        <n v="361.02941176470591"/>
        <n v="10.257545271629779"/>
        <n v="13.962962962962964"/>
        <n v="40.444444444444443"/>
        <n v="160.32"/>
        <n v="183.9433962264151"/>
        <n v="63.769230769230766"/>
        <n v="225.38095238095238"/>
        <n v="172.00961538461539"/>
        <n v="146.16709511568124"/>
        <n v="76.42361623616236"/>
        <n v="39.261467889908261"/>
        <n v="11.270034843205574"/>
        <n v="122.11084337349398"/>
        <n v="186.54166666666669"/>
        <n v="7.2731788079470201"/>
        <n v="65.642371234207957"/>
        <n v="228.96178343949046"/>
        <n v="469.37499999999994"/>
        <n v="130.11267605633802"/>
        <n v="167.05422993492408"/>
        <n v="173.8641975308642"/>
        <n v="717.76470588235293"/>
        <n v="63.850976361767728"/>
        <n v="1530.2222222222222"/>
        <n v="40.356164383561641"/>
        <n v="86.220633299284984"/>
        <n v="315.58486707566465"/>
        <n v="89.618243243243242"/>
        <n v="182.14503816793894"/>
        <n v="355.88235294117646"/>
        <n v="131.83695652173913"/>
        <n v="46.315634218289084"/>
        <n v="36.132726089785294"/>
        <n v="104.62820512820512"/>
        <n v="668.85714285714289"/>
        <n v="62.072823218997364"/>
        <n v="84.699787460148784"/>
        <n v="11.059030837004405"/>
        <n v="43.838781575037146"/>
        <n v="55.470588235294116"/>
        <n v="57.399511301160658"/>
        <n v="123.43497363796135"/>
        <n v="128.46"/>
        <n v="63.989361702127653"/>
        <n v="127.29885057471265"/>
        <n v="10.638024357239512"/>
        <n v="40.470588235294116"/>
        <n v="287.66666666666663"/>
        <n v="572.94444444444446"/>
        <n v="112.90429799426933"/>
        <n v="46.387573964497044"/>
        <n v="90.675916230366497"/>
        <n v="67.740740740740748"/>
        <n v="192.49019607843135"/>
        <n v="82.714285714285722"/>
        <n v="54.163920922570021"/>
        <n v="16.722222222222221"/>
        <n v="116.87664041994749"/>
        <n v="1052.1538461538462"/>
        <n v="123.07407407407408"/>
        <n v="178.63855421686748"/>
        <n v="355.28169014084506"/>
        <n v="161.90634146341463"/>
        <n v="24.914285714285715"/>
        <n v="198.72222222222223"/>
        <n v="34.752688172043008"/>
        <n v="176.41935483870967"/>
        <n v="511.38095238095235"/>
        <n v="82.044117647058826"/>
        <n v="24.326030927835053"/>
        <n v="50.482758620689658"/>
        <n v="967"/>
        <n v="4"/>
        <n v="122.84501347708894"/>
        <n v="63.4375"/>
        <n v="56.331688596491226"/>
        <n v="44.074999999999996"/>
        <n v="118.37253218884121"/>
        <n v="104.1243169398907"/>
        <n v="26.640000000000004"/>
        <n v="351.20118343195264"/>
        <n v="90.063492063492063"/>
        <n v="171.625"/>
        <n v="141.04655870445345"/>
        <n v="30.57944915254237"/>
        <n v="108.16455696202532"/>
        <n v="133.45505617977528"/>
        <n v="187.85106382978722"/>
        <n v="332"/>
        <n v="575.21428571428578"/>
        <n v="40.5"/>
        <n v="184.42857142857144"/>
        <n v="285.80555555555554"/>
        <n v="319"/>
        <n v="39.234070221066318"/>
        <n v="178.14000000000001"/>
        <n v="365.15"/>
        <n v="113.94594594594594"/>
        <n v="29.828720626631856"/>
        <n v="54.270588235294113"/>
        <n v="236.34156976744185"/>
        <n v="512.91666666666663"/>
        <n v="100.65116279069768"/>
        <n v="81.348423194303152"/>
        <n v="16.404761904761905"/>
        <n v="52.774617067833695"/>
        <n v="260.20608108108109"/>
        <n v="30.73289183222958"/>
        <n v="13.5"/>
        <n v="178.62556663644605"/>
        <n v="220.0566037735849"/>
        <n v="101.5108695652174"/>
        <n v="191.5"/>
        <n v="305.34683098591546"/>
        <n v="23.995287958115181"/>
        <n v="723.77777777777771"/>
        <n v="547.36"/>
        <n v="414.49999999999994"/>
        <n v="0.90696409140369971"/>
        <n v="34.173469387755098"/>
        <n v="23.948810754912099"/>
        <n v="48.072649572649574"/>
        <n v="70.145182291666657"/>
        <n v="529.92307692307691"/>
        <n v="180.32549019607845"/>
        <n v="92.320000000000007"/>
        <n v="13.901001112347053"/>
        <n v="927.07777777777767"/>
        <n v="39.857142857142861"/>
        <n v="112.22929936305732"/>
        <n v="70.925816023738875"/>
        <n v="119.08974358974358"/>
        <n v="24.017591339648174"/>
        <n v="139.31868131868131"/>
        <n v="39.277108433734945"/>
        <n v="22.439077144917089"/>
        <n v="55.779069767441861"/>
        <n v="42.523125996810208"/>
        <n v="112.00000000000001"/>
        <n v="7.0681818181818183"/>
        <n v="101.74563871693867"/>
        <n v="425.75"/>
        <n v="145.53947368421052"/>
        <n v="32.453465346534657"/>
        <n v="700.33333333333326"/>
        <n v="83.904860392967933"/>
        <n v="84.19047619047619"/>
        <n v="155.95180722891567"/>
        <n v="99.619450317124731"/>
        <n v="80.300000000000011"/>
        <n v="11.254901960784313"/>
        <n v="91.740952380952379"/>
        <n v="95.521156936261391"/>
        <n v="502.87499999999994"/>
        <n v="159.24394463667818"/>
        <n v="15.022446689113355"/>
        <n v="482.03846153846149"/>
        <n v="149.96938775510205"/>
        <n v="117.22156398104266"/>
        <n v="37.695968274950431"/>
        <n v="72.653061224489804"/>
        <n v="265.98113207547169"/>
        <n v="24.205617977528089"/>
        <n v="2.5064935064935066"/>
        <n v="16.329799764428738"/>
        <n v="276.5"/>
        <n v="88.803571428571431"/>
        <n v="163.57142857142856"/>
        <n v="969"/>
        <n v="270.91376701966715"/>
        <n v="284.21355932203392"/>
        <n v="58.6329816768462"/>
        <n v="98.51111111111112"/>
        <n v="43.975381008206334"/>
        <n v="151.66315789473683"/>
        <n v="223.63492063492063"/>
        <n v="239.75"/>
        <n v="199.33333333333334"/>
        <n v="137.34482758620689"/>
        <n v="100.9696106362773"/>
        <n v="794.16"/>
        <n v="369.7"/>
        <n v="12.818181818181817"/>
        <n v="138.02702702702703"/>
        <n v="83.813278008298752"/>
        <n v="204.60063224446787"/>
        <n v="44.344086021505376"/>
        <n v="218.60294117647058"/>
        <n v="186.03314917127071"/>
        <n v="237.33830845771143"/>
        <n v="305.65384615384613"/>
        <n v="94.142857142857139"/>
        <n v="54.400000000000006"/>
        <n v="111.88059701492537"/>
        <n v="369.14814814814815"/>
        <n v="62.930372148859547"/>
        <n v="64.927835051546396"/>
        <n v="18.853658536585368"/>
        <n v="16.754404145077721"/>
        <n v="101.11290322580646"/>
        <n v="341.5022831050228"/>
        <n v="64.016666666666666"/>
        <n v="52.080459770114942"/>
        <n v="322.40211640211641"/>
        <n v="119.50810185185186"/>
        <n v="146.79775280898878"/>
        <n v="950.57142857142856"/>
        <n v="72.893617021276597"/>
        <n v="79.008248730964468"/>
        <n v="64.721518987341781"/>
        <n v="82.028169014084511"/>
        <n v="1037.6666666666667"/>
        <n v="12.910076530612244"/>
        <n v="154.84210526315789"/>
        <n v="7.0991735537190088"/>
        <n v="208.52773826458036"/>
        <n v="99.683544303797461"/>
        <n v="201.59756097560978"/>
        <n v="162.09032258064516"/>
        <n v="3.6436208125445471"/>
        <n v="206.63492063492063"/>
        <n v="128.23628691983123"/>
        <n v="119.66037735849055"/>
        <n v="170.73055242390078"/>
        <n v="187.21212121212122"/>
        <n v="188.38235294117646"/>
        <n v="131.29869186046511"/>
        <n v="283.97435897435901"/>
        <n v="120.41999999999999"/>
        <n v="419.0560747663551"/>
        <n v="13.853658536585368"/>
        <n v="139.43548387096774"/>
        <n v="174"/>
        <n v="155.49056603773585"/>
        <n v="170.44705882352943"/>
        <n v="189.515625"/>
        <n v="249.71428571428572"/>
        <n v="48.860523665659613"/>
        <n v="28.461970393057683"/>
        <n v="268.02325581395348"/>
        <n v="619.80078125"/>
        <n v="3.1301587301587301"/>
        <n v="159.92152704135739"/>
        <n v="279.39215686274508"/>
        <n v="77.373333333333335"/>
        <n v="206.32812500000003"/>
        <n v="694.25"/>
        <n v="151.78947368421052"/>
        <n v="64.58207217694995"/>
        <n v="62.873684210526314"/>
        <n v="310.39864864864865"/>
        <n v="42.859916782246884"/>
        <n v="83.119402985074629"/>
        <n v="78.531302876480552"/>
        <n v="114.09352517985612"/>
        <n v="64.537683358624179"/>
        <n v="79.411764705882348"/>
        <n v="11.419117647058824"/>
        <n v="56.186046511627907"/>
        <n v="16.501669449081803"/>
        <n v="119.96808510638297"/>
        <n v="145.45652173913044"/>
        <n v="221.38255033557047"/>
        <n v="48.396694214876035"/>
        <n v="92.911504424778755"/>
        <n v="88.599797365754824"/>
        <n v="41.4"/>
        <n v="63.056795131845846"/>
        <n v="48.482333607230892"/>
        <n v="88.47941026944585"/>
        <n v="126.84"/>
        <n v="2338.833333333333"/>
        <n v="508.38857142857148"/>
        <n v="191.47826086956522"/>
        <n v="42.127533783783782"/>
        <n v="8.24"/>
        <n v="60.064638783269963"/>
        <n v="47.232808616404313"/>
        <n v="81.736263736263737"/>
        <n v="54.187265917603"/>
        <n v="97.868131868131869"/>
        <n v="77.239999999999995"/>
        <n v="33.464735516372798"/>
        <n v="239.58823529411765"/>
        <n v="64.032258064516128"/>
        <n v="176.15942028985506"/>
        <n v="20.33818181818182"/>
        <n v="358.64754098360658"/>
        <n v="468.85802469135803"/>
        <n v="122.05635245901641"/>
        <n v="55.931783729156137"/>
        <n v="43.660714285714285"/>
        <n v="33.53837141183363"/>
        <n v="122.97938144329896"/>
        <n v="189.74959871589084"/>
        <n v="83.622641509433961"/>
        <n v="17.968844221105527"/>
        <n v="1036.5"/>
        <n v="97.405219780219781"/>
        <n v="86.386203150461711"/>
        <n v="150.16666666666666"/>
        <n v="358.43478260869563"/>
        <n v="542.85714285714289"/>
        <n v="67.500714285714281"/>
        <n v="191.74666666666667"/>
        <n v="932"/>
        <n v="429.27586206896552"/>
        <n v="100.65753424657535"/>
        <n v="226.61111111111109"/>
        <n v="142.38"/>
        <n v="90.633333333333326"/>
        <n v="63.966740576496676"/>
        <n v="84.131868131868131"/>
        <n v="133.93478260869566"/>
        <n v="59.042047531992694"/>
        <n v="152.80062063615205"/>
        <n v="446.69121140142522"/>
        <n v="84.391891891891888"/>
        <n v="175.02692307692308"/>
        <n v="54.137931034482754"/>
        <n v="311.87381703470032"/>
        <n v="122.78160919540231"/>
        <n v="99.026517383618156"/>
        <n v="127.84686346863469"/>
        <n v="158.61643835616439"/>
        <n v="707.05882352941171"/>
        <n v="142.38775510204081"/>
        <n v="147.86046511627907"/>
        <n v="20.322580645161288"/>
        <n v="1840.625"/>
        <n v="161.94202898550725"/>
        <n v="472.82077922077923"/>
        <n v="24.466101694915253"/>
        <n v="517.65"/>
        <n v="247.64285714285714"/>
        <n v="100.20481927710843"/>
        <n v="153"/>
        <n v="37.091954022988503"/>
        <n v="4.392394822006473"/>
        <n v="156.50721649484535"/>
        <n v="270.40816326530609"/>
        <n v="134.05952380952382"/>
        <n v="50.398033126293996"/>
        <n v="88.815837937384899"/>
        <n v="165"/>
        <n v="17.5"/>
        <n v="185.66071428571428"/>
        <n v="412.6631944444444"/>
        <n v="90.25"/>
        <n v="91.984615384615381"/>
        <n v="527.00632911392404"/>
        <n v="319.14285714285711"/>
        <n v="354.18867924528303"/>
        <n v="32.896103896103895"/>
        <n v="135.8918918918919"/>
        <n v="2.0843373493975905"/>
        <n v="61"/>
        <n v="30.037735849056602"/>
        <n v="1179.1666666666665"/>
        <n v="1126.0833333333335"/>
        <n v="12.923076923076923"/>
        <n v="712"/>
        <n v="30.304347826086957"/>
        <n v="212.50896057347671"/>
        <n v="228.85714285714286"/>
        <n v="34.959979476654695"/>
        <n v="157.29069767441862"/>
        <n v="232.30555555555554"/>
        <n v="92.448275862068968"/>
        <n v="256.70212765957444"/>
        <n v="168.47017045454547"/>
        <n v="166.57777777777778"/>
        <n v="772.07692307692309"/>
        <n v="406.85714285714283"/>
        <n v="564.20608108108115"/>
        <n v="68.426865671641792"/>
        <n v="34.351966873706004"/>
        <n v="655.4545454545455"/>
        <n v="177.25714285714284"/>
        <n v="113.17857142857144"/>
        <n v="728.18181818181824"/>
        <n v="208.33333333333334"/>
        <n v="31.171232876712331"/>
        <n v="56.967078189300416"/>
        <n v="231"/>
        <n v="86.867834394904463"/>
        <n v="270.74418604651163"/>
        <n v="49.446428571428569"/>
        <n v="113.3596256684492"/>
        <n v="190.55555555555554"/>
        <n v="135.5"/>
        <n v="10.297872340425531"/>
        <n v="65.544223826714799"/>
        <n v="49.026652452025587"/>
        <n v="787.92307692307691"/>
        <n v="80.306347746090154"/>
        <n v="106.29411764705883"/>
        <n v="50.735632183908038"/>
        <n v="215.31372549019611"/>
        <n v="141.22972972972974"/>
        <n v="115.33745781777279"/>
        <n v="193.11940298507463"/>
        <n v="729.73333333333335"/>
        <n v="99.66339869281046"/>
        <n v="88.166666666666671"/>
        <n v="37.233333333333334"/>
        <n v="30.540075309306079"/>
        <n v="25.714285714285712"/>
        <n v="34"/>
        <n v="1185.909090909091"/>
        <n v="125.39393939393939"/>
        <n v="14.394366197183098"/>
        <n v="54.807692307692314"/>
        <n v="109.63157894736841"/>
        <n v="188.47058823529412"/>
        <n v="87.008284023668637"/>
        <n v="202.9130434782609"/>
        <n v="197.03225806451613"/>
        <n v="107"/>
        <n v="268.73076923076923"/>
        <n v="50.845360824742272"/>
        <n v="1180.2857142857142"/>
        <n v="264"/>
        <n v="30.44230769230769"/>
        <n v="62.880681818181813"/>
        <n v="193.125"/>
        <n v="77.102702702702715"/>
        <n v="225.52763819095478"/>
        <n v="239.40625"/>
        <n v="92.1875"/>
        <n v="130.23333333333335"/>
        <n v="615.21739130434787"/>
        <n v="368.79532163742692"/>
        <n v="1094.8571428571429"/>
        <n v="50.662921348314605"/>
        <n v="800.6"/>
        <n v="291.28571428571428"/>
        <n v="349.9666666666667"/>
        <n v="357.07317073170731"/>
        <n v="126.48941176470588"/>
        <n v="387.5"/>
        <n v="457.03571428571428"/>
        <n v="266.69565217391306"/>
        <n v="69"/>
        <n v="51.34375"/>
        <n v="1.1710526315789473"/>
        <n v="108.97734294541709"/>
        <n v="315.17592592592592"/>
        <n v="157.69117647058823"/>
        <n v="153.8082191780822"/>
        <n v="89.738979118329468"/>
        <n v="75.135802469135797"/>
        <n v="852.88135593220341"/>
        <n v="138.90625"/>
        <n v="190.18181818181819"/>
        <n v="100.24333619948409"/>
        <n v="142.75824175824175"/>
        <n v="563.13333333333333"/>
        <n v="30.715909090909086"/>
        <n v="99.39772727272728"/>
        <n v="197.54935622317598"/>
        <n v="508.5"/>
        <n v="237.74468085106383"/>
        <n v="338.46875"/>
        <n v="133.08955223880596"/>
        <n v="207.79999999999998"/>
        <n v="51.122448979591837"/>
        <n v="652.05847953216369"/>
        <n v="113.63099415204678"/>
        <n v="102.37606837606839"/>
        <n v="356.58333333333331"/>
        <n v="139.86792452830187"/>
        <n v="69.45"/>
        <n v="35.534246575342465"/>
        <n v="251.65"/>
        <n v="105.87500000000001"/>
        <n v="187.42857142857144"/>
        <n v="386.78571428571428"/>
        <n v="347.07142857142856"/>
        <n v="185.82098765432099"/>
        <n v="43.241247264770237"/>
        <n v="162.4375"/>
        <n v="184.84285714285716"/>
        <n v="23.703520691785052"/>
        <n v="89.870129870129873"/>
        <n v="272.6041958041958"/>
        <n v="170.04255319148936"/>
        <n v="188.28503562945369"/>
        <n v="346.93532338308455"/>
        <n v="69.177215189873422"/>
        <n v="25.433734939759034"/>
        <n v="77.400977995110026"/>
        <n v="37.481481481481481"/>
        <n v="543.79999999999995"/>
        <n v="228.52189349112427"/>
        <n v="38.948339483394832"/>
        <n v="370"/>
        <n v="237.91176470588232"/>
        <n v="64.036299765807954"/>
        <n v="118.27777777777777"/>
        <n v="84.824037184594957"/>
        <n v="29.346153846153843"/>
        <n v="209.89655172413794"/>
        <n v="169.78571428571431"/>
        <n v="115.95907738095239"/>
        <n v="258.59999999999997"/>
        <n v="230.58333333333331"/>
        <n v="128.21428571428572"/>
        <n v="188.70588235294116"/>
        <n v="6.9511889862327907"/>
        <n v="774.43434343434342"/>
        <n v="27.693181818181817"/>
        <n v="52.479620323841424"/>
        <n v="407.09677419354841"/>
        <n v="156.17857142857144"/>
        <n v="252.42857142857144"/>
        <n v="1.729268292682927"/>
        <n v="12.230769230769232"/>
        <n v="163.98734177215189"/>
        <n v="162.98181818181817"/>
        <n v="20.252747252747252"/>
        <n v="319.24083769633506"/>
        <n v="478.94444444444446"/>
        <n v="19.556634304207122"/>
        <n v="198.94827586206895"/>
        <n v="795"/>
        <n v="50.621082621082621"/>
        <n v="57.4375"/>
        <n v="155.62827640984909"/>
        <n v="36.297297297297298"/>
        <n v="58.25"/>
        <n v="237.39473684210526"/>
        <n v="58.75"/>
        <n v="182.56603773584905"/>
        <n v="0.75436408977556113"/>
        <n v="175.95330739299609"/>
        <n v="237.88235294117646"/>
        <n v="488.05076142131981"/>
        <n v="224.06666666666669"/>
        <n v="18.126436781609197"/>
        <n v="45.847222222222221"/>
        <n v="117.31541218637993"/>
        <n v="217.30909090909088"/>
        <n v="112.28571428571428"/>
        <n v="72.51898734177216"/>
        <n v="212.30434782608697"/>
        <n v="239.74657534246577"/>
        <n v="181.93548387096774"/>
        <n v="164.13114754098362"/>
        <n v="1.6375968992248062"/>
        <n v="49.64385964912281"/>
        <n v="109.70652173913042"/>
        <n v="49.217948717948715"/>
        <n v="62.232323232323225"/>
        <n v="13.05813953488372"/>
        <n v="64.635416666666671"/>
        <n v="159.58666666666667"/>
        <n v="81.42"/>
        <n v="32.444767441860463"/>
        <n v="9.9141184124918666"/>
        <n v="26.694444444444443"/>
        <n v="62.957446808510639"/>
        <n v="161.35593220338984"/>
        <n v="1096.9379310344827"/>
        <n v="70.094158075601371"/>
        <n v="60"/>
        <n v="367.0985915492958"/>
        <n v="1109"/>
        <n v="19.028784648187631"/>
        <n v="126.87755102040816"/>
        <n v="734.63636363636363"/>
        <n v="4.5731034482758623"/>
        <n v="85.054545454545448"/>
        <n v="119.29824561403508"/>
        <n v="296.02777777777777"/>
        <n v="84.694915254237287"/>
        <n v="355.7837837837838"/>
        <n v="386.40909090909093"/>
        <n v="792.23529411764707"/>
        <n v="137.03393665158373"/>
        <n v="338.20833333333337"/>
        <n v="108.22784810126582"/>
        <n v="60.757639620653315"/>
        <n v="27.725490196078432"/>
        <n v="228.3934426229508"/>
        <n v="21.615194054500414"/>
        <n v="373.875"/>
        <n v="154.92592592592592"/>
        <n v="322.14999999999998"/>
        <n v="73.957142857142856"/>
        <n v="864.1"/>
        <n v="143.26245847176079"/>
        <n v="40.281762295081968"/>
        <n v="178.22388059701493"/>
        <n v="84.930555555555557"/>
        <n v="145.93648334624322"/>
        <n v="152.46153846153848"/>
        <n v="67.129542790152414"/>
        <n v="40.307692307692307"/>
        <n v="216.79032258064518"/>
        <n v="52.117021276595743"/>
        <n v="499.58333333333337"/>
        <n v="87.679487179487182"/>
        <n v="113.17346938775511"/>
        <n v="426.54838709677421"/>
        <n v="77.632653061224488"/>
        <n v="52.496810772501767"/>
        <n v="157.46762589928059"/>
        <n v="72.939393939393938"/>
        <n v="60.565789473684205"/>
        <n v="56.791291291291287"/>
        <n v="56.542754275427541"/>
      </sharedItems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 count="7">
        <s v="CAD"/>
        <s v="USD"/>
        <s v="AUD"/>
        <s v="DKK"/>
        <s v="GBP"/>
        <s v="CHF"/>
        <s v="EUR"/>
      </sharedItems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x v="0"/>
    <x v="0"/>
    <x v="0"/>
    <x v="0"/>
    <x v="0"/>
    <n v="0"/>
    <n v="0"/>
    <x v="0"/>
    <x v="0"/>
    <n v="1448690400"/>
    <x v="0"/>
    <n v="1450159200"/>
    <d v="2015-12-15T06:00:00"/>
    <b v="0"/>
    <b v="0"/>
    <s v="food/food trucks"/>
    <x v="0"/>
    <x v="0"/>
  </r>
  <r>
    <n v="1"/>
    <s v="Odom Inc"/>
    <x v="1"/>
    <x v="1"/>
    <x v="1"/>
    <x v="1"/>
    <x v="1"/>
    <n v="158"/>
    <n v="92.151898734177209"/>
    <x v="1"/>
    <x v="1"/>
    <n v="1408424400"/>
    <x v="1"/>
    <n v="1408597200"/>
    <d v="2014-08-21T05:00:00"/>
    <b v="0"/>
    <b v="1"/>
    <s v="music/rock"/>
    <x v="1"/>
    <x v="1"/>
  </r>
  <r>
    <n v="2"/>
    <s v="Melton, Robinson and Fritz"/>
    <x v="2"/>
    <x v="2"/>
    <x v="2"/>
    <x v="2"/>
    <x v="1"/>
    <n v="1425"/>
    <n v="100.01614035087719"/>
    <x v="2"/>
    <x v="2"/>
    <n v="1384668000"/>
    <x v="2"/>
    <n v="1384840800"/>
    <d v="2013-11-19T06:00:00"/>
    <b v="0"/>
    <b v="0"/>
    <s v="technology/web"/>
    <x v="2"/>
    <x v="2"/>
  </r>
  <r>
    <n v="3"/>
    <s v="Mcdonald, Gonzalez and Ross"/>
    <x v="3"/>
    <x v="3"/>
    <x v="3"/>
    <x v="3"/>
    <x v="0"/>
    <n v="24"/>
    <n v="103.20833333333333"/>
    <x v="1"/>
    <x v="1"/>
    <n v="1565499600"/>
    <x v="3"/>
    <n v="1568955600"/>
    <d v="2019-09-20T05:00:00"/>
    <b v="0"/>
    <b v="0"/>
    <s v="music/rock"/>
    <x v="1"/>
    <x v="1"/>
  </r>
  <r>
    <n v="4"/>
    <s v="Larson-Little"/>
    <x v="4"/>
    <x v="4"/>
    <x v="4"/>
    <x v="4"/>
    <x v="0"/>
    <n v="53"/>
    <n v="99.339622641509436"/>
    <x v="1"/>
    <x v="1"/>
    <n v="1547964000"/>
    <x v="4"/>
    <n v="1548309600"/>
    <d v="2019-01-24T06:00:00"/>
    <b v="0"/>
    <b v="0"/>
    <s v="theater/plays"/>
    <x v="3"/>
    <x v="3"/>
  </r>
  <r>
    <n v="5"/>
    <s v="Harris Group"/>
    <x v="5"/>
    <x v="4"/>
    <x v="5"/>
    <x v="5"/>
    <x v="1"/>
    <n v="174"/>
    <n v="75.833333333333329"/>
    <x v="3"/>
    <x v="3"/>
    <n v="1346130000"/>
    <x v="5"/>
    <n v="1347080400"/>
    <d v="2012-09-08T05:00:00"/>
    <b v="0"/>
    <b v="0"/>
    <s v="theater/plays"/>
    <x v="3"/>
    <x v="3"/>
  </r>
  <r>
    <n v="6"/>
    <s v="Ortiz, Coleman and Mitchell"/>
    <x v="6"/>
    <x v="5"/>
    <x v="6"/>
    <x v="6"/>
    <x v="0"/>
    <n v="18"/>
    <n v="60.555555555555557"/>
    <x v="4"/>
    <x v="4"/>
    <n v="1505278800"/>
    <x v="6"/>
    <n v="1505365200"/>
    <d v="2017-09-14T05:00:00"/>
    <b v="0"/>
    <b v="0"/>
    <s v="film &amp; video/documentary"/>
    <x v="4"/>
    <x v="4"/>
  </r>
  <r>
    <n v="7"/>
    <s v="Carter-Guzman"/>
    <x v="7"/>
    <x v="6"/>
    <x v="7"/>
    <x v="7"/>
    <x v="1"/>
    <n v="227"/>
    <n v="64.93832599118943"/>
    <x v="3"/>
    <x v="3"/>
    <n v="1439442000"/>
    <x v="7"/>
    <n v="1439614800"/>
    <d v="2015-08-15T05:00:00"/>
    <b v="0"/>
    <b v="0"/>
    <s v="theater/plays"/>
    <x v="3"/>
    <x v="3"/>
  </r>
  <r>
    <n v="8"/>
    <s v="Nunez-Richards"/>
    <x v="8"/>
    <x v="7"/>
    <x v="8"/>
    <x v="8"/>
    <x v="2"/>
    <n v="708"/>
    <n v="30.997175141242938"/>
    <x v="3"/>
    <x v="3"/>
    <n v="1281330000"/>
    <x v="8"/>
    <n v="1281502800"/>
    <d v="2010-08-11T05:00:00"/>
    <b v="0"/>
    <b v="0"/>
    <s v="theater/plays"/>
    <x v="3"/>
    <x v="3"/>
  </r>
  <r>
    <n v="9"/>
    <s v="Rangel, Holt and Jones"/>
    <x v="9"/>
    <x v="8"/>
    <x v="9"/>
    <x v="9"/>
    <x v="0"/>
    <n v="44"/>
    <n v="72.909090909090907"/>
    <x v="1"/>
    <x v="1"/>
    <n v="1379566800"/>
    <x v="9"/>
    <n v="1383804000"/>
    <d v="2013-11-07T06:00:00"/>
    <b v="0"/>
    <b v="0"/>
    <s v="music/electric music"/>
    <x v="1"/>
    <x v="5"/>
  </r>
  <r>
    <n v="10"/>
    <s v="Green Ltd"/>
    <x v="10"/>
    <x v="5"/>
    <x v="10"/>
    <x v="10"/>
    <x v="1"/>
    <n v="220"/>
    <n v="62.9"/>
    <x v="1"/>
    <x v="1"/>
    <n v="1281762000"/>
    <x v="10"/>
    <n v="1285909200"/>
    <d v="2010-10-01T05:00:00"/>
    <b v="0"/>
    <b v="0"/>
    <s v="film &amp; video/drama"/>
    <x v="4"/>
    <x v="6"/>
  </r>
  <r>
    <n v="11"/>
    <s v="Perez, Johnson and Gardner"/>
    <x v="11"/>
    <x v="9"/>
    <x v="11"/>
    <x v="11"/>
    <x v="0"/>
    <n v="27"/>
    <n v="112.22222222222223"/>
    <x v="1"/>
    <x v="1"/>
    <n v="1285045200"/>
    <x v="11"/>
    <n v="1285563600"/>
    <d v="2010-09-27T05:00:00"/>
    <b v="0"/>
    <b v="1"/>
    <s v="theater/plays"/>
    <x v="3"/>
    <x v="3"/>
  </r>
  <r>
    <n v="12"/>
    <s v="Kim Ltd"/>
    <x v="12"/>
    <x v="9"/>
    <x v="12"/>
    <x v="12"/>
    <x v="0"/>
    <n v="55"/>
    <n v="102.34545454545454"/>
    <x v="1"/>
    <x v="1"/>
    <n v="1571720400"/>
    <x v="12"/>
    <n v="1572411600"/>
    <d v="2019-10-30T05:00:00"/>
    <b v="0"/>
    <b v="0"/>
    <s v="film &amp; video/drama"/>
    <x v="4"/>
    <x v="6"/>
  </r>
  <r>
    <n v="13"/>
    <s v="Walker, Taylor and Coleman"/>
    <x v="13"/>
    <x v="3"/>
    <x v="13"/>
    <x v="13"/>
    <x v="1"/>
    <n v="98"/>
    <n v="105.05102040816327"/>
    <x v="1"/>
    <x v="1"/>
    <n v="1465621200"/>
    <x v="13"/>
    <n v="1466658000"/>
    <d v="2016-06-23T05:00:00"/>
    <b v="0"/>
    <b v="0"/>
    <s v="music/indie rock"/>
    <x v="1"/>
    <x v="7"/>
  </r>
  <r>
    <n v="14"/>
    <s v="Rodriguez, Rose and Stewart"/>
    <x v="14"/>
    <x v="10"/>
    <x v="14"/>
    <x v="14"/>
    <x v="0"/>
    <n v="200"/>
    <n v="94.144999999999996"/>
    <x v="1"/>
    <x v="1"/>
    <n v="1331013600"/>
    <x v="14"/>
    <n v="1333342800"/>
    <d v="2012-04-02T05:00:00"/>
    <b v="0"/>
    <b v="0"/>
    <s v="music/indie rock"/>
    <x v="1"/>
    <x v="7"/>
  </r>
  <r>
    <n v="15"/>
    <s v="Wright, Hunt and Rowe"/>
    <x v="15"/>
    <x v="11"/>
    <x v="15"/>
    <x v="15"/>
    <x v="0"/>
    <n v="452"/>
    <n v="84.986725663716811"/>
    <x v="1"/>
    <x v="1"/>
    <n v="1575957600"/>
    <x v="15"/>
    <n v="1576303200"/>
    <d v="2019-12-14T06:00:00"/>
    <b v="0"/>
    <b v="0"/>
    <s v="technology/wearables"/>
    <x v="2"/>
    <x v="8"/>
  </r>
  <r>
    <n v="16"/>
    <s v="Hines Inc"/>
    <x v="16"/>
    <x v="12"/>
    <x v="16"/>
    <x v="16"/>
    <x v="1"/>
    <n v="100"/>
    <n v="110.41"/>
    <x v="1"/>
    <x v="1"/>
    <n v="1390370400"/>
    <x v="16"/>
    <n v="1392271200"/>
    <d v="2014-02-13T06:00:00"/>
    <b v="0"/>
    <b v="0"/>
    <s v="publishing/nonfiction"/>
    <x v="5"/>
    <x v="9"/>
  </r>
  <r>
    <n v="17"/>
    <s v="Cochran-Nguyen"/>
    <x v="17"/>
    <x v="13"/>
    <x v="17"/>
    <x v="17"/>
    <x v="1"/>
    <n v="1249"/>
    <n v="107.96236989591674"/>
    <x v="1"/>
    <x v="1"/>
    <n v="1294812000"/>
    <x v="17"/>
    <n v="1294898400"/>
    <d v="2011-01-13T06:00:00"/>
    <b v="0"/>
    <b v="0"/>
    <s v="film &amp; video/animation"/>
    <x v="4"/>
    <x v="10"/>
  </r>
  <r>
    <n v="18"/>
    <s v="Johnson-Gould"/>
    <x v="18"/>
    <x v="14"/>
    <x v="18"/>
    <x v="18"/>
    <x v="3"/>
    <n v="135"/>
    <n v="45.103703703703701"/>
    <x v="1"/>
    <x v="1"/>
    <n v="1536382800"/>
    <x v="18"/>
    <n v="1537074000"/>
    <d v="2018-09-16T05:00:00"/>
    <b v="0"/>
    <b v="0"/>
    <s v="theater/plays"/>
    <x v="3"/>
    <x v="3"/>
  </r>
  <r>
    <n v="19"/>
    <s v="Perez-Hess"/>
    <x v="19"/>
    <x v="15"/>
    <x v="19"/>
    <x v="19"/>
    <x v="0"/>
    <n v="674"/>
    <n v="45.001483679525222"/>
    <x v="1"/>
    <x v="1"/>
    <n v="1551679200"/>
    <x v="19"/>
    <n v="1553490000"/>
    <d v="2019-03-25T05:00:00"/>
    <b v="0"/>
    <b v="1"/>
    <s v="theater/plays"/>
    <x v="3"/>
    <x v="3"/>
  </r>
  <r>
    <n v="20"/>
    <s v="Reeves, Thompson and Richardson"/>
    <x v="20"/>
    <x v="16"/>
    <x v="20"/>
    <x v="20"/>
    <x v="1"/>
    <n v="1396"/>
    <n v="105.97134670487107"/>
    <x v="1"/>
    <x v="1"/>
    <n v="1406523600"/>
    <x v="20"/>
    <n v="1406523600"/>
    <d v="2014-07-28T05:00:00"/>
    <b v="0"/>
    <b v="0"/>
    <s v="film &amp; video/drama"/>
    <x v="4"/>
    <x v="6"/>
  </r>
  <r>
    <n v="21"/>
    <s v="Simmons-Reynolds"/>
    <x v="21"/>
    <x v="17"/>
    <x v="21"/>
    <x v="21"/>
    <x v="0"/>
    <n v="558"/>
    <n v="69.055555555555557"/>
    <x v="1"/>
    <x v="1"/>
    <n v="1313384400"/>
    <x v="21"/>
    <n v="1316322000"/>
    <d v="2011-09-18T05:00:00"/>
    <b v="0"/>
    <b v="0"/>
    <s v="theater/plays"/>
    <x v="3"/>
    <x v="3"/>
  </r>
  <r>
    <n v="22"/>
    <s v="Collier Inc"/>
    <x v="22"/>
    <x v="18"/>
    <x v="22"/>
    <x v="22"/>
    <x v="1"/>
    <n v="890"/>
    <n v="85.044943820224717"/>
    <x v="1"/>
    <x v="1"/>
    <n v="1522731600"/>
    <x v="22"/>
    <n v="1524027600"/>
    <d v="2018-04-18T05:00:00"/>
    <b v="0"/>
    <b v="0"/>
    <s v="theater/plays"/>
    <x v="3"/>
    <x v="3"/>
  </r>
  <r>
    <n v="23"/>
    <s v="Gray-Jenkins"/>
    <x v="23"/>
    <x v="6"/>
    <x v="23"/>
    <x v="23"/>
    <x v="1"/>
    <n v="142"/>
    <n v="105.22535211267606"/>
    <x v="4"/>
    <x v="4"/>
    <n v="1550124000"/>
    <x v="23"/>
    <n v="1554699600"/>
    <d v="2019-04-08T05:00:00"/>
    <b v="0"/>
    <b v="0"/>
    <s v="film &amp; video/documentary"/>
    <x v="4"/>
    <x v="4"/>
  </r>
  <r>
    <n v="24"/>
    <s v="Scott, Wilson and Martin"/>
    <x v="24"/>
    <x v="19"/>
    <x v="24"/>
    <x v="24"/>
    <x v="1"/>
    <n v="2673"/>
    <n v="39.003741114852225"/>
    <x v="1"/>
    <x v="1"/>
    <n v="1403326800"/>
    <x v="24"/>
    <n v="1403499600"/>
    <d v="2014-06-23T05:00:00"/>
    <b v="0"/>
    <b v="0"/>
    <s v="technology/wearables"/>
    <x v="2"/>
    <x v="8"/>
  </r>
  <r>
    <n v="25"/>
    <s v="Caldwell, Velazquez and Wilson"/>
    <x v="25"/>
    <x v="20"/>
    <x v="25"/>
    <x v="25"/>
    <x v="1"/>
    <n v="163"/>
    <n v="73.030674846625772"/>
    <x v="1"/>
    <x v="1"/>
    <n v="1305694800"/>
    <x v="25"/>
    <n v="1307422800"/>
    <d v="2011-06-07T05:00:00"/>
    <b v="0"/>
    <b v="1"/>
    <s v="games/video games"/>
    <x v="6"/>
    <x v="11"/>
  </r>
  <r>
    <n v="26"/>
    <s v="Spencer-Bates"/>
    <x v="26"/>
    <x v="21"/>
    <x v="26"/>
    <x v="26"/>
    <x v="3"/>
    <n v="1480"/>
    <n v="35.009459459459457"/>
    <x v="1"/>
    <x v="1"/>
    <n v="1533013200"/>
    <x v="26"/>
    <n v="1535346000"/>
    <d v="2018-08-27T05:00:00"/>
    <b v="0"/>
    <b v="0"/>
    <s v="theater/plays"/>
    <x v="3"/>
    <x v="3"/>
  </r>
  <r>
    <n v="27"/>
    <s v="Best, Carr and Williams"/>
    <x v="27"/>
    <x v="22"/>
    <x v="27"/>
    <x v="27"/>
    <x v="0"/>
    <n v="15"/>
    <n v="106.6"/>
    <x v="1"/>
    <x v="1"/>
    <n v="1443848400"/>
    <x v="27"/>
    <n v="1444539600"/>
    <d v="2015-10-11T05:00:00"/>
    <b v="0"/>
    <b v="0"/>
    <s v="music/rock"/>
    <x v="1"/>
    <x v="1"/>
  </r>
  <r>
    <n v="28"/>
    <s v="Campbell, Brown and Powell"/>
    <x v="28"/>
    <x v="23"/>
    <x v="28"/>
    <x v="28"/>
    <x v="1"/>
    <n v="2220"/>
    <n v="61.997747747747745"/>
    <x v="1"/>
    <x v="1"/>
    <n v="1265695200"/>
    <x v="28"/>
    <n v="1267682400"/>
    <d v="2010-03-04T06:00:00"/>
    <b v="0"/>
    <b v="1"/>
    <s v="theater/plays"/>
    <x v="3"/>
    <x v="3"/>
  </r>
  <r>
    <n v="29"/>
    <s v="Johnson, Parker and Haynes"/>
    <x v="29"/>
    <x v="24"/>
    <x v="29"/>
    <x v="29"/>
    <x v="1"/>
    <n v="1606"/>
    <n v="94.000622665006233"/>
    <x v="5"/>
    <x v="5"/>
    <n v="1532062800"/>
    <x v="29"/>
    <n v="1535518800"/>
    <d v="2018-08-29T05:00:00"/>
    <b v="0"/>
    <b v="0"/>
    <s v="film &amp; video/shorts"/>
    <x v="4"/>
    <x v="12"/>
  </r>
  <r>
    <n v="30"/>
    <s v="Clark-Cooke"/>
    <x v="30"/>
    <x v="25"/>
    <x v="30"/>
    <x v="30"/>
    <x v="1"/>
    <n v="129"/>
    <n v="112.05426356589147"/>
    <x v="1"/>
    <x v="1"/>
    <n v="1558674000"/>
    <x v="30"/>
    <n v="1559106000"/>
    <d v="2019-05-29T05:00:00"/>
    <b v="0"/>
    <b v="0"/>
    <s v="film &amp; video/animation"/>
    <x v="4"/>
    <x v="10"/>
  </r>
  <r>
    <n v="31"/>
    <s v="Schroeder Ltd"/>
    <x v="31"/>
    <x v="26"/>
    <x v="31"/>
    <x v="31"/>
    <x v="1"/>
    <n v="226"/>
    <n v="48.008849557522126"/>
    <x v="4"/>
    <x v="4"/>
    <n v="1451973600"/>
    <x v="31"/>
    <n v="1454392800"/>
    <d v="2016-02-02T06:00:00"/>
    <b v="0"/>
    <b v="0"/>
    <s v="games/video games"/>
    <x v="6"/>
    <x v="11"/>
  </r>
  <r>
    <n v="32"/>
    <s v="Jackson PLC"/>
    <x v="32"/>
    <x v="27"/>
    <x v="32"/>
    <x v="32"/>
    <x v="0"/>
    <n v="2307"/>
    <n v="38.004334633723452"/>
    <x v="6"/>
    <x v="6"/>
    <n v="1515564000"/>
    <x v="32"/>
    <n v="1517896800"/>
    <d v="2018-02-06T06:00:00"/>
    <b v="0"/>
    <b v="0"/>
    <s v="film &amp; video/documentary"/>
    <x v="4"/>
    <x v="4"/>
  </r>
  <r>
    <n v="33"/>
    <s v="Blair, Collins and Carter"/>
    <x v="33"/>
    <x v="28"/>
    <x v="33"/>
    <x v="33"/>
    <x v="1"/>
    <n v="5419"/>
    <n v="35.000184535892231"/>
    <x v="1"/>
    <x v="1"/>
    <n v="1412485200"/>
    <x v="33"/>
    <n v="1415685600"/>
    <d v="2014-11-11T06:00:00"/>
    <b v="0"/>
    <b v="0"/>
    <s v="theater/plays"/>
    <x v="3"/>
    <x v="3"/>
  </r>
  <r>
    <n v="34"/>
    <s v="Maldonado and Sons"/>
    <x v="34"/>
    <x v="29"/>
    <x v="34"/>
    <x v="34"/>
    <x v="1"/>
    <n v="165"/>
    <n v="85"/>
    <x v="1"/>
    <x v="1"/>
    <n v="1490245200"/>
    <x v="34"/>
    <n v="1490677200"/>
    <d v="2017-03-28T05:00:00"/>
    <b v="0"/>
    <b v="0"/>
    <s v="film &amp; video/documentary"/>
    <x v="4"/>
    <x v="4"/>
  </r>
  <r>
    <n v="35"/>
    <s v="Mitchell and Sons"/>
    <x v="35"/>
    <x v="30"/>
    <x v="35"/>
    <x v="35"/>
    <x v="1"/>
    <n v="1965"/>
    <n v="95.993893129770996"/>
    <x v="3"/>
    <x v="3"/>
    <n v="1547877600"/>
    <x v="35"/>
    <n v="1551506400"/>
    <d v="2019-03-02T06:00:00"/>
    <b v="0"/>
    <b v="1"/>
    <s v="film &amp; video/drama"/>
    <x v="4"/>
    <x v="6"/>
  </r>
  <r>
    <n v="36"/>
    <s v="Jackson-Lewis"/>
    <x v="36"/>
    <x v="31"/>
    <x v="36"/>
    <x v="36"/>
    <x v="1"/>
    <n v="16"/>
    <n v="68.8125"/>
    <x v="1"/>
    <x v="1"/>
    <n v="1298700000"/>
    <x v="36"/>
    <n v="1300856400"/>
    <d v="2011-03-23T05:00:00"/>
    <b v="0"/>
    <b v="0"/>
    <s v="theater/plays"/>
    <x v="3"/>
    <x v="3"/>
  </r>
  <r>
    <n v="37"/>
    <s v="Black, Armstrong and Anderson"/>
    <x v="37"/>
    <x v="32"/>
    <x v="37"/>
    <x v="37"/>
    <x v="1"/>
    <n v="107"/>
    <n v="105.97196261682242"/>
    <x v="1"/>
    <x v="1"/>
    <n v="1570338000"/>
    <x v="37"/>
    <n v="1573192800"/>
    <d v="2019-11-08T06:00:00"/>
    <b v="0"/>
    <b v="1"/>
    <s v="publishing/fiction"/>
    <x v="5"/>
    <x v="13"/>
  </r>
  <r>
    <n v="38"/>
    <s v="Maldonado-Gonzalez"/>
    <x v="38"/>
    <x v="33"/>
    <x v="38"/>
    <x v="38"/>
    <x v="1"/>
    <n v="134"/>
    <n v="75.261194029850742"/>
    <x v="1"/>
    <x v="1"/>
    <n v="1287378000"/>
    <x v="38"/>
    <n v="1287810000"/>
    <d v="2010-10-23T05:00:00"/>
    <b v="0"/>
    <b v="0"/>
    <s v="photography/photography books"/>
    <x v="7"/>
    <x v="14"/>
  </r>
  <r>
    <n v="39"/>
    <s v="Kim-Rice"/>
    <x v="39"/>
    <x v="34"/>
    <x v="39"/>
    <x v="39"/>
    <x v="0"/>
    <n v="88"/>
    <n v="57.125"/>
    <x v="3"/>
    <x v="3"/>
    <n v="1361772000"/>
    <x v="39"/>
    <n v="1362978000"/>
    <d v="2013-03-11T05:00:00"/>
    <b v="0"/>
    <b v="0"/>
    <s v="theater/plays"/>
    <x v="3"/>
    <x v="3"/>
  </r>
  <r>
    <n v="40"/>
    <s v="Garcia, Garcia and Lopez"/>
    <x v="40"/>
    <x v="35"/>
    <x v="40"/>
    <x v="40"/>
    <x v="1"/>
    <n v="198"/>
    <n v="75.141414141414145"/>
    <x v="1"/>
    <x v="1"/>
    <n v="1275714000"/>
    <x v="40"/>
    <n v="1277355600"/>
    <d v="2010-06-24T05:00:00"/>
    <b v="0"/>
    <b v="1"/>
    <s v="technology/wearables"/>
    <x v="2"/>
    <x v="8"/>
  </r>
  <r>
    <n v="41"/>
    <s v="Watts Group"/>
    <x v="41"/>
    <x v="36"/>
    <x v="41"/>
    <x v="41"/>
    <x v="1"/>
    <n v="111"/>
    <n v="107.42342342342343"/>
    <x v="6"/>
    <x v="6"/>
    <n v="1346734800"/>
    <x v="41"/>
    <n v="1348981200"/>
    <d v="2012-09-30T05:00:00"/>
    <b v="0"/>
    <b v="1"/>
    <s v="music/rock"/>
    <x v="1"/>
    <x v="1"/>
  </r>
  <r>
    <n v="42"/>
    <s v="Werner-Bryant"/>
    <x v="42"/>
    <x v="37"/>
    <x v="42"/>
    <x v="42"/>
    <x v="1"/>
    <n v="222"/>
    <n v="35.995495495495497"/>
    <x v="1"/>
    <x v="1"/>
    <n v="1309755600"/>
    <x v="42"/>
    <n v="1310533200"/>
    <d v="2011-07-13T05:00:00"/>
    <b v="0"/>
    <b v="0"/>
    <s v="food/food trucks"/>
    <x v="0"/>
    <x v="0"/>
  </r>
  <r>
    <n v="43"/>
    <s v="Schmitt-Mendoza"/>
    <x v="43"/>
    <x v="38"/>
    <x v="43"/>
    <x v="43"/>
    <x v="1"/>
    <n v="6212"/>
    <n v="26.998873148744366"/>
    <x v="1"/>
    <x v="1"/>
    <n v="1406178000"/>
    <x v="43"/>
    <n v="1407560400"/>
    <d v="2014-08-09T05:00:00"/>
    <b v="0"/>
    <b v="0"/>
    <s v="publishing/radio &amp; podcasts"/>
    <x v="5"/>
    <x v="15"/>
  </r>
  <r>
    <n v="44"/>
    <s v="Reid-Mccullough"/>
    <x v="44"/>
    <x v="39"/>
    <x v="44"/>
    <x v="44"/>
    <x v="1"/>
    <n v="98"/>
    <n v="107.56122448979592"/>
    <x v="3"/>
    <x v="3"/>
    <n v="1552798800"/>
    <x v="44"/>
    <n v="1552885200"/>
    <d v="2019-03-18T05:00:00"/>
    <b v="0"/>
    <b v="0"/>
    <s v="publishing/fiction"/>
    <x v="5"/>
    <x v="13"/>
  </r>
  <r>
    <n v="45"/>
    <s v="Woods-Clark"/>
    <x v="45"/>
    <x v="40"/>
    <x v="45"/>
    <x v="45"/>
    <x v="0"/>
    <n v="48"/>
    <n v="94.375"/>
    <x v="1"/>
    <x v="1"/>
    <n v="1478062800"/>
    <x v="45"/>
    <n v="1479362400"/>
    <d v="2016-11-17T06:00:00"/>
    <b v="0"/>
    <b v="1"/>
    <s v="theater/plays"/>
    <x v="3"/>
    <x v="3"/>
  </r>
  <r>
    <n v="46"/>
    <s v="Vaughn, Hunt and Caldwell"/>
    <x v="46"/>
    <x v="41"/>
    <x v="46"/>
    <x v="46"/>
    <x v="1"/>
    <n v="92"/>
    <n v="46.163043478260867"/>
    <x v="1"/>
    <x v="1"/>
    <n v="1278565200"/>
    <x v="46"/>
    <n v="1280552400"/>
    <d v="2010-07-31T05:00:00"/>
    <b v="0"/>
    <b v="0"/>
    <s v="music/rock"/>
    <x v="1"/>
    <x v="1"/>
  </r>
  <r>
    <n v="47"/>
    <s v="Bennett and Sons"/>
    <x v="47"/>
    <x v="42"/>
    <x v="47"/>
    <x v="47"/>
    <x v="1"/>
    <n v="149"/>
    <n v="47.845637583892618"/>
    <x v="1"/>
    <x v="1"/>
    <n v="1396069200"/>
    <x v="47"/>
    <n v="1398661200"/>
    <d v="2014-04-28T05:00:00"/>
    <b v="0"/>
    <b v="0"/>
    <s v="theater/plays"/>
    <x v="3"/>
    <x v="3"/>
  </r>
  <r>
    <n v="48"/>
    <s v="Lamb Inc"/>
    <x v="48"/>
    <x v="43"/>
    <x v="48"/>
    <x v="48"/>
    <x v="1"/>
    <n v="2431"/>
    <n v="53.007815713698065"/>
    <x v="1"/>
    <x v="1"/>
    <n v="1435208400"/>
    <x v="48"/>
    <n v="1436245200"/>
    <d v="2015-07-07T05:00:00"/>
    <b v="0"/>
    <b v="0"/>
    <s v="theater/plays"/>
    <x v="3"/>
    <x v="3"/>
  </r>
  <r>
    <n v="49"/>
    <s v="Casey-Kelly"/>
    <x v="49"/>
    <x v="44"/>
    <x v="49"/>
    <x v="49"/>
    <x v="1"/>
    <n v="303"/>
    <n v="45.059405940594061"/>
    <x v="1"/>
    <x v="1"/>
    <n v="1571547600"/>
    <x v="49"/>
    <n v="1575439200"/>
    <d v="2019-12-04T06:00:00"/>
    <b v="0"/>
    <b v="0"/>
    <s v="music/rock"/>
    <x v="1"/>
    <x v="1"/>
  </r>
  <r>
    <n v="50"/>
    <s v="Jones, Taylor and Moore"/>
    <x v="50"/>
    <x v="0"/>
    <x v="50"/>
    <x v="50"/>
    <x v="0"/>
    <n v="1"/>
    <n v="2"/>
    <x v="6"/>
    <x v="6"/>
    <n v="1375333200"/>
    <x v="50"/>
    <n v="1377752400"/>
    <d v="2013-08-29T05:00:00"/>
    <b v="0"/>
    <b v="0"/>
    <s v="music/metal"/>
    <x v="1"/>
    <x v="16"/>
  </r>
  <r>
    <n v="51"/>
    <s v="Bradshaw, Gill and Donovan"/>
    <x v="51"/>
    <x v="45"/>
    <x v="51"/>
    <x v="51"/>
    <x v="0"/>
    <n v="1467"/>
    <n v="99.006816632583508"/>
    <x v="4"/>
    <x v="4"/>
    <n v="1332824400"/>
    <x v="51"/>
    <n v="1334206800"/>
    <d v="2012-04-12T05:00:00"/>
    <b v="0"/>
    <b v="1"/>
    <s v="technology/wearables"/>
    <x v="2"/>
    <x v="8"/>
  </r>
  <r>
    <n v="52"/>
    <s v="Hernandez, Rodriguez and Clark"/>
    <x v="52"/>
    <x v="44"/>
    <x v="52"/>
    <x v="52"/>
    <x v="0"/>
    <n v="75"/>
    <n v="32.786666666666669"/>
    <x v="1"/>
    <x v="1"/>
    <n v="1284526800"/>
    <x v="52"/>
    <n v="1284872400"/>
    <d v="2010-09-19T05:00:00"/>
    <b v="0"/>
    <b v="0"/>
    <s v="theater/plays"/>
    <x v="3"/>
    <x v="3"/>
  </r>
  <r>
    <n v="53"/>
    <s v="Smith-Jones"/>
    <x v="53"/>
    <x v="35"/>
    <x v="53"/>
    <x v="53"/>
    <x v="1"/>
    <n v="209"/>
    <n v="59.119617224880386"/>
    <x v="1"/>
    <x v="1"/>
    <n v="1400562000"/>
    <x v="53"/>
    <n v="1403931600"/>
    <d v="2014-06-28T05:00:00"/>
    <b v="0"/>
    <b v="0"/>
    <s v="film &amp; video/drama"/>
    <x v="4"/>
    <x v="6"/>
  </r>
  <r>
    <n v="54"/>
    <s v="Roy PLC"/>
    <x v="54"/>
    <x v="46"/>
    <x v="54"/>
    <x v="54"/>
    <x v="0"/>
    <n v="120"/>
    <n v="44.93333333333333"/>
    <x v="1"/>
    <x v="1"/>
    <n v="1520748000"/>
    <x v="54"/>
    <n v="1521262800"/>
    <d v="2018-03-17T05:00:00"/>
    <b v="0"/>
    <b v="0"/>
    <s v="technology/wearables"/>
    <x v="2"/>
    <x v="8"/>
  </r>
  <r>
    <n v="55"/>
    <s v="Wright, Brooks and Villarreal"/>
    <x v="55"/>
    <x v="47"/>
    <x v="55"/>
    <x v="55"/>
    <x v="1"/>
    <n v="131"/>
    <n v="89.664122137404576"/>
    <x v="1"/>
    <x v="1"/>
    <n v="1532926800"/>
    <x v="55"/>
    <n v="1533358800"/>
    <d v="2018-08-04T05:00:00"/>
    <b v="0"/>
    <b v="0"/>
    <s v="music/jazz"/>
    <x v="1"/>
    <x v="17"/>
  </r>
  <r>
    <n v="56"/>
    <s v="Flores, Miller and Johnson"/>
    <x v="56"/>
    <x v="48"/>
    <x v="56"/>
    <x v="56"/>
    <x v="1"/>
    <n v="164"/>
    <n v="70.079268292682926"/>
    <x v="1"/>
    <x v="1"/>
    <n v="1420869600"/>
    <x v="56"/>
    <n v="1421474400"/>
    <d v="2015-01-17T06:00:00"/>
    <b v="0"/>
    <b v="0"/>
    <s v="technology/wearables"/>
    <x v="2"/>
    <x v="8"/>
  </r>
  <r>
    <n v="57"/>
    <s v="Bridges, Freeman and Kim"/>
    <x v="57"/>
    <x v="49"/>
    <x v="57"/>
    <x v="57"/>
    <x v="1"/>
    <n v="201"/>
    <n v="31.059701492537314"/>
    <x v="1"/>
    <x v="1"/>
    <n v="1504242000"/>
    <x v="57"/>
    <n v="1505278800"/>
    <d v="2017-09-13T05:00:00"/>
    <b v="0"/>
    <b v="0"/>
    <s v="games/video games"/>
    <x v="6"/>
    <x v="11"/>
  </r>
  <r>
    <n v="58"/>
    <s v="Anderson-Perez"/>
    <x v="58"/>
    <x v="50"/>
    <x v="58"/>
    <x v="58"/>
    <x v="1"/>
    <n v="211"/>
    <n v="29.061611374407583"/>
    <x v="1"/>
    <x v="1"/>
    <n v="1442811600"/>
    <x v="58"/>
    <n v="1443934800"/>
    <d v="2015-10-04T05:00:00"/>
    <b v="0"/>
    <b v="0"/>
    <s v="theater/plays"/>
    <x v="3"/>
    <x v="3"/>
  </r>
  <r>
    <n v="59"/>
    <s v="Wright, Fox and Marks"/>
    <x v="59"/>
    <x v="1"/>
    <x v="59"/>
    <x v="59"/>
    <x v="1"/>
    <n v="128"/>
    <n v="30.0859375"/>
    <x v="1"/>
    <x v="1"/>
    <n v="1497243600"/>
    <x v="59"/>
    <n v="1498539600"/>
    <d v="2017-06-27T05:00:00"/>
    <b v="0"/>
    <b v="1"/>
    <s v="theater/plays"/>
    <x v="3"/>
    <x v="3"/>
  </r>
  <r>
    <n v="60"/>
    <s v="Crawford-Peters"/>
    <x v="60"/>
    <x v="51"/>
    <x v="60"/>
    <x v="60"/>
    <x v="1"/>
    <n v="1600"/>
    <n v="84.998125000000002"/>
    <x v="0"/>
    <x v="0"/>
    <n v="1342501200"/>
    <x v="60"/>
    <n v="1342760400"/>
    <d v="2012-07-20T05:00:00"/>
    <b v="0"/>
    <b v="0"/>
    <s v="theater/plays"/>
    <x v="3"/>
    <x v="3"/>
  </r>
  <r>
    <n v="61"/>
    <s v="Romero-Hoffman"/>
    <x v="61"/>
    <x v="52"/>
    <x v="61"/>
    <x v="61"/>
    <x v="0"/>
    <n v="2253"/>
    <n v="82.001775410563695"/>
    <x v="0"/>
    <x v="0"/>
    <n v="1298268000"/>
    <x v="61"/>
    <n v="1301720400"/>
    <d v="2011-04-02T05:00:00"/>
    <b v="0"/>
    <b v="0"/>
    <s v="theater/plays"/>
    <x v="3"/>
    <x v="3"/>
  </r>
  <r>
    <n v="62"/>
    <s v="Sparks-West"/>
    <x v="62"/>
    <x v="22"/>
    <x v="62"/>
    <x v="62"/>
    <x v="1"/>
    <n v="249"/>
    <n v="58.040160642570278"/>
    <x v="1"/>
    <x v="1"/>
    <n v="1433480400"/>
    <x v="62"/>
    <n v="1433566800"/>
    <d v="2015-06-06T05:00:00"/>
    <b v="0"/>
    <b v="0"/>
    <s v="technology/web"/>
    <x v="2"/>
    <x v="2"/>
  </r>
  <r>
    <n v="63"/>
    <s v="Baker, Morgan and Brown"/>
    <x v="63"/>
    <x v="53"/>
    <x v="63"/>
    <x v="63"/>
    <x v="0"/>
    <n v="5"/>
    <n v="111.4"/>
    <x v="1"/>
    <x v="1"/>
    <n v="1493355600"/>
    <x v="63"/>
    <n v="1493874000"/>
    <d v="2017-05-04T05:00:00"/>
    <b v="0"/>
    <b v="0"/>
    <s v="theater/plays"/>
    <x v="3"/>
    <x v="3"/>
  </r>
  <r>
    <n v="64"/>
    <s v="Mosley-Gilbert"/>
    <x v="64"/>
    <x v="54"/>
    <x v="64"/>
    <x v="64"/>
    <x v="0"/>
    <n v="38"/>
    <n v="71.94736842105263"/>
    <x v="1"/>
    <x v="1"/>
    <n v="1530507600"/>
    <x v="64"/>
    <n v="1531803600"/>
    <d v="2018-07-17T05:00:00"/>
    <b v="0"/>
    <b v="1"/>
    <s v="technology/web"/>
    <x v="2"/>
    <x v="2"/>
  </r>
  <r>
    <n v="65"/>
    <s v="Berry-Boyer"/>
    <x v="65"/>
    <x v="55"/>
    <x v="65"/>
    <x v="65"/>
    <x v="1"/>
    <n v="236"/>
    <n v="61.038135593220339"/>
    <x v="1"/>
    <x v="1"/>
    <n v="1296108000"/>
    <x v="65"/>
    <n v="1296712800"/>
    <d v="2011-02-03T06:00:00"/>
    <b v="0"/>
    <b v="0"/>
    <s v="theater/plays"/>
    <x v="3"/>
    <x v="3"/>
  </r>
  <r>
    <n v="66"/>
    <s v="Sanders-Allen"/>
    <x v="66"/>
    <x v="49"/>
    <x v="66"/>
    <x v="66"/>
    <x v="0"/>
    <n v="12"/>
    <n v="108.91666666666667"/>
    <x v="1"/>
    <x v="1"/>
    <n v="1428469200"/>
    <x v="66"/>
    <n v="1428901200"/>
    <d v="2015-04-13T05:00:00"/>
    <b v="0"/>
    <b v="1"/>
    <s v="theater/plays"/>
    <x v="3"/>
    <x v="3"/>
  </r>
  <r>
    <n v="67"/>
    <s v="Lopez Inc"/>
    <x v="67"/>
    <x v="56"/>
    <x v="67"/>
    <x v="67"/>
    <x v="1"/>
    <n v="4065"/>
    <n v="29.001722017220171"/>
    <x v="4"/>
    <x v="4"/>
    <n v="1264399200"/>
    <x v="67"/>
    <n v="1264831200"/>
    <d v="2010-01-30T06:00:00"/>
    <b v="0"/>
    <b v="1"/>
    <s v="technology/wearables"/>
    <x v="2"/>
    <x v="8"/>
  </r>
  <r>
    <n v="68"/>
    <s v="Moreno-Turner"/>
    <x v="68"/>
    <x v="57"/>
    <x v="68"/>
    <x v="68"/>
    <x v="1"/>
    <n v="246"/>
    <n v="58.975609756097562"/>
    <x v="6"/>
    <x v="6"/>
    <n v="1501131600"/>
    <x v="68"/>
    <n v="1505192400"/>
    <d v="2017-09-12T05:00:00"/>
    <b v="0"/>
    <b v="1"/>
    <s v="theater/plays"/>
    <x v="3"/>
    <x v="3"/>
  </r>
  <r>
    <n v="69"/>
    <s v="Jones-Watson"/>
    <x v="69"/>
    <x v="58"/>
    <x v="69"/>
    <x v="69"/>
    <x v="3"/>
    <n v="17"/>
    <n v="111.82352941176471"/>
    <x v="1"/>
    <x v="1"/>
    <n v="1292738400"/>
    <x v="69"/>
    <n v="1295676000"/>
    <d v="2011-01-22T06:00:00"/>
    <b v="0"/>
    <b v="0"/>
    <s v="theater/plays"/>
    <x v="3"/>
    <x v="3"/>
  </r>
  <r>
    <n v="70"/>
    <s v="Barker Inc"/>
    <x v="70"/>
    <x v="59"/>
    <x v="70"/>
    <x v="70"/>
    <x v="1"/>
    <n v="2475"/>
    <n v="63.995555555555555"/>
    <x v="6"/>
    <x v="6"/>
    <n v="1288674000"/>
    <x v="70"/>
    <n v="1292911200"/>
    <d v="2010-12-21T06:00:00"/>
    <b v="0"/>
    <b v="1"/>
    <s v="theater/plays"/>
    <x v="3"/>
    <x v="3"/>
  </r>
  <r>
    <n v="71"/>
    <s v="Tate, Bass and House"/>
    <x v="71"/>
    <x v="46"/>
    <x v="71"/>
    <x v="71"/>
    <x v="1"/>
    <n v="76"/>
    <n v="85.315789473684205"/>
    <x v="1"/>
    <x v="1"/>
    <n v="1575093600"/>
    <x v="71"/>
    <n v="1575439200"/>
    <d v="2019-12-04T06:00:00"/>
    <b v="0"/>
    <b v="0"/>
    <s v="theater/plays"/>
    <x v="3"/>
    <x v="3"/>
  </r>
  <r>
    <n v="72"/>
    <s v="Hampton, Lewis and Ray"/>
    <x v="72"/>
    <x v="60"/>
    <x v="72"/>
    <x v="72"/>
    <x v="1"/>
    <n v="54"/>
    <n v="74.481481481481481"/>
    <x v="1"/>
    <x v="1"/>
    <n v="1435726800"/>
    <x v="72"/>
    <n v="1438837200"/>
    <d v="2015-08-06T05:00:00"/>
    <b v="0"/>
    <b v="0"/>
    <s v="film &amp; video/animation"/>
    <x v="4"/>
    <x v="10"/>
  </r>
  <r>
    <n v="73"/>
    <s v="Collins-Goodman"/>
    <x v="73"/>
    <x v="1"/>
    <x v="73"/>
    <x v="73"/>
    <x v="1"/>
    <n v="88"/>
    <n v="105.14772727272727"/>
    <x v="1"/>
    <x v="1"/>
    <n v="1480226400"/>
    <x v="73"/>
    <n v="1480485600"/>
    <d v="2016-11-30T06:00:00"/>
    <b v="0"/>
    <b v="0"/>
    <s v="music/jazz"/>
    <x v="1"/>
    <x v="17"/>
  </r>
  <r>
    <n v="74"/>
    <s v="Davis-Michael"/>
    <x v="74"/>
    <x v="61"/>
    <x v="74"/>
    <x v="74"/>
    <x v="1"/>
    <n v="85"/>
    <n v="56.188235294117646"/>
    <x v="4"/>
    <x v="4"/>
    <n v="1459054800"/>
    <x v="74"/>
    <n v="1459141200"/>
    <d v="2016-03-28T05:00:00"/>
    <b v="0"/>
    <b v="0"/>
    <s v="music/metal"/>
    <x v="1"/>
    <x v="16"/>
  </r>
  <r>
    <n v="75"/>
    <s v="White, Torres and Bishop"/>
    <x v="75"/>
    <x v="62"/>
    <x v="75"/>
    <x v="75"/>
    <x v="1"/>
    <n v="170"/>
    <n v="85.917647058823533"/>
    <x v="1"/>
    <x v="1"/>
    <n v="1531630800"/>
    <x v="75"/>
    <n v="1532322000"/>
    <d v="2018-07-23T05:00:00"/>
    <b v="0"/>
    <b v="0"/>
    <s v="photography/photography books"/>
    <x v="7"/>
    <x v="14"/>
  </r>
  <r>
    <n v="76"/>
    <s v="Martin, Conway and Larsen"/>
    <x v="76"/>
    <x v="63"/>
    <x v="76"/>
    <x v="76"/>
    <x v="0"/>
    <n v="1684"/>
    <n v="57.00296912114014"/>
    <x v="1"/>
    <x v="1"/>
    <n v="1421992800"/>
    <x v="76"/>
    <n v="1426222800"/>
    <d v="2015-03-13T05:00:00"/>
    <b v="1"/>
    <b v="1"/>
    <s v="theater/plays"/>
    <x v="3"/>
    <x v="3"/>
  </r>
  <r>
    <n v="77"/>
    <s v="Acevedo-Huffman"/>
    <x v="77"/>
    <x v="40"/>
    <x v="77"/>
    <x v="77"/>
    <x v="0"/>
    <n v="56"/>
    <n v="79.642857142857139"/>
    <x v="1"/>
    <x v="1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x v="78"/>
    <x v="6"/>
    <x v="78"/>
    <x v="78"/>
    <x v="1"/>
    <n v="330"/>
    <n v="41.018181818181816"/>
    <x v="1"/>
    <x v="1"/>
    <n v="1523854800"/>
    <x v="78"/>
    <n v="1523941200"/>
    <d v="2018-04-17T05:00:00"/>
    <b v="0"/>
    <b v="0"/>
    <s v="publishing/translations"/>
    <x v="5"/>
    <x v="18"/>
  </r>
  <r>
    <n v="79"/>
    <s v="Soto LLC"/>
    <x v="79"/>
    <x v="64"/>
    <x v="79"/>
    <x v="79"/>
    <x v="0"/>
    <n v="838"/>
    <n v="48.004773269689736"/>
    <x v="1"/>
    <x v="1"/>
    <n v="1529125200"/>
    <x v="79"/>
    <n v="1529557200"/>
    <d v="2018-06-21T05:00:00"/>
    <b v="0"/>
    <b v="0"/>
    <s v="theater/plays"/>
    <x v="3"/>
    <x v="3"/>
  </r>
  <r>
    <n v="80"/>
    <s v="Sutton, Barrett and Tucker"/>
    <x v="80"/>
    <x v="65"/>
    <x v="80"/>
    <x v="80"/>
    <x v="1"/>
    <n v="127"/>
    <n v="55.212598425196852"/>
    <x v="1"/>
    <x v="1"/>
    <n v="1503982800"/>
    <x v="80"/>
    <n v="1506574800"/>
    <d v="2017-09-28T05:00:00"/>
    <b v="0"/>
    <b v="0"/>
    <s v="games/video games"/>
    <x v="6"/>
    <x v="11"/>
  </r>
  <r>
    <n v="81"/>
    <s v="Gomez, Bailey and Flores"/>
    <x v="81"/>
    <x v="66"/>
    <x v="81"/>
    <x v="81"/>
    <x v="1"/>
    <n v="411"/>
    <n v="92.109489051094897"/>
    <x v="1"/>
    <x v="1"/>
    <n v="1511416800"/>
    <x v="81"/>
    <n v="1513576800"/>
    <d v="2017-12-18T06:00:00"/>
    <b v="0"/>
    <b v="0"/>
    <s v="music/rock"/>
    <x v="1"/>
    <x v="1"/>
  </r>
  <r>
    <n v="82"/>
    <s v="Porter-George"/>
    <x v="82"/>
    <x v="67"/>
    <x v="82"/>
    <x v="82"/>
    <x v="1"/>
    <n v="180"/>
    <n v="83.183333333333337"/>
    <x v="4"/>
    <x v="4"/>
    <n v="1547704800"/>
    <x v="82"/>
    <n v="1548309600"/>
    <d v="2019-01-24T06:00:00"/>
    <b v="0"/>
    <b v="1"/>
    <s v="games/video games"/>
    <x v="6"/>
    <x v="11"/>
  </r>
  <r>
    <n v="83"/>
    <s v="Fitzgerald PLC"/>
    <x v="83"/>
    <x v="68"/>
    <x v="83"/>
    <x v="83"/>
    <x v="0"/>
    <n v="1000"/>
    <n v="39.996000000000002"/>
    <x v="1"/>
    <x v="1"/>
    <n v="1469682000"/>
    <x v="83"/>
    <n v="1471582800"/>
    <d v="2016-08-19T05:00:00"/>
    <b v="0"/>
    <b v="0"/>
    <s v="music/electric music"/>
    <x v="1"/>
    <x v="5"/>
  </r>
  <r>
    <n v="84"/>
    <s v="Cisneros-Burton"/>
    <x v="84"/>
    <x v="69"/>
    <x v="84"/>
    <x v="84"/>
    <x v="1"/>
    <n v="374"/>
    <n v="111.1336898395722"/>
    <x v="1"/>
    <x v="1"/>
    <n v="1343451600"/>
    <x v="84"/>
    <n v="1344315600"/>
    <d v="2012-08-07T05:00:00"/>
    <b v="0"/>
    <b v="0"/>
    <s v="technology/wearables"/>
    <x v="2"/>
    <x v="8"/>
  </r>
  <r>
    <n v="85"/>
    <s v="Hill, Lawson and Wilkinson"/>
    <x v="85"/>
    <x v="70"/>
    <x v="85"/>
    <x v="85"/>
    <x v="1"/>
    <n v="71"/>
    <n v="90.563380281690144"/>
    <x v="2"/>
    <x v="2"/>
    <n v="1315717200"/>
    <x v="85"/>
    <n v="1316408400"/>
    <d v="2011-09-19T05:00:00"/>
    <b v="0"/>
    <b v="0"/>
    <s v="music/indie rock"/>
    <x v="1"/>
    <x v="7"/>
  </r>
  <r>
    <n v="86"/>
    <s v="Davis-Smith"/>
    <x v="86"/>
    <x v="71"/>
    <x v="86"/>
    <x v="86"/>
    <x v="1"/>
    <n v="203"/>
    <n v="61.108374384236456"/>
    <x v="1"/>
    <x v="1"/>
    <n v="1430715600"/>
    <x v="86"/>
    <n v="1431838800"/>
    <d v="2015-05-17T05:00:00"/>
    <b v="1"/>
    <b v="0"/>
    <s v="theater/plays"/>
    <x v="3"/>
    <x v="3"/>
  </r>
  <r>
    <n v="87"/>
    <s v="Farrell and Sons"/>
    <x v="87"/>
    <x v="72"/>
    <x v="87"/>
    <x v="87"/>
    <x v="0"/>
    <n v="1482"/>
    <n v="83.022941970310384"/>
    <x v="2"/>
    <x v="2"/>
    <n v="1299564000"/>
    <x v="87"/>
    <n v="1300510800"/>
    <d v="2011-03-19T05:00:00"/>
    <b v="0"/>
    <b v="1"/>
    <s v="music/rock"/>
    <x v="1"/>
    <x v="1"/>
  </r>
  <r>
    <n v="88"/>
    <s v="Clark Group"/>
    <x v="88"/>
    <x v="73"/>
    <x v="88"/>
    <x v="88"/>
    <x v="1"/>
    <n v="113"/>
    <n v="110.76106194690266"/>
    <x v="1"/>
    <x v="1"/>
    <n v="1429160400"/>
    <x v="88"/>
    <n v="1431061200"/>
    <d v="2015-05-08T05:00:00"/>
    <b v="0"/>
    <b v="0"/>
    <s v="publishing/translations"/>
    <x v="5"/>
    <x v="18"/>
  </r>
  <r>
    <n v="89"/>
    <s v="White, Singleton and Zimmerman"/>
    <x v="89"/>
    <x v="74"/>
    <x v="89"/>
    <x v="89"/>
    <x v="1"/>
    <n v="96"/>
    <n v="89.458333333333329"/>
    <x v="1"/>
    <x v="1"/>
    <n v="1271307600"/>
    <x v="89"/>
    <n v="1271480400"/>
    <d v="2010-04-17T05:00:00"/>
    <b v="0"/>
    <b v="0"/>
    <s v="theater/plays"/>
    <x v="3"/>
    <x v="3"/>
  </r>
  <r>
    <n v="90"/>
    <s v="Kramer Group"/>
    <x v="90"/>
    <x v="75"/>
    <x v="58"/>
    <x v="90"/>
    <x v="0"/>
    <n v="106"/>
    <n v="57.849056603773583"/>
    <x v="1"/>
    <x v="1"/>
    <n v="1456380000"/>
    <x v="90"/>
    <n v="1456380000"/>
    <d v="2016-02-25T06:00:00"/>
    <b v="0"/>
    <b v="1"/>
    <s v="theater/plays"/>
    <x v="3"/>
    <x v="3"/>
  </r>
  <r>
    <n v="91"/>
    <s v="Frazier, Patrick and Smith"/>
    <x v="91"/>
    <x v="76"/>
    <x v="90"/>
    <x v="91"/>
    <x v="0"/>
    <n v="679"/>
    <n v="109.99705449189985"/>
    <x v="6"/>
    <x v="6"/>
    <n v="1470459600"/>
    <x v="91"/>
    <n v="1472878800"/>
    <d v="2016-09-03T05:00:00"/>
    <b v="0"/>
    <b v="0"/>
    <s v="publishing/translations"/>
    <x v="5"/>
    <x v="18"/>
  </r>
  <r>
    <n v="92"/>
    <s v="Santos, Bell and Lloyd"/>
    <x v="92"/>
    <x v="77"/>
    <x v="91"/>
    <x v="92"/>
    <x v="1"/>
    <n v="498"/>
    <n v="103.96586345381526"/>
    <x v="5"/>
    <x v="5"/>
    <n v="1277269200"/>
    <x v="92"/>
    <n v="1277355600"/>
    <d v="2010-06-24T05:00:00"/>
    <b v="0"/>
    <b v="1"/>
    <s v="games/video games"/>
    <x v="6"/>
    <x v="11"/>
  </r>
  <r>
    <n v="93"/>
    <s v="Hall and Sons"/>
    <x v="93"/>
    <x v="78"/>
    <x v="92"/>
    <x v="93"/>
    <x v="3"/>
    <n v="610"/>
    <n v="107.99508196721311"/>
    <x v="1"/>
    <x v="1"/>
    <n v="1350709200"/>
    <x v="93"/>
    <n v="1351054800"/>
    <d v="2012-10-24T05:00:00"/>
    <b v="0"/>
    <b v="1"/>
    <s v="theater/plays"/>
    <x v="3"/>
    <x v="3"/>
  </r>
  <r>
    <n v="94"/>
    <s v="Hanson Inc"/>
    <x v="94"/>
    <x v="49"/>
    <x v="93"/>
    <x v="94"/>
    <x v="1"/>
    <n v="180"/>
    <n v="48.927777777777777"/>
    <x v="4"/>
    <x v="4"/>
    <n v="1554613200"/>
    <x v="94"/>
    <n v="1555563600"/>
    <d v="2019-04-18T05:00:00"/>
    <b v="0"/>
    <b v="0"/>
    <s v="technology/web"/>
    <x v="2"/>
    <x v="2"/>
  </r>
  <r>
    <n v="95"/>
    <s v="Sanchez LLC"/>
    <x v="95"/>
    <x v="79"/>
    <x v="94"/>
    <x v="95"/>
    <x v="1"/>
    <n v="27"/>
    <n v="37.666666666666664"/>
    <x v="1"/>
    <x v="1"/>
    <n v="1571029200"/>
    <x v="95"/>
    <n v="1571634000"/>
    <d v="2019-10-21T05:00:00"/>
    <b v="0"/>
    <b v="0"/>
    <s v="film &amp; video/documentary"/>
    <x v="4"/>
    <x v="4"/>
  </r>
  <r>
    <n v="96"/>
    <s v="Howard Ltd"/>
    <x v="96"/>
    <x v="80"/>
    <x v="95"/>
    <x v="96"/>
    <x v="1"/>
    <n v="2331"/>
    <n v="64.999141999141997"/>
    <x v="1"/>
    <x v="1"/>
    <n v="1299736800"/>
    <x v="96"/>
    <n v="1300856400"/>
    <d v="2011-03-23T05:00:00"/>
    <b v="0"/>
    <b v="0"/>
    <s v="theater/plays"/>
    <x v="3"/>
    <x v="3"/>
  </r>
  <r>
    <n v="97"/>
    <s v="Stewart LLC"/>
    <x v="97"/>
    <x v="81"/>
    <x v="96"/>
    <x v="97"/>
    <x v="1"/>
    <n v="113"/>
    <n v="106.61061946902655"/>
    <x v="1"/>
    <x v="1"/>
    <n v="1435208400"/>
    <x v="48"/>
    <n v="1439874000"/>
    <d v="2015-08-18T05:00:00"/>
    <b v="0"/>
    <b v="0"/>
    <s v="food/food trucks"/>
    <x v="0"/>
    <x v="0"/>
  </r>
  <r>
    <n v="98"/>
    <s v="Arias, Allen and Miller"/>
    <x v="98"/>
    <x v="82"/>
    <x v="97"/>
    <x v="98"/>
    <x v="0"/>
    <n v="1220"/>
    <n v="27.009016393442622"/>
    <x v="2"/>
    <x v="2"/>
    <n v="1437973200"/>
    <x v="97"/>
    <n v="1438318800"/>
    <d v="2015-07-31T05:00:00"/>
    <b v="0"/>
    <b v="0"/>
    <s v="games/video games"/>
    <x v="6"/>
    <x v="11"/>
  </r>
  <r>
    <n v="99"/>
    <s v="Baker-Morris"/>
    <x v="99"/>
    <x v="4"/>
    <x v="98"/>
    <x v="99"/>
    <x v="1"/>
    <n v="164"/>
    <n v="91.16463414634147"/>
    <x v="1"/>
    <x v="1"/>
    <n v="1416895200"/>
    <x v="98"/>
    <n v="1419400800"/>
    <d v="2014-12-24T06:00:00"/>
    <b v="0"/>
    <b v="0"/>
    <s v="theater/plays"/>
    <x v="3"/>
    <x v="3"/>
  </r>
  <r>
    <n v="100"/>
    <s v="Tucker, Fox and Green"/>
    <x v="100"/>
    <x v="0"/>
    <x v="99"/>
    <x v="100"/>
    <x v="0"/>
    <n v="1"/>
    <n v="1"/>
    <x v="1"/>
    <x v="1"/>
    <n v="1319000400"/>
    <x v="99"/>
    <n v="1320555600"/>
    <d v="2011-11-06T05:00:00"/>
    <b v="0"/>
    <b v="0"/>
    <s v="theater/plays"/>
    <x v="3"/>
    <x v="3"/>
  </r>
  <r>
    <n v="101"/>
    <s v="Douglas LLC"/>
    <x v="101"/>
    <x v="79"/>
    <x v="100"/>
    <x v="101"/>
    <x v="1"/>
    <n v="164"/>
    <n v="56.054878048780488"/>
    <x v="1"/>
    <x v="1"/>
    <n v="1424498400"/>
    <x v="100"/>
    <n v="1425103200"/>
    <d v="2015-02-28T06:00:00"/>
    <b v="0"/>
    <b v="1"/>
    <s v="music/electric music"/>
    <x v="1"/>
    <x v="5"/>
  </r>
  <r>
    <n v="102"/>
    <s v="Garcia Inc"/>
    <x v="102"/>
    <x v="41"/>
    <x v="101"/>
    <x v="102"/>
    <x v="1"/>
    <n v="336"/>
    <n v="31.017857142857142"/>
    <x v="1"/>
    <x v="1"/>
    <n v="1526274000"/>
    <x v="101"/>
    <n v="1526878800"/>
    <d v="2018-05-21T05:00:00"/>
    <b v="0"/>
    <b v="1"/>
    <s v="technology/wearables"/>
    <x v="2"/>
    <x v="8"/>
  </r>
  <r>
    <n v="103"/>
    <s v="Frye, Hunt and Powell"/>
    <x v="103"/>
    <x v="83"/>
    <x v="102"/>
    <x v="103"/>
    <x v="0"/>
    <n v="37"/>
    <n v="66.513513513513516"/>
    <x v="6"/>
    <x v="6"/>
    <n v="1287896400"/>
    <x v="102"/>
    <n v="1288674000"/>
    <d v="2010-11-02T05:00:00"/>
    <b v="0"/>
    <b v="0"/>
    <s v="music/electric music"/>
    <x v="1"/>
    <x v="5"/>
  </r>
  <r>
    <n v="104"/>
    <s v="Smith, Wells and Nguyen"/>
    <x v="104"/>
    <x v="84"/>
    <x v="103"/>
    <x v="104"/>
    <x v="1"/>
    <n v="1917"/>
    <n v="89.005216484089729"/>
    <x v="1"/>
    <x v="1"/>
    <n v="1495515600"/>
    <x v="103"/>
    <n v="1495602000"/>
    <d v="2017-05-24T05:00:00"/>
    <b v="0"/>
    <b v="0"/>
    <s v="music/indie rock"/>
    <x v="1"/>
    <x v="7"/>
  </r>
  <r>
    <n v="105"/>
    <s v="Charles-Johnson"/>
    <x v="105"/>
    <x v="85"/>
    <x v="104"/>
    <x v="105"/>
    <x v="1"/>
    <n v="95"/>
    <n v="103.46315789473684"/>
    <x v="1"/>
    <x v="1"/>
    <n v="1364878800"/>
    <x v="104"/>
    <n v="1366434000"/>
    <d v="2013-04-20T05:00:00"/>
    <b v="0"/>
    <b v="0"/>
    <s v="technology/web"/>
    <x v="2"/>
    <x v="2"/>
  </r>
  <r>
    <n v="106"/>
    <s v="Brandt, Carter and Wood"/>
    <x v="106"/>
    <x v="61"/>
    <x v="105"/>
    <x v="106"/>
    <x v="1"/>
    <n v="147"/>
    <n v="95.278911564625844"/>
    <x v="1"/>
    <x v="1"/>
    <n v="1567918800"/>
    <x v="105"/>
    <n v="1568350800"/>
    <d v="2019-09-13T05:00:00"/>
    <b v="0"/>
    <b v="0"/>
    <s v="theater/plays"/>
    <x v="3"/>
    <x v="3"/>
  </r>
  <r>
    <n v="107"/>
    <s v="Tucker, Schmidt and Reid"/>
    <x v="107"/>
    <x v="26"/>
    <x v="106"/>
    <x v="107"/>
    <x v="1"/>
    <n v="86"/>
    <n v="75.895348837209298"/>
    <x v="1"/>
    <x v="1"/>
    <n v="1524459600"/>
    <x v="106"/>
    <n v="1525928400"/>
    <d v="2018-05-10T05:00:00"/>
    <b v="0"/>
    <b v="1"/>
    <s v="theater/plays"/>
    <x v="3"/>
    <x v="3"/>
  </r>
  <r>
    <n v="108"/>
    <s v="Decker Inc"/>
    <x v="108"/>
    <x v="42"/>
    <x v="107"/>
    <x v="108"/>
    <x v="1"/>
    <n v="83"/>
    <n v="107.57831325301204"/>
    <x v="1"/>
    <x v="1"/>
    <n v="1333688400"/>
    <x v="107"/>
    <n v="1336885200"/>
    <d v="2012-05-13T05:00:00"/>
    <b v="0"/>
    <b v="0"/>
    <s v="film &amp; video/documentary"/>
    <x v="4"/>
    <x v="4"/>
  </r>
  <r>
    <n v="109"/>
    <s v="Romero and Sons"/>
    <x v="109"/>
    <x v="5"/>
    <x v="108"/>
    <x v="109"/>
    <x v="0"/>
    <n v="60"/>
    <n v="51.31666666666667"/>
    <x v="1"/>
    <x v="1"/>
    <n v="1389506400"/>
    <x v="108"/>
    <n v="1389679200"/>
    <d v="2014-01-14T06:00:00"/>
    <b v="0"/>
    <b v="0"/>
    <s v="film &amp; video/television"/>
    <x v="4"/>
    <x v="19"/>
  </r>
  <r>
    <n v="110"/>
    <s v="Castillo-Carey"/>
    <x v="110"/>
    <x v="86"/>
    <x v="109"/>
    <x v="110"/>
    <x v="0"/>
    <n v="296"/>
    <n v="71.983108108108112"/>
    <x v="1"/>
    <x v="1"/>
    <n v="1536642000"/>
    <x v="109"/>
    <n v="1538283600"/>
    <d v="2018-09-30T05:00:00"/>
    <b v="0"/>
    <b v="0"/>
    <s v="food/food trucks"/>
    <x v="0"/>
    <x v="0"/>
  </r>
  <r>
    <n v="111"/>
    <s v="Hart-Briggs"/>
    <x v="111"/>
    <x v="87"/>
    <x v="110"/>
    <x v="111"/>
    <x v="1"/>
    <n v="676"/>
    <n v="108.95414201183432"/>
    <x v="1"/>
    <x v="1"/>
    <n v="1348290000"/>
    <x v="110"/>
    <n v="1348808400"/>
    <d v="2012-09-28T05:00:00"/>
    <b v="0"/>
    <b v="0"/>
    <s v="publishing/radio &amp; podcasts"/>
    <x v="5"/>
    <x v="15"/>
  </r>
  <r>
    <n v="112"/>
    <s v="Jones-Meyer"/>
    <x v="112"/>
    <x v="53"/>
    <x v="111"/>
    <x v="112"/>
    <x v="1"/>
    <n v="361"/>
    <n v="35"/>
    <x v="2"/>
    <x v="2"/>
    <n v="1408856400"/>
    <x v="111"/>
    <n v="1410152400"/>
    <d v="2014-09-08T05:00:00"/>
    <b v="0"/>
    <b v="0"/>
    <s v="technology/web"/>
    <x v="2"/>
    <x v="2"/>
  </r>
  <r>
    <n v="113"/>
    <s v="Wright, Hartman and Yu"/>
    <x v="113"/>
    <x v="88"/>
    <x v="112"/>
    <x v="113"/>
    <x v="1"/>
    <n v="131"/>
    <n v="94.938931297709928"/>
    <x v="1"/>
    <x v="1"/>
    <n v="1505192400"/>
    <x v="112"/>
    <n v="1505797200"/>
    <d v="2017-09-19T05:00:00"/>
    <b v="0"/>
    <b v="0"/>
    <s v="food/food trucks"/>
    <x v="0"/>
    <x v="0"/>
  </r>
  <r>
    <n v="114"/>
    <s v="Harper-Davis"/>
    <x v="114"/>
    <x v="89"/>
    <x v="113"/>
    <x v="114"/>
    <x v="1"/>
    <n v="126"/>
    <n v="109.65079365079364"/>
    <x v="1"/>
    <x v="1"/>
    <n v="1554786000"/>
    <x v="113"/>
    <n v="1554872400"/>
    <d v="2019-04-10T05:00:00"/>
    <b v="0"/>
    <b v="1"/>
    <s v="technology/wearables"/>
    <x v="2"/>
    <x v="8"/>
  </r>
  <r>
    <n v="115"/>
    <s v="Barrett PLC"/>
    <x v="115"/>
    <x v="90"/>
    <x v="114"/>
    <x v="115"/>
    <x v="0"/>
    <n v="3304"/>
    <n v="44.001815980629537"/>
    <x v="6"/>
    <x v="6"/>
    <n v="1510898400"/>
    <x v="114"/>
    <n v="1513922400"/>
    <d v="2017-12-22T06:00:00"/>
    <b v="0"/>
    <b v="0"/>
    <s v="publishing/fiction"/>
    <x v="5"/>
    <x v="13"/>
  </r>
  <r>
    <n v="116"/>
    <s v="David-Clark"/>
    <x v="116"/>
    <x v="44"/>
    <x v="115"/>
    <x v="116"/>
    <x v="0"/>
    <n v="73"/>
    <n v="86.794520547945211"/>
    <x v="1"/>
    <x v="1"/>
    <n v="1442552400"/>
    <x v="115"/>
    <n v="1442638800"/>
    <d v="2015-09-19T05:00:00"/>
    <b v="0"/>
    <b v="0"/>
    <s v="theater/plays"/>
    <x v="3"/>
    <x v="3"/>
  </r>
  <r>
    <n v="117"/>
    <s v="Chaney-Dennis"/>
    <x v="117"/>
    <x v="70"/>
    <x v="116"/>
    <x v="117"/>
    <x v="1"/>
    <n v="275"/>
    <n v="30.992727272727272"/>
    <x v="1"/>
    <x v="1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x v="118"/>
    <x v="91"/>
    <x v="117"/>
    <x v="118"/>
    <x v="1"/>
    <n v="67"/>
    <n v="94.791044776119406"/>
    <x v="1"/>
    <x v="1"/>
    <n v="1390716000"/>
    <x v="117"/>
    <n v="1391234400"/>
    <d v="2014-02-01T06:00:00"/>
    <b v="0"/>
    <b v="0"/>
    <s v="photography/photography books"/>
    <x v="7"/>
    <x v="14"/>
  </r>
  <r>
    <n v="119"/>
    <s v="Clark and Sons"/>
    <x v="119"/>
    <x v="92"/>
    <x v="118"/>
    <x v="119"/>
    <x v="1"/>
    <n v="154"/>
    <n v="69.79220779220779"/>
    <x v="1"/>
    <x v="1"/>
    <n v="1402894800"/>
    <x v="118"/>
    <n v="1404363600"/>
    <d v="2014-07-03T05:00:00"/>
    <b v="0"/>
    <b v="1"/>
    <s v="film &amp; video/documentary"/>
    <x v="4"/>
    <x v="4"/>
  </r>
  <r>
    <n v="120"/>
    <s v="Vega Group"/>
    <x v="120"/>
    <x v="93"/>
    <x v="119"/>
    <x v="120"/>
    <x v="1"/>
    <n v="1782"/>
    <n v="63.003367003367003"/>
    <x v="1"/>
    <x v="1"/>
    <n v="1429246800"/>
    <x v="119"/>
    <n v="1429592400"/>
    <d v="2015-04-21T05:00:00"/>
    <b v="0"/>
    <b v="1"/>
    <s v="games/mobile games"/>
    <x v="6"/>
    <x v="20"/>
  </r>
  <r>
    <n v="121"/>
    <s v="Brown-Brown"/>
    <x v="121"/>
    <x v="94"/>
    <x v="120"/>
    <x v="121"/>
    <x v="1"/>
    <n v="903"/>
    <n v="110.0343300110742"/>
    <x v="1"/>
    <x v="1"/>
    <n v="1412485200"/>
    <x v="33"/>
    <n v="1413608400"/>
    <d v="2014-10-18T05:00:00"/>
    <b v="0"/>
    <b v="0"/>
    <s v="games/video games"/>
    <x v="6"/>
    <x v="11"/>
  </r>
  <r>
    <n v="122"/>
    <s v="Taylor PLC"/>
    <x v="122"/>
    <x v="95"/>
    <x v="121"/>
    <x v="122"/>
    <x v="0"/>
    <n v="3387"/>
    <n v="25.997933274284026"/>
    <x v="1"/>
    <x v="1"/>
    <n v="1417068000"/>
    <x v="120"/>
    <n v="1419400800"/>
    <d v="2014-12-24T06:00:00"/>
    <b v="0"/>
    <b v="0"/>
    <s v="publishing/fiction"/>
    <x v="5"/>
    <x v="13"/>
  </r>
  <r>
    <n v="123"/>
    <s v="Edwards-Lewis"/>
    <x v="123"/>
    <x v="96"/>
    <x v="122"/>
    <x v="123"/>
    <x v="0"/>
    <n v="662"/>
    <n v="49.987915407854985"/>
    <x v="0"/>
    <x v="0"/>
    <n v="1448344800"/>
    <x v="121"/>
    <n v="1448604000"/>
    <d v="2015-11-27T06:00:00"/>
    <b v="1"/>
    <b v="0"/>
    <s v="theater/plays"/>
    <x v="3"/>
    <x v="3"/>
  </r>
  <r>
    <n v="124"/>
    <s v="Stanton, Neal and Rodriguez"/>
    <x v="124"/>
    <x v="97"/>
    <x v="123"/>
    <x v="124"/>
    <x v="1"/>
    <n v="94"/>
    <n v="101.72340425531915"/>
    <x v="6"/>
    <x v="6"/>
    <n v="1557723600"/>
    <x v="122"/>
    <n v="1562302800"/>
    <d v="2019-07-05T05:00:00"/>
    <b v="0"/>
    <b v="0"/>
    <s v="photography/photography books"/>
    <x v="7"/>
    <x v="14"/>
  </r>
  <r>
    <n v="125"/>
    <s v="Pratt LLC"/>
    <x v="125"/>
    <x v="98"/>
    <x v="124"/>
    <x v="125"/>
    <x v="1"/>
    <n v="180"/>
    <n v="47.083333333333336"/>
    <x v="1"/>
    <x v="1"/>
    <n v="1537333200"/>
    <x v="123"/>
    <n v="1537678800"/>
    <d v="2018-09-23T05:00:00"/>
    <b v="0"/>
    <b v="0"/>
    <s v="theater/plays"/>
    <x v="3"/>
    <x v="3"/>
  </r>
  <r>
    <n v="126"/>
    <s v="Gross PLC"/>
    <x v="126"/>
    <x v="99"/>
    <x v="125"/>
    <x v="126"/>
    <x v="0"/>
    <n v="774"/>
    <n v="89.944444444444443"/>
    <x v="1"/>
    <x v="1"/>
    <n v="1471150800"/>
    <x v="124"/>
    <n v="1473570000"/>
    <d v="2016-09-11T05:00:00"/>
    <b v="0"/>
    <b v="1"/>
    <s v="theater/plays"/>
    <x v="3"/>
    <x v="3"/>
  </r>
  <r>
    <n v="127"/>
    <s v="Martinez, Gomez and Dalton"/>
    <x v="127"/>
    <x v="100"/>
    <x v="126"/>
    <x v="127"/>
    <x v="0"/>
    <n v="672"/>
    <n v="78.96875"/>
    <x v="0"/>
    <x v="0"/>
    <n v="1273640400"/>
    <x v="125"/>
    <n v="1273899600"/>
    <d v="2010-05-15T05:00:00"/>
    <b v="0"/>
    <b v="0"/>
    <s v="theater/plays"/>
    <x v="3"/>
    <x v="3"/>
  </r>
  <r>
    <n v="128"/>
    <s v="Allen-Curtis"/>
    <x v="128"/>
    <x v="101"/>
    <x v="127"/>
    <x v="128"/>
    <x v="3"/>
    <n v="532"/>
    <n v="80.067669172932327"/>
    <x v="1"/>
    <x v="1"/>
    <n v="1282885200"/>
    <x v="126"/>
    <n v="1284008400"/>
    <d v="2010-09-09T05:00:00"/>
    <b v="0"/>
    <b v="0"/>
    <s v="music/rock"/>
    <x v="1"/>
    <x v="1"/>
  </r>
  <r>
    <n v="129"/>
    <s v="Morgan-Martinez"/>
    <x v="129"/>
    <x v="102"/>
    <x v="128"/>
    <x v="129"/>
    <x v="3"/>
    <n v="55"/>
    <n v="86.472727272727269"/>
    <x v="2"/>
    <x v="2"/>
    <n v="1422943200"/>
    <x v="127"/>
    <n v="1425103200"/>
    <d v="2015-02-28T06:00:00"/>
    <b v="0"/>
    <b v="0"/>
    <s v="food/food trucks"/>
    <x v="0"/>
    <x v="0"/>
  </r>
  <r>
    <n v="130"/>
    <s v="Luna, Anderson and Fox"/>
    <x v="130"/>
    <x v="103"/>
    <x v="129"/>
    <x v="130"/>
    <x v="1"/>
    <n v="533"/>
    <n v="28.001876172607879"/>
    <x v="3"/>
    <x v="3"/>
    <n v="1319605200"/>
    <x v="128"/>
    <n v="1320991200"/>
    <d v="2011-11-11T06:00:00"/>
    <b v="0"/>
    <b v="0"/>
    <s v="film &amp; video/drama"/>
    <x v="4"/>
    <x v="6"/>
  </r>
  <r>
    <n v="131"/>
    <s v="Fleming, Zhang and Henderson"/>
    <x v="131"/>
    <x v="104"/>
    <x v="130"/>
    <x v="131"/>
    <x v="1"/>
    <n v="2443"/>
    <n v="67.996725337699544"/>
    <x v="4"/>
    <x v="4"/>
    <n v="1385704800"/>
    <x v="129"/>
    <n v="1386828000"/>
    <d v="2013-12-12T06:00:00"/>
    <b v="0"/>
    <b v="0"/>
    <s v="technology/web"/>
    <x v="2"/>
    <x v="2"/>
  </r>
  <r>
    <n v="132"/>
    <s v="Flowers and Sons"/>
    <x v="132"/>
    <x v="88"/>
    <x v="131"/>
    <x v="132"/>
    <x v="1"/>
    <n v="89"/>
    <n v="43.078651685393261"/>
    <x v="1"/>
    <x v="1"/>
    <n v="1515736800"/>
    <x v="130"/>
    <n v="1517119200"/>
    <d v="2018-01-28T06:00:00"/>
    <b v="0"/>
    <b v="1"/>
    <s v="theater/plays"/>
    <x v="3"/>
    <x v="3"/>
  </r>
  <r>
    <n v="133"/>
    <s v="Gates PLC"/>
    <x v="133"/>
    <x v="6"/>
    <x v="132"/>
    <x v="133"/>
    <x v="1"/>
    <n v="159"/>
    <n v="87.95597484276729"/>
    <x v="1"/>
    <x v="1"/>
    <n v="1313125200"/>
    <x v="131"/>
    <n v="1315026000"/>
    <d v="2011-09-03T05:00:00"/>
    <b v="0"/>
    <b v="0"/>
    <s v="music/world music"/>
    <x v="1"/>
    <x v="21"/>
  </r>
  <r>
    <n v="134"/>
    <s v="Caldwell LLC"/>
    <x v="134"/>
    <x v="105"/>
    <x v="133"/>
    <x v="134"/>
    <x v="0"/>
    <n v="940"/>
    <n v="94.987234042553197"/>
    <x v="5"/>
    <x v="5"/>
    <n v="1308459600"/>
    <x v="132"/>
    <n v="1312693200"/>
    <d v="2011-08-07T05:00:00"/>
    <b v="0"/>
    <b v="1"/>
    <s v="film &amp; video/documentary"/>
    <x v="4"/>
    <x v="4"/>
  </r>
  <r>
    <n v="135"/>
    <s v="Le, Burton and Evans"/>
    <x v="135"/>
    <x v="106"/>
    <x v="134"/>
    <x v="135"/>
    <x v="0"/>
    <n v="117"/>
    <n v="46.905982905982903"/>
    <x v="1"/>
    <x v="1"/>
    <n v="1362636000"/>
    <x v="133"/>
    <n v="1363064400"/>
    <d v="2013-03-12T05:00:00"/>
    <b v="0"/>
    <b v="1"/>
    <s v="theater/plays"/>
    <x v="3"/>
    <x v="3"/>
  </r>
  <r>
    <n v="136"/>
    <s v="Briggs PLC"/>
    <x v="136"/>
    <x v="107"/>
    <x v="135"/>
    <x v="136"/>
    <x v="3"/>
    <n v="58"/>
    <n v="46.913793103448278"/>
    <x v="1"/>
    <x v="1"/>
    <n v="1402117200"/>
    <x v="134"/>
    <n v="1403154000"/>
    <d v="2014-06-19T05:00:00"/>
    <b v="0"/>
    <b v="1"/>
    <s v="film &amp; video/drama"/>
    <x v="4"/>
    <x v="6"/>
  </r>
  <r>
    <n v="137"/>
    <s v="Hudson-Nguyen"/>
    <x v="137"/>
    <x v="37"/>
    <x v="136"/>
    <x v="137"/>
    <x v="1"/>
    <n v="50"/>
    <n v="94.24"/>
    <x v="1"/>
    <x v="1"/>
    <n v="1286341200"/>
    <x v="135"/>
    <n v="1286859600"/>
    <d v="2010-10-12T05:00:00"/>
    <b v="0"/>
    <b v="0"/>
    <s v="publishing/nonfiction"/>
    <x v="5"/>
    <x v="9"/>
  </r>
  <r>
    <n v="138"/>
    <s v="Hogan Ltd"/>
    <x v="138"/>
    <x v="103"/>
    <x v="137"/>
    <x v="138"/>
    <x v="0"/>
    <n v="115"/>
    <n v="80.139130434782615"/>
    <x v="1"/>
    <x v="1"/>
    <n v="1348808400"/>
    <x v="136"/>
    <n v="1349326800"/>
    <d v="2012-10-04T05:00:00"/>
    <b v="0"/>
    <b v="0"/>
    <s v="games/mobile games"/>
    <x v="6"/>
    <x v="20"/>
  </r>
  <r>
    <n v="139"/>
    <s v="Hamilton, Wright and Chavez"/>
    <x v="139"/>
    <x v="108"/>
    <x v="138"/>
    <x v="139"/>
    <x v="0"/>
    <n v="326"/>
    <n v="59.036809815950917"/>
    <x v="1"/>
    <x v="1"/>
    <n v="1429592400"/>
    <x v="137"/>
    <n v="1430974800"/>
    <d v="2015-05-07T05:00:00"/>
    <b v="0"/>
    <b v="1"/>
    <s v="technology/wearables"/>
    <x v="2"/>
    <x v="8"/>
  </r>
  <r>
    <n v="140"/>
    <s v="Bautista-Cross"/>
    <x v="140"/>
    <x v="20"/>
    <x v="139"/>
    <x v="140"/>
    <x v="1"/>
    <n v="186"/>
    <n v="65.989247311827953"/>
    <x v="1"/>
    <x v="1"/>
    <n v="1519538400"/>
    <x v="138"/>
    <n v="1519970400"/>
    <d v="2018-03-02T06:00:00"/>
    <b v="0"/>
    <b v="0"/>
    <s v="film &amp; video/documentary"/>
    <x v="4"/>
    <x v="4"/>
  </r>
  <r>
    <n v="141"/>
    <s v="Jackson LLC"/>
    <x v="141"/>
    <x v="109"/>
    <x v="140"/>
    <x v="141"/>
    <x v="1"/>
    <n v="1071"/>
    <n v="60.992530345471522"/>
    <x v="1"/>
    <x v="1"/>
    <n v="1434085200"/>
    <x v="139"/>
    <n v="1434603600"/>
    <d v="2015-06-18T05:00:00"/>
    <b v="0"/>
    <b v="0"/>
    <s v="technology/web"/>
    <x v="2"/>
    <x v="2"/>
  </r>
  <r>
    <n v="142"/>
    <s v="Figueroa Ltd"/>
    <x v="142"/>
    <x v="92"/>
    <x v="141"/>
    <x v="142"/>
    <x v="1"/>
    <n v="117"/>
    <n v="98.307692307692307"/>
    <x v="1"/>
    <x v="1"/>
    <n v="1333688400"/>
    <x v="107"/>
    <n v="1337230800"/>
    <d v="2012-05-17T05:00:00"/>
    <b v="0"/>
    <b v="0"/>
    <s v="technology/web"/>
    <x v="2"/>
    <x v="2"/>
  </r>
  <r>
    <n v="143"/>
    <s v="Avila-Jones"/>
    <x v="143"/>
    <x v="91"/>
    <x v="142"/>
    <x v="143"/>
    <x v="1"/>
    <n v="70"/>
    <n v="104.6"/>
    <x v="1"/>
    <x v="1"/>
    <n v="1277701200"/>
    <x v="140"/>
    <n v="1279429200"/>
    <d v="2010-07-18T05:00:00"/>
    <b v="0"/>
    <b v="0"/>
    <s v="music/indie rock"/>
    <x v="1"/>
    <x v="7"/>
  </r>
  <r>
    <n v="144"/>
    <s v="Martin, Lopez and Hunter"/>
    <x v="144"/>
    <x v="25"/>
    <x v="143"/>
    <x v="144"/>
    <x v="1"/>
    <n v="135"/>
    <n v="86.066666666666663"/>
    <x v="1"/>
    <x v="1"/>
    <n v="1560747600"/>
    <x v="141"/>
    <n v="1561438800"/>
    <d v="2019-06-25T05:00:00"/>
    <b v="0"/>
    <b v="0"/>
    <s v="theater/plays"/>
    <x v="3"/>
    <x v="3"/>
  </r>
  <r>
    <n v="145"/>
    <s v="Fields-Moore"/>
    <x v="145"/>
    <x v="110"/>
    <x v="144"/>
    <x v="145"/>
    <x v="1"/>
    <n v="768"/>
    <n v="76.989583333333329"/>
    <x v="5"/>
    <x v="5"/>
    <n v="1410066000"/>
    <x v="142"/>
    <n v="1410498000"/>
    <d v="2014-09-12T05:00:00"/>
    <b v="0"/>
    <b v="0"/>
    <s v="technology/wearables"/>
    <x v="2"/>
    <x v="8"/>
  </r>
  <r>
    <n v="146"/>
    <s v="Harris-Golden"/>
    <x v="146"/>
    <x v="35"/>
    <x v="145"/>
    <x v="146"/>
    <x v="3"/>
    <n v="51"/>
    <n v="29.764705882352942"/>
    <x v="1"/>
    <x v="1"/>
    <n v="1320732000"/>
    <x v="143"/>
    <n v="1322460000"/>
    <d v="2011-11-28T06:00:00"/>
    <b v="0"/>
    <b v="0"/>
    <s v="theater/plays"/>
    <x v="3"/>
    <x v="3"/>
  </r>
  <r>
    <n v="147"/>
    <s v="Moss, Norman and Dunlap"/>
    <x v="147"/>
    <x v="111"/>
    <x v="146"/>
    <x v="147"/>
    <x v="1"/>
    <n v="199"/>
    <n v="46.91959798994975"/>
    <x v="1"/>
    <x v="1"/>
    <n v="1465794000"/>
    <x v="144"/>
    <n v="1466312400"/>
    <d v="2016-06-19T05:00:00"/>
    <b v="0"/>
    <b v="1"/>
    <s v="theater/plays"/>
    <x v="3"/>
    <x v="3"/>
  </r>
  <r>
    <n v="148"/>
    <s v="White, Larson and Wright"/>
    <x v="148"/>
    <x v="29"/>
    <x v="147"/>
    <x v="148"/>
    <x v="1"/>
    <n v="107"/>
    <n v="105.18691588785046"/>
    <x v="1"/>
    <x v="1"/>
    <n v="1500958800"/>
    <x v="145"/>
    <n v="1501736400"/>
    <d v="2017-08-03T05:00:00"/>
    <b v="0"/>
    <b v="0"/>
    <s v="technology/wearables"/>
    <x v="2"/>
    <x v="8"/>
  </r>
  <r>
    <n v="149"/>
    <s v="Payne, Oliver and Burch"/>
    <x v="149"/>
    <x v="8"/>
    <x v="148"/>
    <x v="149"/>
    <x v="1"/>
    <n v="195"/>
    <n v="69.907692307692301"/>
    <x v="1"/>
    <x v="1"/>
    <n v="1357020000"/>
    <x v="146"/>
    <n v="1361512800"/>
    <d v="2013-02-22T06:00:00"/>
    <b v="0"/>
    <b v="0"/>
    <s v="music/indie rock"/>
    <x v="1"/>
    <x v="7"/>
  </r>
  <r>
    <n v="150"/>
    <s v="Brown, Palmer and Pace"/>
    <x v="150"/>
    <x v="0"/>
    <x v="99"/>
    <x v="100"/>
    <x v="0"/>
    <n v="1"/>
    <n v="1"/>
    <x v="1"/>
    <x v="1"/>
    <n v="1544940000"/>
    <x v="147"/>
    <n v="1545026400"/>
    <d v="2018-12-17T06:00:00"/>
    <b v="0"/>
    <b v="0"/>
    <s v="music/rock"/>
    <x v="1"/>
    <x v="1"/>
  </r>
  <r>
    <n v="151"/>
    <s v="Parker LLC"/>
    <x v="151"/>
    <x v="112"/>
    <x v="149"/>
    <x v="150"/>
    <x v="0"/>
    <n v="1467"/>
    <n v="60.011588275391958"/>
    <x v="1"/>
    <x v="1"/>
    <n v="1402290000"/>
    <x v="148"/>
    <n v="1406696400"/>
    <d v="2014-07-30T05:00:00"/>
    <b v="0"/>
    <b v="0"/>
    <s v="music/electric music"/>
    <x v="1"/>
    <x v="5"/>
  </r>
  <r>
    <n v="152"/>
    <s v="Bowen, Mcdonald and Hall"/>
    <x v="152"/>
    <x v="113"/>
    <x v="150"/>
    <x v="151"/>
    <x v="1"/>
    <n v="3376"/>
    <n v="52.006220379146917"/>
    <x v="1"/>
    <x v="1"/>
    <n v="1487311200"/>
    <x v="149"/>
    <n v="1487916000"/>
    <d v="2017-02-24T06:00:00"/>
    <b v="0"/>
    <b v="0"/>
    <s v="music/indie rock"/>
    <x v="1"/>
    <x v="7"/>
  </r>
  <r>
    <n v="153"/>
    <s v="Whitehead, Bell and Hughes"/>
    <x v="153"/>
    <x v="114"/>
    <x v="151"/>
    <x v="152"/>
    <x v="0"/>
    <n v="5681"/>
    <n v="31.000176025347649"/>
    <x v="1"/>
    <x v="1"/>
    <n v="1350622800"/>
    <x v="150"/>
    <n v="1351141200"/>
    <d v="2012-10-25T05:00:00"/>
    <b v="0"/>
    <b v="0"/>
    <s v="theater/plays"/>
    <x v="3"/>
    <x v="3"/>
  </r>
  <r>
    <n v="154"/>
    <s v="Rodriguez-Brown"/>
    <x v="154"/>
    <x v="115"/>
    <x v="152"/>
    <x v="153"/>
    <x v="0"/>
    <n v="1059"/>
    <n v="95.042492917847028"/>
    <x v="1"/>
    <x v="1"/>
    <n v="1463029200"/>
    <x v="151"/>
    <n v="1465016400"/>
    <d v="2016-06-04T05:00:00"/>
    <b v="0"/>
    <b v="1"/>
    <s v="music/indie rock"/>
    <x v="1"/>
    <x v="7"/>
  </r>
  <r>
    <n v="155"/>
    <s v="Hall-Schaefer"/>
    <x v="155"/>
    <x v="116"/>
    <x v="153"/>
    <x v="154"/>
    <x v="0"/>
    <n v="1194"/>
    <n v="75.968174204355108"/>
    <x v="1"/>
    <x v="1"/>
    <n v="1269493200"/>
    <x v="152"/>
    <n v="1270789200"/>
    <d v="2010-04-09T05:00:00"/>
    <b v="0"/>
    <b v="0"/>
    <s v="theater/plays"/>
    <x v="3"/>
    <x v="3"/>
  </r>
  <r>
    <n v="156"/>
    <s v="Meza-Rogers"/>
    <x v="156"/>
    <x v="117"/>
    <x v="154"/>
    <x v="155"/>
    <x v="3"/>
    <n v="379"/>
    <n v="71.013192612137203"/>
    <x v="2"/>
    <x v="2"/>
    <n v="1570251600"/>
    <x v="153"/>
    <n v="1572325200"/>
    <d v="2019-10-29T05:00:00"/>
    <b v="0"/>
    <b v="0"/>
    <s v="music/rock"/>
    <x v="1"/>
    <x v="1"/>
  </r>
  <r>
    <n v="157"/>
    <s v="Curtis-Curtis"/>
    <x v="157"/>
    <x v="3"/>
    <x v="155"/>
    <x v="156"/>
    <x v="0"/>
    <n v="30"/>
    <n v="73.733333333333334"/>
    <x v="2"/>
    <x v="2"/>
    <n v="1388383200"/>
    <x v="154"/>
    <n v="1389420000"/>
    <d v="2014-01-11T06:00:00"/>
    <b v="0"/>
    <b v="0"/>
    <s v="photography/photography books"/>
    <x v="7"/>
    <x v="14"/>
  </r>
  <r>
    <n v="158"/>
    <s v="Carlson Inc"/>
    <x v="158"/>
    <x v="118"/>
    <x v="156"/>
    <x v="157"/>
    <x v="1"/>
    <n v="41"/>
    <n v="113.17073170731707"/>
    <x v="1"/>
    <x v="1"/>
    <n v="1449554400"/>
    <x v="155"/>
    <n v="1449640800"/>
    <d v="2015-12-09T06:00:00"/>
    <b v="0"/>
    <b v="0"/>
    <s v="music/rock"/>
    <x v="1"/>
    <x v="1"/>
  </r>
  <r>
    <n v="159"/>
    <s v="Clarke, Anderson and Lee"/>
    <x v="159"/>
    <x v="119"/>
    <x v="157"/>
    <x v="158"/>
    <x v="1"/>
    <n v="1821"/>
    <n v="105.00933552992861"/>
    <x v="1"/>
    <x v="1"/>
    <n v="1553662800"/>
    <x v="156"/>
    <n v="1555218000"/>
    <d v="2019-04-14T05:00:00"/>
    <b v="0"/>
    <b v="1"/>
    <s v="theater/plays"/>
    <x v="3"/>
    <x v="3"/>
  </r>
  <r>
    <n v="160"/>
    <s v="Evans Group"/>
    <x v="160"/>
    <x v="48"/>
    <x v="158"/>
    <x v="159"/>
    <x v="1"/>
    <n v="164"/>
    <n v="79.176829268292678"/>
    <x v="1"/>
    <x v="1"/>
    <n v="1556341200"/>
    <x v="157"/>
    <n v="1557723600"/>
    <d v="2019-05-13T05:00:00"/>
    <b v="0"/>
    <b v="0"/>
    <s v="technology/wearables"/>
    <x v="2"/>
    <x v="8"/>
  </r>
  <r>
    <n v="161"/>
    <s v="Bruce Group"/>
    <x v="161"/>
    <x v="20"/>
    <x v="159"/>
    <x v="160"/>
    <x v="0"/>
    <n v="75"/>
    <n v="57.333333333333336"/>
    <x v="1"/>
    <x v="1"/>
    <n v="1442984400"/>
    <x v="158"/>
    <n v="1443502800"/>
    <d v="2015-09-29T05:00:00"/>
    <b v="0"/>
    <b v="1"/>
    <s v="technology/web"/>
    <x v="2"/>
    <x v="2"/>
  </r>
  <r>
    <n v="162"/>
    <s v="Keith, Alvarez and Potter"/>
    <x v="162"/>
    <x v="55"/>
    <x v="160"/>
    <x v="161"/>
    <x v="1"/>
    <n v="157"/>
    <n v="58.178343949044589"/>
    <x v="5"/>
    <x v="5"/>
    <n v="1544248800"/>
    <x v="159"/>
    <n v="1546840800"/>
    <d v="2019-01-07T06:00:00"/>
    <b v="0"/>
    <b v="0"/>
    <s v="music/rock"/>
    <x v="1"/>
    <x v="1"/>
  </r>
  <r>
    <n v="163"/>
    <s v="Burton-Watkins"/>
    <x v="163"/>
    <x v="26"/>
    <x v="161"/>
    <x v="162"/>
    <x v="1"/>
    <n v="246"/>
    <n v="36.032520325203251"/>
    <x v="1"/>
    <x v="1"/>
    <n v="1508475600"/>
    <x v="160"/>
    <n v="1512712800"/>
    <d v="2017-12-08T06:00:00"/>
    <b v="0"/>
    <b v="1"/>
    <s v="photography/photography books"/>
    <x v="7"/>
    <x v="14"/>
  </r>
  <r>
    <n v="164"/>
    <s v="Lopez and Sons"/>
    <x v="164"/>
    <x v="120"/>
    <x v="162"/>
    <x v="163"/>
    <x v="1"/>
    <n v="1396"/>
    <n v="107.99068767908309"/>
    <x v="1"/>
    <x v="1"/>
    <n v="1507438800"/>
    <x v="161"/>
    <n v="1507525200"/>
    <d v="2017-10-09T05:00:00"/>
    <b v="0"/>
    <b v="0"/>
    <s v="theater/plays"/>
    <x v="3"/>
    <x v="3"/>
  </r>
  <r>
    <n v="165"/>
    <s v="Cordova Ltd"/>
    <x v="165"/>
    <x v="121"/>
    <x v="163"/>
    <x v="164"/>
    <x v="1"/>
    <n v="2506"/>
    <n v="44.005985634477256"/>
    <x v="1"/>
    <x v="1"/>
    <n v="1501563600"/>
    <x v="162"/>
    <n v="1504328400"/>
    <d v="2017-09-02T05:00:00"/>
    <b v="0"/>
    <b v="0"/>
    <s v="technology/web"/>
    <x v="2"/>
    <x v="2"/>
  </r>
  <r>
    <n v="166"/>
    <s v="Brown-Vang"/>
    <x v="166"/>
    <x v="122"/>
    <x v="164"/>
    <x v="165"/>
    <x v="1"/>
    <n v="244"/>
    <n v="55.077868852459019"/>
    <x v="1"/>
    <x v="1"/>
    <n v="1292997600"/>
    <x v="163"/>
    <n v="1293343200"/>
    <d v="2010-12-26T06:00:00"/>
    <b v="0"/>
    <b v="0"/>
    <s v="photography/photography books"/>
    <x v="7"/>
    <x v="14"/>
  </r>
  <r>
    <n v="167"/>
    <s v="Cruz-Ward"/>
    <x v="167"/>
    <x v="97"/>
    <x v="165"/>
    <x v="166"/>
    <x v="1"/>
    <n v="146"/>
    <n v="74"/>
    <x v="2"/>
    <x v="2"/>
    <n v="1370840400"/>
    <x v="164"/>
    <n v="1371704400"/>
    <d v="2013-06-20T05:00:00"/>
    <b v="0"/>
    <b v="0"/>
    <s v="theater/plays"/>
    <x v="3"/>
    <x v="3"/>
  </r>
  <r>
    <n v="168"/>
    <s v="Hernandez Group"/>
    <x v="168"/>
    <x v="123"/>
    <x v="166"/>
    <x v="167"/>
    <x v="0"/>
    <n v="955"/>
    <n v="41.996858638743454"/>
    <x v="3"/>
    <x v="3"/>
    <n v="1550815200"/>
    <x v="165"/>
    <n v="1552798800"/>
    <d v="2019-03-17T05:00:00"/>
    <b v="0"/>
    <b v="1"/>
    <s v="music/indie rock"/>
    <x v="1"/>
    <x v="7"/>
  </r>
  <r>
    <n v="169"/>
    <s v="Tran, Steele and Wilson"/>
    <x v="169"/>
    <x v="124"/>
    <x v="167"/>
    <x v="168"/>
    <x v="1"/>
    <n v="1267"/>
    <n v="77.988161010260455"/>
    <x v="1"/>
    <x v="1"/>
    <n v="1339909200"/>
    <x v="166"/>
    <n v="1342328400"/>
    <d v="2012-07-15T05:00:00"/>
    <b v="0"/>
    <b v="1"/>
    <s v="film &amp; video/shorts"/>
    <x v="4"/>
    <x v="12"/>
  </r>
  <r>
    <n v="170"/>
    <s v="Summers, Gallegos and Stein"/>
    <x v="170"/>
    <x v="125"/>
    <x v="168"/>
    <x v="169"/>
    <x v="0"/>
    <n v="67"/>
    <n v="82.507462686567166"/>
    <x v="1"/>
    <x v="1"/>
    <n v="1501736400"/>
    <x v="167"/>
    <n v="1502341200"/>
    <d v="2017-08-10T05:00:00"/>
    <b v="0"/>
    <b v="0"/>
    <s v="music/indie rock"/>
    <x v="1"/>
    <x v="7"/>
  </r>
  <r>
    <n v="171"/>
    <s v="Blair Group"/>
    <x v="171"/>
    <x v="70"/>
    <x v="169"/>
    <x v="170"/>
    <x v="0"/>
    <n v="5"/>
    <n v="104.2"/>
    <x v="1"/>
    <x v="1"/>
    <n v="1395291600"/>
    <x v="168"/>
    <n v="1397192400"/>
    <d v="2014-04-11T05:00:00"/>
    <b v="0"/>
    <b v="0"/>
    <s v="publishing/translations"/>
    <x v="5"/>
    <x v="18"/>
  </r>
  <r>
    <n v="172"/>
    <s v="Nixon Inc"/>
    <x v="172"/>
    <x v="126"/>
    <x v="170"/>
    <x v="171"/>
    <x v="0"/>
    <n v="26"/>
    <n v="25.5"/>
    <x v="1"/>
    <x v="1"/>
    <n v="1405746000"/>
    <x v="169"/>
    <n v="1407042000"/>
    <d v="2014-08-03T05:00:00"/>
    <b v="0"/>
    <b v="1"/>
    <s v="film &amp; video/documentary"/>
    <x v="4"/>
    <x v="4"/>
  </r>
  <r>
    <n v="173"/>
    <s v="White LLC"/>
    <x v="173"/>
    <x v="127"/>
    <x v="171"/>
    <x v="172"/>
    <x v="1"/>
    <n v="1561"/>
    <n v="100.98334401024984"/>
    <x v="1"/>
    <x v="1"/>
    <n v="1368853200"/>
    <x v="170"/>
    <n v="1369371600"/>
    <d v="2013-05-24T05:00:00"/>
    <b v="0"/>
    <b v="0"/>
    <s v="theater/plays"/>
    <x v="3"/>
    <x v="3"/>
  </r>
  <r>
    <n v="174"/>
    <s v="Santos, Black and Donovan"/>
    <x v="174"/>
    <x v="60"/>
    <x v="172"/>
    <x v="173"/>
    <x v="1"/>
    <n v="48"/>
    <n v="111.83333333333333"/>
    <x v="1"/>
    <x v="1"/>
    <n v="1444021200"/>
    <x v="171"/>
    <n v="1444107600"/>
    <d v="2015-10-06T05:00:00"/>
    <b v="0"/>
    <b v="1"/>
    <s v="technology/wearables"/>
    <x v="2"/>
    <x v="8"/>
  </r>
  <r>
    <n v="175"/>
    <s v="Jones, Contreras and Burnett"/>
    <x v="175"/>
    <x v="128"/>
    <x v="173"/>
    <x v="174"/>
    <x v="0"/>
    <n v="1130"/>
    <n v="41.999115044247787"/>
    <x v="1"/>
    <x v="1"/>
    <n v="1472619600"/>
    <x v="172"/>
    <n v="1474261200"/>
    <d v="2016-09-19T05:00:00"/>
    <b v="0"/>
    <b v="0"/>
    <s v="theater/plays"/>
    <x v="3"/>
    <x v="3"/>
  </r>
  <r>
    <n v="176"/>
    <s v="Stone-Orozco"/>
    <x v="176"/>
    <x v="129"/>
    <x v="174"/>
    <x v="175"/>
    <x v="0"/>
    <n v="782"/>
    <n v="110.05115089514067"/>
    <x v="1"/>
    <x v="1"/>
    <n v="1472878800"/>
    <x v="173"/>
    <n v="1473656400"/>
    <d v="2016-09-12T05:00:00"/>
    <b v="0"/>
    <b v="0"/>
    <s v="theater/plays"/>
    <x v="3"/>
    <x v="3"/>
  </r>
  <r>
    <n v="177"/>
    <s v="Lee, Gibson and Morgan"/>
    <x v="177"/>
    <x v="130"/>
    <x v="175"/>
    <x v="176"/>
    <x v="1"/>
    <n v="2739"/>
    <n v="58.997079225994888"/>
    <x v="1"/>
    <x v="1"/>
    <n v="1289800800"/>
    <x v="174"/>
    <n v="1291960800"/>
    <d v="2010-12-10T06:00:00"/>
    <b v="0"/>
    <b v="0"/>
    <s v="theater/plays"/>
    <x v="3"/>
    <x v="3"/>
  </r>
  <r>
    <n v="178"/>
    <s v="Alexander-Williams"/>
    <x v="178"/>
    <x v="44"/>
    <x v="176"/>
    <x v="177"/>
    <x v="0"/>
    <n v="210"/>
    <n v="32.985714285714288"/>
    <x v="1"/>
    <x v="1"/>
    <n v="1505970000"/>
    <x v="175"/>
    <n v="1506747600"/>
    <d v="2017-09-30T05:00:00"/>
    <b v="0"/>
    <b v="0"/>
    <s v="food/food trucks"/>
    <x v="0"/>
    <x v="0"/>
  </r>
  <r>
    <n v="179"/>
    <s v="Marks Ltd"/>
    <x v="179"/>
    <x v="131"/>
    <x v="177"/>
    <x v="178"/>
    <x v="1"/>
    <n v="3537"/>
    <n v="45.005654509471306"/>
    <x v="0"/>
    <x v="0"/>
    <n v="1363496400"/>
    <x v="176"/>
    <n v="1363582800"/>
    <d v="2013-03-18T05:00:00"/>
    <b v="0"/>
    <b v="1"/>
    <s v="theater/plays"/>
    <x v="3"/>
    <x v="3"/>
  </r>
  <r>
    <n v="180"/>
    <s v="Olsen, Edwards and Reid"/>
    <x v="180"/>
    <x v="132"/>
    <x v="178"/>
    <x v="179"/>
    <x v="1"/>
    <n v="2107"/>
    <n v="81.98196487897485"/>
    <x v="2"/>
    <x v="2"/>
    <n v="1269234000"/>
    <x v="177"/>
    <n v="1269666000"/>
    <d v="2010-03-27T05:00:00"/>
    <b v="0"/>
    <b v="0"/>
    <s v="technology/wearables"/>
    <x v="2"/>
    <x v="8"/>
  </r>
  <r>
    <n v="181"/>
    <s v="Daniels, Rose and Tyler"/>
    <x v="181"/>
    <x v="133"/>
    <x v="179"/>
    <x v="180"/>
    <x v="0"/>
    <n v="136"/>
    <n v="39.080882352941174"/>
    <x v="1"/>
    <x v="1"/>
    <n v="1507093200"/>
    <x v="178"/>
    <n v="1508648400"/>
    <d v="2017-10-22T05:00:00"/>
    <b v="0"/>
    <b v="0"/>
    <s v="technology/web"/>
    <x v="2"/>
    <x v="2"/>
  </r>
  <r>
    <n v="182"/>
    <s v="Adams Group"/>
    <x v="182"/>
    <x v="134"/>
    <x v="180"/>
    <x v="181"/>
    <x v="1"/>
    <n v="3318"/>
    <n v="58.996383363471971"/>
    <x v="3"/>
    <x v="3"/>
    <n v="1560574800"/>
    <x v="179"/>
    <n v="1561957200"/>
    <d v="2019-07-01T05:00:00"/>
    <b v="0"/>
    <b v="0"/>
    <s v="theater/plays"/>
    <x v="3"/>
    <x v="3"/>
  </r>
  <r>
    <n v="183"/>
    <s v="Rogers, Huerta and Medina"/>
    <x v="183"/>
    <x v="135"/>
    <x v="181"/>
    <x v="182"/>
    <x v="0"/>
    <n v="86"/>
    <n v="40.988372093023258"/>
    <x v="0"/>
    <x v="0"/>
    <n v="1284008400"/>
    <x v="180"/>
    <n v="1285131600"/>
    <d v="2010-09-22T05:00:00"/>
    <b v="0"/>
    <b v="0"/>
    <s v="music/rock"/>
    <x v="1"/>
    <x v="1"/>
  </r>
  <r>
    <n v="184"/>
    <s v="Howard, Carter and Griffith"/>
    <x v="184"/>
    <x v="136"/>
    <x v="182"/>
    <x v="183"/>
    <x v="1"/>
    <n v="340"/>
    <n v="31.029411764705884"/>
    <x v="1"/>
    <x v="1"/>
    <n v="1556859600"/>
    <x v="181"/>
    <n v="1556946000"/>
    <d v="2019-05-04T05:00:00"/>
    <b v="0"/>
    <b v="0"/>
    <s v="theater/plays"/>
    <x v="3"/>
    <x v="3"/>
  </r>
  <r>
    <n v="185"/>
    <s v="Bailey PLC"/>
    <x v="185"/>
    <x v="67"/>
    <x v="183"/>
    <x v="184"/>
    <x v="0"/>
    <n v="19"/>
    <n v="37.789473684210527"/>
    <x v="1"/>
    <x v="1"/>
    <n v="1526187600"/>
    <x v="182"/>
    <n v="1527138000"/>
    <d v="2018-05-24T05:00:00"/>
    <b v="0"/>
    <b v="0"/>
    <s v="film &amp; video/television"/>
    <x v="4"/>
    <x v="19"/>
  </r>
  <r>
    <n v="186"/>
    <s v="Parker Group"/>
    <x v="186"/>
    <x v="137"/>
    <x v="184"/>
    <x v="185"/>
    <x v="0"/>
    <n v="886"/>
    <n v="32.006772009029348"/>
    <x v="1"/>
    <x v="1"/>
    <n v="1400821200"/>
    <x v="183"/>
    <n v="1402117200"/>
    <d v="2014-06-07T05:00:00"/>
    <b v="0"/>
    <b v="0"/>
    <s v="theater/plays"/>
    <x v="3"/>
    <x v="3"/>
  </r>
  <r>
    <n v="187"/>
    <s v="Fox Group"/>
    <x v="187"/>
    <x v="138"/>
    <x v="185"/>
    <x v="186"/>
    <x v="1"/>
    <n v="1442"/>
    <n v="95.966712898751737"/>
    <x v="0"/>
    <x v="0"/>
    <n v="1361599200"/>
    <x v="184"/>
    <n v="1364014800"/>
    <d v="2013-03-23T05:00:00"/>
    <b v="0"/>
    <b v="1"/>
    <s v="film &amp; video/shorts"/>
    <x v="4"/>
    <x v="12"/>
  </r>
  <r>
    <n v="188"/>
    <s v="Walker, Jones and Rodriguez"/>
    <x v="188"/>
    <x v="139"/>
    <x v="186"/>
    <x v="187"/>
    <x v="0"/>
    <n v="35"/>
    <n v="75"/>
    <x v="6"/>
    <x v="6"/>
    <n v="1417500000"/>
    <x v="185"/>
    <n v="1417586400"/>
    <d v="2014-12-03T06:00:00"/>
    <b v="0"/>
    <b v="0"/>
    <s v="theater/plays"/>
    <x v="3"/>
    <x v="3"/>
  </r>
  <r>
    <n v="189"/>
    <s v="Anthony-Shaw"/>
    <x v="189"/>
    <x v="140"/>
    <x v="187"/>
    <x v="188"/>
    <x v="3"/>
    <n v="441"/>
    <n v="102.0498866213152"/>
    <x v="1"/>
    <x v="1"/>
    <n v="1457071200"/>
    <x v="186"/>
    <n v="1457071200"/>
    <d v="2016-03-04T06:00:00"/>
    <b v="0"/>
    <b v="0"/>
    <s v="theater/plays"/>
    <x v="3"/>
    <x v="3"/>
  </r>
  <r>
    <n v="190"/>
    <s v="Cook LLC"/>
    <x v="190"/>
    <x v="41"/>
    <x v="188"/>
    <x v="189"/>
    <x v="0"/>
    <n v="24"/>
    <n v="105.75"/>
    <x v="1"/>
    <x v="1"/>
    <n v="1370322000"/>
    <x v="187"/>
    <n v="1370408400"/>
    <d v="2013-06-05T05:00:00"/>
    <b v="0"/>
    <b v="1"/>
    <s v="theater/plays"/>
    <x v="3"/>
    <x v="3"/>
  </r>
  <r>
    <n v="191"/>
    <s v="Sutton PLC"/>
    <x v="191"/>
    <x v="141"/>
    <x v="189"/>
    <x v="190"/>
    <x v="0"/>
    <n v="86"/>
    <n v="37.069767441860463"/>
    <x v="6"/>
    <x v="6"/>
    <n v="1552366800"/>
    <x v="188"/>
    <n v="1552626000"/>
    <d v="2019-03-15T05:00:00"/>
    <b v="0"/>
    <b v="0"/>
    <s v="theater/plays"/>
    <x v="3"/>
    <x v="3"/>
  </r>
  <r>
    <n v="192"/>
    <s v="Long, Morgan and Mitchell"/>
    <x v="192"/>
    <x v="142"/>
    <x v="190"/>
    <x v="191"/>
    <x v="0"/>
    <n v="243"/>
    <n v="35.049382716049379"/>
    <x v="1"/>
    <x v="1"/>
    <n v="1403845200"/>
    <x v="189"/>
    <n v="1404190800"/>
    <d v="2014-07-01T05:00:00"/>
    <b v="0"/>
    <b v="0"/>
    <s v="music/rock"/>
    <x v="1"/>
    <x v="1"/>
  </r>
  <r>
    <n v="193"/>
    <s v="Calhoun, Rogers and Long"/>
    <x v="193"/>
    <x v="47"/>
    <x v="191"/>
    <x v="192"/>
    <x v="0"/>
    <n v="65"/>
    <n v="46.338461538461537"/>
    <x v="1"/>
    <x v="1"/>
    <n v="1523163600"/>
    <x v="190"/>
    <n v="1523509200"/>
    <d v="2018-04-12T05:00:00"/>
    <b v="1"/>
    <b v="0"/>
    <s v="music/indie rock"/>
    <x v="1"/>
    <x v="7"/>
  </r>
  <r>
    <n v="194"/>
    <s v="Sandoval Group"/>
    <x v="194"/>
    <x v="143"/>
    <x v="192"/>
    <x v="193"/>
    <x v="1"/>
    <n v="126"/>
    <n v="69.174603174603178"/>
    <x v="1"/>
    <x v="1"/>
    <n v="1442206800"/>
    <x v="191"/>
    <n v="1443589200"/>
    <d v="2015-09-30T05:00:00"/>
    <b v="0"/>
    <b v="0"/>
    <s v="music/metal"/>
    <x v="1"/>
    <x v="16"/>
  </r>
  <r>
    <n v="195"/>
    <s v="Smith and Sons"/>
    <x v="195"/>
    <x v="144"/>
    <x v="193"/>
    <x v="194"/>
    <x v="1"/>
    <n v="524"/>
    <n v="109.07824427480917"/>
    <x v="1"/>
    <x v="1"/>
    <n v="1532840400"/>
    <x v="192"/>
    <n v="1533445200"/>
    <d v="2018-08-05T05:00:00"/>
    <b v="0"/>
    <b v="0"/>
    <s v="music/electric music"/>
    <x v="1"/>
    <x v="5"/>
  </r>
  <r>
    <n v="196"/>
    <s v="King Inc"/>
    <x v="196"/>
    <x v="139"/>
    <x v="194"/>
    <x v="195"/>
    <x v="0"/>
    <n v="100"/>
    <n v="51.78"/>
    <x v="3"/>
    <x v="3"/>
    <n v="1472878800"/>
    <x v="173"/>
    <n v="1474520400"/>
    <d v="2016-09-22T05:00:00"/>
    <b v="0"/>
    <b v="0"/>
    <s v="technology/wearables"/>
    <x v="2"/>
    <x v="8"/>
  </r>
  <r>
    <n v="197"/>
    <s v="Perry and Sons"/>
    <x v="197"/>
    <x v="145"/>
    <x v="195"/>
    <x v="196"/>
    <x v="1"/>
    <n v="1989"/>
    <n v="82.010055304172951"/>
    <x v="1"/>
    <x v="1"/>
    <n v="1498194000"/>
    <x v="193"/>
    <n v="1499403600"/>
    <d v="2017-07-07T05:00:00"/>
    <b v="0"/>
    <b v="0"/>
    <s v="film &amp; video/drama"/>
    <x v="4"/>
    <x v="6"/>
  </r>
  <r>
    <n v="198"/>
    <s v="Palmer Inc"/>
    <x v="198"/>
    <x v="146"/>
    <x v="196"/>
    <x v="197"/>
    <x v="0"/>
    <n v="168"/>
    <n v="35.958333333333336"/>
    <x v="1"/>
    <x v="1"/>
    <n v="1281070800"/>
    <x v="194"/>
    <n v="1283576400"/>
    <d v="2010-09-04T05:00:00"/>
    <b v="0"/>
    <b v="0"/>
    <s v="music/electric music"/>
    <x v="1"/>
    <x v="5"/>
  </r>
  <r>
    <n v="199"/>
    <s v="Hull, Baker and Martinez"/>
    <x v="199"/>
    <x v="37"/>
    <x v="197"/>
    <x v="198"/>
    <x v="0"/>
    <n v="13"/>
    <n v="74.461538461538467"/>
    <x v="1"/>
    <x v="1"/>
    <n v="1436245200"/>
    <x v="195"/>
    <n v="1436590800"/>
    <d v="2015-07-11T05:00:00"/>
    <b v="0"/>
    <b v="0"/>
    <s v="music/rock"/>
    <x v="1"/>
    <x v="1"/>
  </r>
  <r>
    <n v="200"/>
    <s v="Becker, Rice and White"/>
    <x v="200"/>
    <x v="0"/>
    <x v="50"/>
    <x v="50"/>
    <x v="0"/>
    <n v="1"/>
    <n v="2"/>
    <x v="0"/>
    <x v="0"/>
    <n v="1269493200"/>
    <x v="152"/>
    <n v="1270443600"/>
    <d v="2010-04-05T05:00:00"/>
    <b v="0"/>
    <b v="0"/>
    <s v="theater/plays"/>
    <x v="3"/>
    <x v="3"/>
  </r>
  <r>
    <n v="201"/>
    <s v="Osborne, Perkins and Knox"/>
    <x v="201"/>
    <x v="118"/>
    <x v="198"/>
    <x v="199"/>
    <x v="1"/>
    <n v="157"/>
    <n v="91.114649681528661"/>
    <x v="1"/>
    <x v="1"/>
    <n v="1406264400"/>
    <x v="196"/>
    <n v="1407819600"/>
    <d v="2014-08-12T05:00:00"/>
    <b v="0"/>
    <b v="0"/>
    <s v="technology/web"/>
    <x v="2"/>
    <x v="2"/>
  </r>
  <r>
    <n v="202"/>
    <s v="Mcknight-Freeman"/>
    <x v="202"/>
    <x v="111"/>
    <x v="199"/>
    <x v="200"/>
    <x v="3"/>
    <n v="82"/>
    <n v="79.792682926829272"/>
    <x v="1"/>
    <x v="1"/>
    <n v="1317531600"/>
    <x v="197"/>
    <n v="1317877200"/>
    <d v="2011-10-06T05:00:00"/>
    <b v="0"/>
    <b v="0"/>
    <s v="food/food trucks"/>
    <x v="0"/>
    <x v="0"/>
  </r>
  <r>
    <n v="203"/>
    <s v="Hayden, Shannon and Stein"/>
    <x v="203"/>
    <x v="147"/>
    <x v="200"/>
    <x v="201"/>
    <x v="1"/>
    <n v="4498"/>
    <n v="42.999777678968428"/>
    <x v="2"/>
    <x v="2"/>
    <n v="1484632800"/>
    <x v="198"/>
    <n v="1484805600"/>
    <d v="2017-01-19T06:00:00"/>
    <b v="0"/>
    <b v="0"/>
    <s v="theater/plays"/>
    <x v="3"/>
    <x v="3"/>
  </r>
  <r>
    <n v="204"/>
    <s v="Daniel-Luna"/>
    <x v="204"/>
    <x v="148"/>
    <x v="201"/>
    <x v="202"/>
    <x v="0"/>
    <n v="40"/>
    <n v="63.225000000000001"/>
    <x v="1"/>
    <x v="1"/>
    <n v="1301806800"/>
    <x v="199"/>
    <n v="1302670800"/>
    <d v="2011-04-13T05:00:00"/>
    <b v="0"/>
    <b v="0"/>
    <s v="music/jazz"/>
    <x v="1"/>
    <x v="17"/>
  </r>
  <r>
    <n v="205"/>
    <s v="Weaver-Marquez"/>
    <x v="205"/>
    <x v="81"/>
    <x v="202"/>
    <x v="203"/>
    <x v="1"/>
    <n v="80"/>
    <n v="70.174999999999997"/>
    <x v="1"/>
    <x v="1"/>
    <n v="1539752400"/>
    <x v="200"/>
    <n v="1540789200"/>
    <d v="2018-10-29T05:00:00"/>
    <b v="1"/>
    <b v="0"/>
    <s v="theater/plays"/>
    <x v="3"/>
    <x v="3"/>
  </r>
  <r>
    <n v="206"/>
    <s v="Austin, Baker and Kelley"/>
    <x v="206"/>
    <x v="25"/>
    <x v="203"/>
    <x v="204"/>
    <x v="3"/>
    <n v="57"/>
    <n v="61.333333333333336"/>
    <x v="1"/>
    <x v="1"/>
    <n v="1267250400"/>
    <x v="201"/>
    <n v="1268028000"/>
    <d v="2010-03-08T06:00:00"/>
    <b v="0"/>
    <b v="0"/>
    <s v="publishing/fiction"/>
    <x v="5"/>
    <x v="13"/>
  </r>
  <r>
    <n v="207"/>
    <s v="Carney-Anderson"/>
    <x v="207"/>
    <x v="67"/>
    <x v="204"/>
    <x v="205"/>
    <x v="1"/>
    <n v="43"/>
    <n v="99"/>
    <x v="1"/>
    <x v="1"/>
    <n v="1535432400"/>
    <x v="202"/>
    <n v="1537160400"/>
    <d v="2018-09-17T05:00:00"/>
    <b v="0"/>
    <b v="1"/>
    <s v="music/rock"/>
    <x v="1"/>
    <x v="1"/>
  </r>
  <r>
    <n v="208"/>
    <s v="Jackson Inc"/>
    <x v="208"/>
    <x v="149"/>
    <x v="205"/>
    <x v="206"/>
    <x v="1"/>
    <n v="2053"/>
    <n v="96.984900146127615"/>
    <x v="1"/>
    <x v="1"/>
    <n v="1510207200"/>
    <x v="203"/>
    <n v="1512280800"/>
    <d v="2017-12-03T06:00:00"/>
    <b v="0"/>
    <b v="0"/>
    <s v="film &amp; video/documentary"/>
    <x v="4"/>
    <x v="4"/>
  </r>
  <r>
    <n v="209"/>
    <s v="Warren Ltd"/>
    <x v="209"/>
    <x v="150"/>
    <x v="206"/>
    <x v="207"/>
    <x v="2"/>
    <n v="808"/>
    <n v="51.004950495049506"/>
    <x v="2"/>
    <x v="2"/>
    <n v="1462510800"/>
    <x v="204"/>
    <n v="1463115600"/>
    <d v="2016-05-13T05:00:00"/>
    <b v="0"/>
    <b v="0"/>
    <s v="film &amp; video/documentary"/>
    <x v="4"/>
    <x v="4"/>
  </r>
  <r>
    <n v="210"/>
    <s v="Schultz Inc"/>
    <x v="210"/>
    <x v="151"/>
    <x v="207"/>
    <x v="208"/>
    <x v="0"/>
    <n v="226"/>
    <n v="28.044247787610619"/>
    <x v="3"/>
    <x v="3"/>
    <n v="1488520800"/>
    <x v="205"/>
    <n v="1490850000"/>
    <d v="2017-03-30T05:00:00"/>
    <b v="0"/>
    <b v="0"/>
    <s v="film &amp; video/science fiction"/>
    <x v="4"/>
    <x v="22"/>
  </r>
  <r>
    <n v="211"/>
    <s v="Thompson LLC"/>
    <x v="211"/>
    <x v="152"/>
    <x v="208"/>
    <x v="209"/>
    <x v="0"/>
    <n v="1625"/>
    <n v="60.984615384615381"/>
    <x v="1"/>
    <x v="1"/>
    <n v="1377579600"/>
    <x v="206"/>
    <n v="1379653200"/>
    <d v="2013-09-20T05:00:00"/>
    <b v="0"/>
    <b v="0"/>
    <s v="theater/plays"/>
    <x v="3"/>
    <x v="3"/>
  </r>
  <r>
    <n v="212"/>
    <s v="Johnson Inc"/>
    <x v="212"/>
    <x v="32"/>
    <x v="209"/>
    <x v="210"/>
    <x v="1"/>
    <n v="168"/>
    <n v="73.214285714285708"/>
    <x v="1"/>
    <x v="1"/>
    <n v="1576389600"/>
    <x v="207"/>
    <n v="1580364000"/>
    <d v="2020-01-30T06:00:00"/>
    <b v="0"/>
    <b v="0"/>
    <s v="theater/plays"/>
    <x v="3"/>
    <x v="3"/>
  </r>
  <r>
    <n v="213"/>
    <s v="Morgan-Warren"/>
    <x v="213"/>
    <x v="153"/>
    <x v="210"/>
    <x v="211"/>
    <x v="1"/>
    <n v="4289"/>
    <n v="39.997435299603637"/>
    <x v="1"/>
    <x v="1"/>
    <n v="1289019600"/>
    <x v="208"/>
    <n v="1289714400"/>
    <d v="2010-11-14T06:00:00"/>
    <b v="0"/>
    <b v="1"/>
    <s v="music/indie rock"/>
    <x v="1"/>
    <x v="7"/>
  </r>
  <r>
    <n v="214"/>
    <s v="Sullivan Group"/>
    <x v="214"/>
    <x v="1"/>
    <x v="211"/>
    <x v="212"/>
    <x v="1"/>
    <n v="165"/>
    <n v="86.812121212121212"/>
    <x v="1"/>
    <x v="1"/>
    <n v="1282194000"/>
    <x v="209"/>
    <n v="1282712400"/>
    <d v="2010-08-25T05:00:00"/>
    <b v="0"/>
    <b v="0"/>
    <s v="music/rock"/>
    <x v="1"/>
    <x v="1"/>
  </r>
  <r>
    <n v="215"/>
    <s v="Vargas, Banks and Palmer"/>
    <x v="215"/>
    <x v="154"/>
    <x v="212"/>
    <x v="213"/>
    <x v="0"/>
    <n v="143"/>
    <n v="42.125874125874127"/>
    <x v="1"/>
    <x v="1"/>
    <n v="1550037600"/>
    <x v="210"/>
    <n v="1550210400"/>
    <d v="2019-02-15T06:00:00"/>
    <b v="0"/>
    <b v="0"/>
    <s v="theater/plays"/>
    <x v="3"/>
    <x v="3"/>
  </r>
  <r>
    <n v="216"/>
    <s v="Johnson, Dixon and Zimmerman"/>
    <x v="216"/>
    <x v="155"/>
    <x v="213"/>
    <x v="214"/>
    <x v="1"/>
    <n v="1815"/>
    <n v="103.97851239669421"/>
    <x v="1"/>
    <x v="1"/>
    <n v="1321941600"/>
    <x v="211"/>
    <n v="1322114400"/>
    <d v="2011-11-24T06:00:00"/>
    <b v="0"/>
    <b v="0"/>
    <s v="theater/plays"/>
    <x v="3"/>
    <x v="3"/>
  </r>
  <r>
    <n v="217"/>
    <s v="Moore, Dudley and Navarro"/>
    <x v="217"/>
    <x v="156"/>
    <x v="214"/>
    <x v="215"/>
    <x v="0"/>
    <n v="934"/>
    <n v="62.003211991434689"/>
    <x v="1"/>
    <x v="1"/>
    <n v="1556427600"/>
    <x v="212"/>
    <n v="1557205200"/>
    <d v="2019-05-07T05:00:00"/>
    <b v="0"/>
    <b v="0"/>
    <s v="film &amp; video/science fiction"/>
    <x v="4"/>
    <x v="22"/>
  </r>
  <r>
    <n v="218"/>
    <s v="Price-Rodriguez"/>
    <x v="218"/>
    <x v="57"/>
    <x v="215"/>
    <x v="216"/>
    <x v="1"/>
    <n v="397"/>
    <n v="31.005037783375315"/>
    <x v="4"/>
    <x v="4"/>
    <n v="1320991200"/>
    <x v="213"/>
    <n v="1323928800"/>
    <d v="2011-12-15T06:00:00"/>
    <b v="0"/>
    <b v="1"/>
    <s v="film &amp; video/shorts"/>
    <x v="4"/>
    <x v="12"/>
  </r>
  <r>
    <n v="219"/>
    <s v="Huang-Henderson"/>
    <x v="219"/>
    <x v="157"/>
    <x v="216"/>
    <x v="217"/>
    <x v="1"/>
    <n v="1539"/>
    <n v="89.991552956465242"/>
    <x v="1"/>
    <x v="1"/>
    <n v="1345093200"/>
    <x v="214"/>
    <n v="1346130000"/>
    <d v="2012-08-28T05:00:00"/>
    <b v="0"/>
    <b v="0"/>
    <s v="film &amp; video/animation"/>
    <x v="4"/>
    <x v="10"/>
  </r>
  <r>
    <n v="220"/>
    <s v="Owens-Le"/>
    <x v="220"/>
    <x v="58"/>
    <x v="217"/>
    <x v="218"/>
    <x v="0"/>
    <n v="17"/>
    <n v="39.235294117647058"/>
    <x v="1"/>
    <x v="1"/>
    <n v="1309496400"/>
    <x v="215"/>
    <n v="1311051600"/>
    <d v="2011-07-19T05:00:00"/>
    <b v="1"/>
    <b v="0"/>
    <s v="theater/plays"/>
    <x v="3"/>
    <x v="3"/>
  </r>
  <r>
    <n v="221"/>
    <s v="Huff LLC"/>
    <x v="221"/>
    <x v="158"/>
    <x v="218"/>
    <x v="219"/>
    <x v="0"/>
    <n v="2179"/>
    <n v="54.993116108306566"/>
    <x v="1"/>
    <x v="1"/>
    <n v="1340254800"/>
    <x v="216"/>
    <n v="1340427600"/>
    <d v="2012-06-23T05:00:00"/>
    <b v="1"/>
    <b v="0"/>
    <s v="food/food trucks"/>
    <x v="0"/>
    <x v="0"/>
  </r>
  <r>
    <n v="222"/>
    <s v="Johnson LLC"/>
    <x v="222"/>
    <x v="73"/>
    <x v="219"/>
    <x v="220"/>
    <x v="1"/>
    <n v="138"/>
    <n v="47.992753623188406"/>
    <x v="1"/>
    <x v="1"/>
    <n v="1412226000"/>
    <x v="217"/>
    <n v="1412312400"/>
    <d v="2014-10-03T05:00:00"/>
    <b v="0"/>
    <b v="0"/>
    <s v="photography/photography books"/>
    <x v="7"/>
    <x v="14"/>
  </r>
  <r>
    <n v="223"/>
    <s v="Chavez, Garcia and Cantu"/>
    <x v="223"/>
    <x v="159"/>
    <x v="220"/>
    <x v="221"/>
    <x v="0"/>
    <n v="931"/>
    <n v="87.966702470461868"/>
    <x v="1"/>
    <x v="1"/>
    <n v="1458104400"/>
    <x v="218"/>
    <n v="1459314000"/>
    <d v="2016-03-30T05:00:00"/>
    <b v="0"/>
    <b v="0"/>
    <s v="theater/plays"/>
    <x v="3"/>
    <x v="3"/>
  </r>
  <r>
    <n v="224"/>
    <s v="Lester-Moore"/>
    <x v="224"/>
    <x v="160"/>
    <x v="221"/>
    <x v="222"/>
    <x v="1"/>
    <n v="3594"/>
    <n v="51.999165275459099"/>
    <x v="1"/>
    <x v="1"/>
    <n v="1411534800"/>
    <x v="219"/>
    <n v="1415426400"/>
    <d v="2014-11-08T06:00:00"/>
    <b v="0"/>
    <b v="0"/>
    <s v="film &amp; video/science fiction"/>
    <x v="4"/>
    <x v="22"/>
  </r>
  <r>
    <n v="225"/>
    <s v="Fox-Quinn"/>
    <x v="225"/>
    <x v="161"/>
    <x v="222"/>
    <x v="223"/>
    <x v="1"/>
    <n v="5880"/>
    <n v="29.999659863945578"/>
    <x v="1"/>
    <x v="1"/>
    <n v="1399093200"/>
    <x v="220"/>
    <n v="1399093200"/>
    <d v="2014-05-03T05:00:00"/>
    <b v="1"/>
    <b v="0"/>
    <s v="music/rock"/>
    <x v="1"/>
    <x v="1"/>
  </r>
  <r>
    <n v="226"/>
    <s v="Garcia Inc"/>
    <x v="226"/>
    <x v="162"/>
    <x v="223"/>
    <x v="224"/>
    <x v="1"/>
    <n v="112"/>
    <n v="98.205357142857139"/>
    <x v="1"/>
    <x v="1"/>
    <n v="1270702800"/>
    <x v="221"/>
    <n v="1273899600"/>
    <d v="2010-05-15T05:00:00"/>
    <b v="0"/>
    <b v="0"/>
    <s v="photography/photography books"/>
    <x v="7"/>
    <x v="14"/>
  </r>
  <r>
    <n v="227"/>
    <s v="Johnson-Lee"/>
    <x v="227"/>
    <x v="163"/>
    <x v="224"/>
    <x v="225"/>
    <x v="1"/>
    <n v="943"/>
    <n v="108.96182396606575"/>
    <x v="1"/>
    <x v="1"/>
    <n v="1431666000"/>
    <x v="222"/>
    <n v="1432184400"/>
    <d v="2015-05-21T05:00:00"/>
    <b v="0"/>
    <b v="0"/>
    <s v="games/mobile games"/>
    <x v="6"/>
    <x v="20"/>
  </r>
  <r>
    <n v="228"/>
    <s v="Pineda Group"/>
    <x v="228"/>
    <x v="164"/>
    <x v="225"/>
    <x v="226"/>
    <x v="1"/>
    <n v="2468"/>
    <n v="66.998379254457049"/>
    <x v="1"/>
    <x v="1"/>
    <n v="1472619600"/>
    <x v="172"/>
    <n v="1474779600"/>
    <d v="2016-09-25T05:00:00"/>
    <b v="0"/>
    <b v="0"/>
    <s v="film &amp; video/animation"/>
    <x v="4"/>
    <x v="10"/>
  </r>
  <r>
    <n v="229"/>
    <s v="Hoffman-Howard"/>
    <x v="229"/>
    <x v="165"/>
    <x v="226"/>
    <x v="227"/>
    <x v="1"/>
    <n v="2551"/>
    <n v="64.99333594668758"/>
    <x v="1"/>
    <x v="1"/>
    <n v="1496293200"/>
    <x v="223"/>
    <n v="1500440400"/>
    <d v="2017-07-19T05:00:00"/>
    <b v="0"/>
    <b v="1"/>
    <s v="games/mobile games"/>
    <x v="6"/>
    <x v="20"/>
  </r>
  <r>
    <n v="230"/>
    <s v="Miranda, Hall and Mcgrath"/>
    <x v="230"/>
    <x v="166"/>
    <x v="227"/>
    <x v="228"/>
    <x v="1"/>
    <n v="101"/>
    <n v="99.841584158415841"/>
    <x v="1"/>
    <x v="1"/>
    <n v="1575612000"/>
    <x v="224"/>
    <n v="1575612000"/>
    <d v="2019-12-06T06:00:00"/>
    <b v="0"/>
    <b v="0"/>
    <s v="games/video games"/>
    <x v="6"/>
    <x v="11"/>
  </r>
  <r>
    <n v="231"/>
    <s v="Williams, Carter and Gonzalez"/>
    <x v="231"/>
    <x v="44"/>
    <x v="228"/>
    <x v="229"/>
    <x v="3"/>
    <n v="67"/>
    <n v="82.432835820895519"/>
    <x v="1"/>
    <x v="1"/>
    <n v="1369112400"/>
    <x v="225"/>
    <n v="1374123600"/>
    <d v="2013-07-18T05:00:00"/>
    <b v="0"/>
    <b v="0"/>
    <s v="theater/plays"/>
    <x v="3"/>
    <x v="3"/>
  </r>
  <r>
    <n v="232"/>
    <s v="Davis-Rodriguez"/>
    <x v="232"/>
    <x v="74"/>
    <x v="229"/>
    <x v="230"/>
    <x v="1"/>
    <n v="92"/>
    <n v="63.293478260869563"/>
    <x v="1"/>
    <x v="1"/>
    <n v="1469422800"/>
    <x v="226"/>
    <n v="1469509200"/>
    <d v="2016-07-26T05:00:00"/>
    <b v="0"/>
    <b v="0"/>
    <s v="theater/plays"/>
    <x v="3"/>
    <x v="3"/>
  </r>
  <r>
    <n v="233"/>
    <s v="Reid, Rivera and Perry"/>
    <x v="233"/>
    <x v="167"/>
    <x v="230"/>
    <x v="231"/>
    <x v="1"/>
    <n v="62"/>
    <n v="96.774193548387103"/>
    <x v="1"/>
    <x v="1"/>
    <n v="1307854800"/>
    <x v="227"/>
    <n v="1309237200"/>
    <d v="2011-06-28T05:00:00"/>
    <b v="0"/>
    <b v="0"/>
    <s v="film &amp; video/animation"/>
    <x v="4"/>
    <x v="10"/>
  </r>
  <r>
    <n v="234"/>
    <s v="Mendoza-Parker"/>
    <x v="234"/>
    <x v="168"/>
    <x v="231"/>
    <x v="232"/>
    <x v="1"/>
    <n v="149"/>
    <n v="54.906040268456373"/>
    <x v="6"/>
    <x v="6"/>
    <n v="1503378000"/>
    <x v="228"/>
    <n v="1503982800"/>
    <d v="2017-08-29T05:00:00"/>
    <b v="0"/>
    <b v="1"/>
    <s v="games/video games"/>
    <x v="6"/>
    <x v="11"/>
  </r>
  <r>
    <n v="235"/>
    <s v="Lee, Ali and Guzman"/>
    <x v="235"/>
    <x v="133"/>
    <x v="232"/>
    <x v="233"/>
    <x v="0"/>
    <n v="92"/>
    <n v="39.010869565217391"/>
    <x v="1"/>
    <x v="1"/>
    <n v="1486965600"/>
    <x v="229"/>
    <n v="1487397600"/>
    <d v="2017-02-18T06:00:00"/>
    <b v="0"/>
    <b v="0"/>
    <s v="film &amp; video/animation"/>
    <x v="4"/>
    <x v="10"/>
  </r>
  <r>
    <n v="236"/>
    <s v="Gallegos-Cobb"/>
    <x v="236"/>
    <x v="169"/>
    <x v="233"/>
    <x v="234"/>
    <x v="0"/>
    <n v="57"/>
    <n v="75.84210526315789"/>
    <x v="2"/>
    <x v="2"/>
    <n v="1561438800"/>
    <x v="230"/>
    <n v="1562043600"/>
    <d v="2019-07-02T05:00:00"/>
    <b v="0"/>
    <b v="1"/>
    <s v="music/rock"/>
    <x v="1"/>
    <x v="1"/>
  </r>
  <r>
    <n v="237"/>
    <s v="Ellison PLC"/>
    <x v="237"/>
    <x v="29"/>
    <x v="234"/>
    <x v="235"/>
    <x v="1"/>
    <n v="329"/>
    <n v="45.051671732522799"/>
    <x v="1"/>
    <x v="1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x v="238"/>
    <x v="166"/>
    <x v="235"/>
    <x v="236"/>
    <x v="1"/>
    <n v="97"/>
    <n v="104.51546391752578"/>
    <x v="3"/>
    <x v="3"/>
    <n v="1513231200"/>
    <x v="232"/>
    <n v="1515391200"/>
    <d v="2018-01-08T06:00:00"/>
    <b v="0"/>
    <b v="1"/>
    <s v="theater/plays"/>
    <x v="3"/>
    <x v="3"/>
  </r>
  <r>
    <n v="239"/>
    <s v="Mason-Sanders"/>
    <x v="239"/>
    <x v="170"/>
    <x v="236"/>
    <x v="237"/>
    <x v="0"/>
    <n v="41"/>
    <n v="76.268292682926827"/>
    <x v="1"/>
    <x v="1"/>
    <n v="1440824400"/>
    <x v="233"/>
    <n v="1441170000"/>
    <d v="2015-09-02T05:00:00"/>
    <b v="0"/>
    <b v="0"/>
    <s v="technology/wearables"/>
    <x v="2"/>
    <x v="8"/>
  </r>
  <r>
    <n v="240"/>
    <s v="Pitts-Reed"/>
    <x v="240"/>
    <x v="171"/>
    <x v="237"/>
    <x v="238"/>
    <x v="1"/>
    <n v="1784"/>
    <n v="69.015695067264573"/>
    <x v="1"/>
    <x v="1"/>
    <n v="1281070800"/>
    <x v="194"/>
    <n v="1281157200"/>
    <d v="2010-08-07T05:00:00"/>
    <b v="0"/>
    <b v="0"/>
    <s v="theater/plays"/>
    <x v="3"/>
    <x v="3"/>
  </r>
  <r>
    <n v="241"/>
    <s v="Gonzalez-Martinez"/>
    <x v="241"/>
    <x v="172"/>
    <x v="238"/>
    <x v="239"/>
    <x v="1"/>
    <n v="1684"/>
    <n v="101.97684085510689"/>
    <x v="2"/>
    <x v="2"/>
    <n v="1397365200"/>
    <x v="234"/>
    <n v="1398229200"/>
    <d v="2014-04-23T05:00:00"/>
    <b v="0"/>
    <b v="1"/>
    <s v="publishing/nonfiction"/>
    <x v="5"/>
    <x v="9"/>
  </r>
  <r>
    <n v="242"/>
    <s v="Hill, Martin and Garcia"/>
    <x v="242"/>
    <x v="141"/>
    <x v="239"/>
    <x v="240"/>
    <x v="1"/>
    <n v="250"/>
    <n v="42.915999999999997"/>
    <x v="1"/>
    <x v="1"/>
    <n v="1494392400"/>
    <x v="235"/>
    <n v="1495256400"/>
    <d v="2017-05-20T05:00:00"/>
    <b v="0"/>
    <b v="1"/>
    <s v="music/rock"/>
    <x v="1"/>
    <x v="1"/>
  </r>
  <r>
    <n v="243"/>
    <s v="Garcia PLC"/>
    <x v="243"/>
    <x v="173"/>
    <x v="240"/>
    <x v="241"/>
    <x v="1"/>
    <n v="238"/>
    <n v="43.025210084033617"/>
    <x v="1"/>
    <x v="1"/>
    <n v="1520143200"/>
    <x v="236"/>
    <n v="1520402400"/>
    <d v="2018-03-07T06:00:00"/>
    <b v="0"/>
    <b v="0"/>
    <s v="theater/plays"/>
    <x v="3"/>
    <x v="3"/>
  </r>
  <r>
    <n v="244"/>
    <s v="Herring-Bailey"/>
    <x v="244"/>
    <x v="31"/>
    <x v="241"/>
    <x v="242"/>
    <x v="1"/>
    <n v="53"/>
    <n v="75.245283018867923"/>
    <x v="1"/>
    <x v="1"/>
    <n v="1405314000"/>
    <x v="237"/>
    <n v="1409806800"/>
    <d v="2014-09-04T05:00:00"/>
    <b v="0"/>
    <b v="0"/>
    <s v="theater/plays"/>
    <x v="3"/>
    <x v="3"/>
  </r>
  <r>
    <n v="245"/>
    <s v="Russell-Gardner"/>
    <x v="245"/>
    <x v="49"/>
    <x v="242"/>
    <x v="243"/>
    <x v="1"/>
    <n v="214"/>
    <n v="69.023364485981304"/>
    <x v="1"/>
    <x v="1"/>
    <n v="1396846800"/>
    <x v="238"/>
    <n v="1396933200"/>
    <d v="2014-04-08T05:00:00"/>
    <b v="0"/>
    <b v="0"/>
    <s v="theater/plays"/>
    <x v="3"/>
    <x v="3"/>
  </r>
  <r>
    <n v="246"/>
    <s v="Walters-Carter"/>
    <x v="246"/>
    <x v="6"/>
    <x v="243"/>
    <x v="244"/>
    <x v="1"/>
    <n v="222"/>
    <n v="65.986486486486484"/>
    <x v="1"/>
    <x v="1"/>
    <n v="1375678800"/>
    <x v="239"/>
    <n v="1376024400"/>
    <d v="2013-08-09T05:00:00"/>
    <b v="0"/>
    <b v="0"/>
    <s v="technology/web"/>
    <x v="2"/>
    <x v="2"/>
  </r>
  <r>
    <n v="247"/>
    <s v="Johnson, Patterson and Montoya"/>
    <x v="247"/>
    <x v="174"/>
    <x v="244"/>
    <x v="245"/>
    <x v="1"/>
    <n v="1884"/>
    <n v="98.013800424628457"/>
    <x v="1"/>
    <x v="1"/>
    <n v="1482386400"/>
    <x v="240"/>
    <n v="1483682400"/>
    <d v="2017-01-06T06:00:00"/>
    <b v="0"/>
    <b v="1"/>
    <s v="publishing/fiction"/>
    <x v="5"/>
    <x v="13"/>
  </r>
  <r>
    <n v="248"/>
    <s v="Roberts and Sons"/>
    <x v="248"/>
    <x v="8"/>
    <x v="245"/>
    <x v="246"/>
    <x v="1"/>
    <n v="218"/>
    <n v="60.105504587155963"/>
    <x v="2"/>
    <x v="2"/>
    <n v="1420005600"/>
    <x v="241"/>
    <n v="1420437600"/>
    <d v="2015-01-05T06:00:00"/>
    <b v="0"/>
    <b v="0"/>
    <s v="games/mobile games"/>
    <x v="6"/>
    <x v="20"/>
  </r>
  <r>
    <n v="249"/>
    <s v="Avila-Nelson"/>
    <x v="249"/>
    <x v="175"/>
    <x v="246"/>
    <x v="247"/>
    <x v="1"/>
    <n v="6465"/>
    <n v="26.000773395204948"/>
    <x v="1"/>
    <x v="1"/>
    <n v="1420178400"/>
    <x v="242"/>
    <n v="1420783200"/>
    <d v="2015-01-09T06:00:00"/>
    <b v="0"/>
    <b v="0"/>
    <s v="publishing/translations"/>
    <x v="5"/>
    <x v="18"/>
  </r>
  <r>
    <n v="250"/>
    <s v="Robbins and Sons"/>
    <x v="250"/>
    <x v="0"/>
    <x v="247"/>
    <x v="248"/>
    <x v="0"/>
    <n v="1"/>
    <n v="3"/>
    <x v="1"/>
    <x v="1"/>
    <n v="1264399200"/>
    <x v="67"/>
    <n v="1267423200"/>
    <d v="2010-03-01T06:00:00"/>
    <b v="0"/>
    <b v="0"/>
    <s v="music/rock"/>
    <x v="1"/>
    <x v="1"/>
  </r>
  <r>
    <n v="251"/>
    <s v="Singleton Ltd"/>
    <x v="251"/>
    <x v="143"/>
    <x v="248"/>
    <x v="249"/>
    <x v="0"/>
    <n v="101"/>
    <n v="38.019801980198018"/>
    <x v="1"/>
    <x v="1"/>
    <n v="1355032800"/>
    <x v="243"/>
    <n v="1355205600"/>
    <d v="2012-12-11T06:00:00"/>
    <b v="0"/>
    <b v="0"/>
    <s v="theater/plays"/>
    <x v="3"/>
    <x v="3"/>
  </r>
  <r>
    <n v="252"/>
    <s v="Perez PLC"/>
    <x v="252"/>
    <x v="67"/>
    <x v="249"/>
    <x v="250"/>
    <x v="1"/>
    <n v="59"/>
    <n v="106.15254237288136"/>
    <x v="1"/>
    <x v="1"/>
    <n v="1382677200"/>
    <x v="244"/>
    <n v="1383109200"/>
    <d v="2013-10-30T05:00:00"/>
    <b v="0"/>
    <b v="0"/>
    <s v="theater/plays"/>
    <x v="3"/>
    <x v="3"/>
  </r>
  <r>
    <n v="253"/>
    <s v="Rogers, Jacobs and Jackson"/>
    <x v="253"/>
    <x v="158"/>
    <x v="250"/>
    <x v="251"/>
    <x v="0"/>
    <n v="1335"/>
    <n v="81.019475655430711"/>
    <x v="0"/>
    <x v="0"/>
    <n v="1302238800"/>
    <x v="245"/>
    <n v="1303275600"/>
    <d v="2011-04-20T05:00:00"/>
    <b v="0"/>
    <b v="0"/>
    <s v="film &amp; video/drama"/>
    <x v="4"/>
    <x v="6"/>
  </r>
  <r>
    <n v="254"/>
    <s v="Barry Group"/>
    <x v="254"/>
    <x v="176"/>
    <x v="251"/>
    <x v="252"/>
    <x v="1"/>
    <n v="88"/>
    <n v="96.647727272727266"/>
    <x v="1"/>
    <x v="1"/>
    <n v="1487656800"/>
    <x v="246"/>
    <n v="1487829600"/>
    <d v="2017-02-23T06:00:00"/>
    <b v="0"/>
    <b v="0"/>
    <s v="publishing/nonfiction"/>
    <x v="5"/>
    <x v="9"/>
  </r>
  <r>
    <n v="255"/>
    <s v="Rosales, Branch and Harmon"/>
    <x v="255"/>
    <x v="177"/>
    <x v="252"/>
    <x v="253"/>
    <x v="1"/>
    <n v="1697"/>
    <n v="57.003535651149086"/>
    <x v="1"/>
    <x v="1"/>
    <n v="1297836000"/>
    <x v="247"/>
    <n v="1298268000"/>
    <d v="2011-02-21T06:00:00"/>
    <b v="0"/>
    <b v="1"/>
    <s v="music/rock"/>
    <x v="1"/>
    <x v="1"/>
  </r>
  <r>
    <n v="256"/>
    <s v="Smith-Reid"/>
    <x v="256"/>
    <x v="178"/>
    <x v="253"/>
    <x v="254"/>
    <x v="0"/>
    <n v="15"/>
    <n v="63.93333333333333"/>
    <x v="4"/>
    <x v="4"/>
    <n v="1453615200"/>
    <x v="248"/>
    <n v="1456812000"/>
    <d v="2016-03-01T06:00:00"/>
    <b v="0"/>
    <b v="0"/>
    <s v="music/rock"/>
    <x v="1"/>
    <x v="1"/>
  </r>
  <r>
    <n v="257"/>
    <s v="Williams Inc"/>
    <x v="257"/>
    <x v="57"/>
    <x v="254"/>
    <x v="255"/>
    <x v="1"/>
    <n v="92"/>
    <n v="90.456521739130437"/>
    <x v="1"/>
    <x v="1"/>
    <n v="1362463200"/>
    <x v="249"/>
    <n v="1363669200"/>
    <d v="2013-03-19T05:00:00"/>
    <b v="0"/>
    <b v="0"/>
    <s v="theater/plays"/>
    <x v="3"/>
    <x v="3"/>
  </r>
  <r>
    <n v="258"/>
    <s v="Duncan, Mcdonald and Miller"/>
    <x v="258"/>
    <x v="92"/>
    <x v="255"/>
    <x v="256"/>
    <x v="1"/>
    <n v="186"/>
    <n v="72.172043010752688"/>
    <x v="1"/>
    <x v="1"/>
    <n v="1481176800"/>
    <x v="250"/>
    <n v="1482904800"/>
    <d v="2016-12-28T06:00:00"/>
    <b v="0"/>
    <b v="1"/>
    <s v="theater/plays"/>
    <x v="3"/>
    <x v="3"/>
  </r>
  <r>
    <n v="259"/>
    <s v="Watkins Ltd"/>
    <x v="259"/>
    <x v="37"/>
    <x v="256"/>
    <x v="257"/>
    <x v="1"/>
    <n v="138"/>
    <n v="77.934782608695656"/>
    <x v="1"/>
    <x v="1"/>
    <n v="1354946400"/>
    <x v="251"/>
    <n v="1356588000"/>
    <d v="2012-12-27T06:00:00"/>
    <b v="1"/>
    <b v="0"/>
    <s v="photography/photography books"/>
    <x v="7"/>
    <x v="14"/>
  </r>
  <r>
    <n v="260"/>
    <s v="Allen-Jones"/>
    <x v="260"/>
    <x v="9"/>
    <x v="257"/>
    <x v="258"/>
    <x v="1"/>
    <n v="261"/>
    <n v="38.065134099616856"/>
    <x v="1"/>
    <x v="1"/>
    <n v="1348808400"/>
    <x v="136"/>
    <n v="1349845200"/>
    <d v="2012-10-10T05:00:00"/>
    <b v="0"/>
    <b v="0"/>
    <s v="music/rock"/>
    <x v="1"/>
    <x v="1"/>
  </r>
  <r>
    <n v="261"/>
    <s v="Mason-Smith"/>
    <x v="261"/>
    <x v="179"/>
    <x v="258"/>
    <x v="259"/>
    <x v="0"/>
    <n v="454"/>
    <n v="57.936123348017624"/>
    <x v="1"/>
    <x v="1"/>
    <n v="1282712400"/>
    <x v="252"/>
    <n v="1283058000"/>
    <d v="2010-08-29T05:00:00"/>
    <b v="0"/>
    <b v="1"/>
    <s v="music/rock"/>
    <x v="1"/>
    <x v="1"/>
  </r>
  <r>
    <n v="262"/>
    <s v="Lloyd, Kennedy and Davis"/>
    <x v="262"/>
    <x v="12"/>
    <x v="259"/>
    <x v="260"/>
    <x v="1"/>
    <n v="107"/>
    <n v="49.794392523364486"/>
    <x v="1"/>
    <x v="1"/>
    <n v="1301979600"/>
    <x v="253"/>
    <n v="1304226000"/>
    <d v="2011-05-01T05:00:00"/>
    <b v="0"/>
    <b v="1"/>
    <s v="music/indie rock"/>
    <x v="1"/>
    <x v="7"/>
  </r>
  <r>
    <n v="263"/>
    <s v="Walker Ltd"/>
    <x v="263"/>
    <x v="49"/>
    <x v="260"/>
    <x v="261"/>
    <x v="1"/>
    <n v="199"/>
    <n v="54.050251256281406"/>
    <x v="1"/>
    <x v="1"/>
    <n v="1263016800"/>
    <x v="254"/>
    <n v="1263016800"/>
    <d v="2010-01-09T06:00:00"/>
    <b v="0"/>
    <b v="0"/>
    <s v="photography/photography books"/>
    <x v="7"/>
    <x v="14"/>
  </r>
  <r>
    <n v="264"/>
    <s v="Gordon PLC"/>
    <x v="264"/>
    <x v="180"/>
    <x v="261"/>
    <x v="262"/>
    <x v="1"/>
    <n v="5512"/>
    <n v="30.002721335268504"/>
    <x v="1"/>
    <x v="1"/>
    <n v="1360648800"/>
    <x v="255"/>
    <n v="1362031200"/>
    <d v="2013-02-28T06:00:00"/>
    <b v="0"/>
    <b v="0"/>
    <s v="theater/plays"/>
    <x v="3"/>
    <x v="3"/>
  </r>
  <r>
    <n v="265"/>
    <s v="Lee and Sons"/>
    <x v="265"/>
    <x v="70"/>
    <x v="262"/>
    <x v="263"/>
    <x v="1"/>
    <n v="86"/>
    <n v="70.127906976744185"/>
    <x v="1"/>
    <x v="1"/>
    <n v="1451800800"/>
    <x v="256"/>
    <n v="1455602400"/>
    <d v="2016-02-16T06:00:00"/>
    <b v="0"/>
    <b v="0"/>
    <s v="theater/plays"/>
    <x v="3"/>
    <x v="3"/>
  </r>
  <r>
    <n v="266"/>
    <s v="Cole LLC"/>
    <x v="266"/>
    <x v="181"/>
    <x v="263"/>
    <x v="264"/>
    <x v="0"/>
    <n v="3182"/>
    <n v="26.996228786926462"/>
    <x v="6"/>
    <x v="6"/>
    <n v="1415340000"/>
    <x v="257"/>
    <n v="1418191200"/>
    <d v="2014-12-10T06:00:00"/>
    <b v="0"/>
    <b v="1"/>
    <s v="music/jazz"/>
    <x v="1"/>
    <x v="17"/>
  </r>
  <r>
    <n v="267"/>
    <s v="Acosta PLC"/>
    <x v="267"/>
    <x v="182"/>
    <x v="264"/>
    <x v="265"/>
    <x v="1"/>
    <n v="2768"/>
    <n v="51.990606936416185"/>
    <x v="2"/>
    <x v="2"/>
    <n v="1351054800"/>
    <x v="258"/>
    <n v="1352440800"/>
    <d v="2012-11-09T06:00:00"/>
    <b v="0"/>
    <b v="0"/>
    <s v="theater/plays"/>
    <x v="3"/>
    <x v="3"/>
  </r>
  <r>
    <n v="268"/>
    <s v="Brown-Mckee"/>
    <x v="268"/>
    <x v="42"/>
    <x v="265"/>
    <x v="266"/>
    <x v="1"/>
    <n v="48"/>
    <n v="56.416666666666664"/>
    <x v="1"/>
    <x v="1"/>
    <n v="1349326800"/>
    <x v="259"/>
    <n v="1353304800"/>
    <d v="2012-11-19T06:00:00"/>
    <b v="0"/>
    <b v="0"/>
    <s v="film &amp; video/documentary"/>
    <x v="4"/>
    <x v="4"/>
  </r>
  <r>
    <n v="269"/>
    <s v="Miles and Sons"/>
    <x v="269"/>
    <x v="26"/>
    <x v="266"/>
    <x v="267"/>
    <x v="1"/>
    <n v="87"/>
    <n v="101.63218390804597"/>
    <x v="1"/>
    <x v="1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x v="270"/>
    <x v="183"/>
    <x v="267"/>
    <x v="268"/>
    <x v="3"/>
    <n v="1890"/>
    <n v="25.005291005291006"/>
    <x v="1"/>
    <x v="1"/>
    <n v="1291269600"/>
    <x v="261"/>
    <n v="1291442400"/>
    <d v="2010-12-04T06:00:00"/>
    <b v="0"/>
    <b v="0"/>
    <s v="games/video games"/>
    <x v="6"/>
    <x v="11"/>
  </r>
  <r>
    <n v="271"/>
    <s v="Foley-Cox"/>
    <x v="271"/>
    <x v="184"/>
    <x v="268"/>
    <x v="269"/>
    <x v="2"/>
    <n v="61"/>
    <n v="32.016393442622949"/>
    <x v="1"/>
    <x v="1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x v="272"/>
    <x v="185"/>
    <x v="269"/>
    <x v="270"/>
    <x v="1"/>
    <n v="1894"/>
    <n v="82.021647307286173"/>
    <x v="1"/>
    <x v="1"/>
    <n v="1562734800"/>
    <x v="263"/>
    <n v="1564894800"/>
    <d v="2019-08-04T05:00:00"/>
    <b v="0"/>
    <b v="1"/>
    <s v="theater/plays"/>
    <x v="3"/>
    <x v="3"/>
  </r>
  <r>
    <n v="273"/>
    <s v="Thomas and Sons"/>
    <x v="273"/>
    <x v="75"/>
    <x v="270"/>
    <x v="271"/>
    <x v="1"/>
    <n v="282"/>
    <n v="37.957446808510639"/>
    <x v="0"/>
    <x v="0"/>
    <n v="1505624400"/>
    <x v="264"/>
    <n v="1505883600"/>
    <d v="2017-09-20T05:00:00"/>
    <b v="0"/>
    <b v="0"/>
    <s v="theater/plays"/>
    <x v="3"/>
    <x v="3"/>
  </r>
  <r>
    <n v="274"/>
    <s v="Morgan-Jenkins"/>
    <x v="274"/>
    <x v="166"/>
    <x v="271"/>
    <x v="272"/>
    <x v="0"/>
    <n v="15"/>
    <n v="51.533333333333331"/>
    <x v="1"/>
    <x v="1"/>
    <n v="1509948000"/>
    <x v="265"/>
    <n v="1510380000"/>
    <d v="2017-11-11T06:00:00"/>
    <b v="0"/>
    <b v="0"/>
    <s v="theater/plays"/>
    <x v="3"/>
    <x v="3"/>
  </r>
  <r>
    <n v="275"/>
    <s v="Ward, Sanchez and Kemp"/>
    <x v="275"/>
    <x v="61"/>
    <x v="272"/>
    <x v="273"/>
    <x v="1"/>
    <n v="116"/>
    <n v="81.198275862068968"/>
    <x v="1"/>
    <x v="1"/>
    <n v="1554526800"/>
    <x v="266"/>
    <n v="1555218000"/>
    <d v="2019-04-14T05:00:00"/>
    <b v="0"/>
    <b v="0"/>
    <s v="publishing/translations"/>
    <x v="5"/>
    <x v="18"/>
  </r>
  <r>
    <n v="276"/>
    <s v="Fields Ltd"/>
    <x v="276"/>
    <x v="20"/>
    <x v="273"/>
    <x v="274"/>
    <x v="0"/>
    <n v="133"/>
    <n v="40.030075187969928"/>
    <x v="1"/>
    <x v="1"/>
    <n v="1334811600"/>
    <x v="267"/>
    <n v="1335243600"/>
    <d v="2012-04-24T05:00:00"/>
    <b v="0"/>
    <b v="1"/>
    <s v="games/video games"/>
    <x v="6"/>
    <x v="11"/>
  </r>
  <r>
    <n v="277"/>
    <s v="Ramos-Mitchell"/>
    <x v="277"/>
    <x v="31"/>
    <x v="274"/>
    <x v="275"/>
    <x v="1"/>
    <n v="83"/>
    <n v="89.939759036144579"/>
    <x v="1"/>
    <x v="1"/>
    <n v="1279515600"/>
    <x v="268"/>
    <n v="1279688400"/>
    <d v="2010-07-21T05:00:00"/>
    <b v="0"/>
    <b v="0"/>
    <s v="theater/plays"/>
    <x v="3"/>
    <x v="3"/>
  </r>
  <r>
    <n v="278"/>
    <s v="Higgins, Davis and Salazar"/>
    <x v="278"/>
    <x v="50"/>
    <x v="275"/>
    <x v="276"/>
    <x v="1"/>
    <n v="91"/>
    <n v="96.692307692307693"/>
    <x v="1"/>
    <x v="1"/>
    <n v="1353909600"/>
    <x v="269"/>
    <n v="1356069600"/>
    <d v="2012-12-21T06:00:00"/>
    <b v="0"/>
    <b v="0"/>
    <s v="technology/web"/>
    <x v="2"/>
    <x v="2"/>
  </r>
  <r>
    <n v="279"/>
    <s v="Smith-Jenkins"/>
    <x v="279"/>
    <x v="48"/>
    <x v="276"/>
    <x v="277"/>
    <x v="1"/>
    <n v="546"/>
    <n v="25.010989010989011"/>
    <x v="1"/>
    <x v="1"/>
    <n v="1535950800"/>
    <x v="270"/>
    <n v="1536210000"/>
    <d v="2018-09-06T05:00:00"/>
    <b v="0"/>
    <b v="0"/>
    <s v="theater/plays"/>
    <x v="3"/>
    <x v="3"/>
  </r>
  <r>
    <n v="280"/>
    <s v="Braun PLC"/>
    <x v="280"/>
    <x v="186"/>
    <x v="277"/>
    <x v="278"/>
    <x v="1"/>
    <n v="393"/>
    <n v="36.987277353689571"/>
    <x v="1"/>
    <x v="1"/>
    <n v="1511244000"/>
    <x v="271"/>
    <n v="1511762400"/>
    <d v="2017-11-27T06:00:00"/>
    <b v="0"/>
    <b v="0"/>
    <s v="film &amp; video/animation"/>
    <x v="4"/>
    <x v="10"/>
  </r>
  <r>
    <n v="281"/>
    <s v="Drake PLC"/>
    <x v="281"/>
    <x v="187"/>
    <x v="278"/>
    <x v="279"/>
    <x v="0"/>
    <n v="2062"/>
    <n v="73.012609117361791"/>
    <x v="1"/>
    <x v="1"/>
    <n v="1331445600"/>
    <x v="272"/>
    <n v="1333256400"/>
    <d v="2012-04-01T05:00:00"/>
    <b v="0"/>
    <b v="1"/>
    <s v="theater/plays"/>
    <x v="3"/>
    <x v="3"/>
  </r>
  <r>
    <n v="282"/>
    <s v="Ross, Kelly and Brown"/>
    <x v="282"/>
    <x v="141"/>
    <x v="279"/>
    <x v="280"/>
    <x v="1"/>
    <n v="133"/>
    <n v="68.240601503759393"/>
    <x v="1"/>
    <x v="1"/>
    <n v="1480226400"/>
    <x v="73"/>
    <n v="1480744800"/>
    <d v="2016-12-03T06:00:00"/>
    <b v="0"/>
    <b v="1"/>
    <s v="film &amp; video/television"/>
    <x v="4"/>
    <x v="19"/>
  </r>
  <r>
    <n v="283"/>
    <s v="Lucas-Mullins"/>
    <x v="283"/>
    <x v="32"/>
    <x v="280"/>
    <x v="281"/>
    <x v="0"/>
    <n v="29"/>
    <n v="52.310344827586206"/>
    <x v="3"/>
    <x v="3"/>
    <n v="1464584400"/>
    <x v="273"/>
    <n v="1465016400"/>
    <d v="2016-06-04T05:00:00"/>
    <b v="0"/>
    <b v="0"/>
    <s v="music/rock"/>
    <x v="1"/>
    <x v="1"/>
  </r>
  <r>
    <n v="284"/>
    <s v="Tran LLC"/>
    <x v="284"/>
    <x v="122"/>
    <x v="281"/>
    <x v="282"/>
    <x v="0"/>
    <n v="132"/>
    <n v="61.765151515151516"/>
    <x v="1"/>
    <x v="1"/>
    <n v="1335848400"/>
    <x v="274"/>
    <n v="1336280400"/>
    <d v="2012-05-06T05:00:00"/>
    <b v="0"/>
    <b v="0"/>
    <s v="technology/web"/>
    <x v="2"/>
    <x v="2"/>
  </r>
  <r>
    <n v="285"/>
    <s v="Dawson, Brady and Gilbert"/>
    <x v="285"/>
    <x v="79"/>
    <x v="282"/>
    <x v="283"/>
    <x v="1"/>
    <n v="254"/>
    <n v="25.027559055118111"/>
    <x v="1"/>
    <x v="1"/>
    <n v="1473483600"/>
    <x v="275"/>
    <n v="1476766800"/>
    <d v="2016-10-18T05:00:00"/>
    <b v="0"/>
    <b v="0"/>
    <s v="theater/plays"/>
    <x v="3"/>
    <x v="3"/>
  </r>
  <r>
    <n v="286"/>
    <s v="Obrien-Aguirre"/>
    <x v="286"/>
    <x v="188"/>
    <x v="283"/>
    <x v="284"/>
    <x v="3"/>
    <n v="184"/>
    <n v="106.28804347826087"/>
    <x v="1"/>
    <x v="1"/>
    <n v="1479880800"/>
    <x v="276"/>
    <n v="1480485600"/>
    <d v="2016-11-30T06:00:00"/>
    <b v="0"/>
    <b v="0"/>
    <s v="theater/plays"/>
    <x v="3"/>
    <x v="3"/>
  </r>
  <r>
    <n v="287"/>
    <s v="Ferguson PLC"/>
    <x v="287"/>
    <x v="9"/>
    <x v="284"/>
    <x v="285"/>
    <x v="1"/>
    <n v="176"/>
    <n v="75.07386363636364"/>
    <x v="1"/>
    <x v="1"/>
    <n v="1430197200"/>
    <x v="277"/>
    <n v="1430197200"/>
    <d v="2015-04-28T05:00:00"/>
    <b v="0"/>
    <b v="0"/>
    <s v="music/electric music"/>
    <x v="1"/>
    <x v="5"/>
  </r>
  <r>
    <n v="288"/>
    <s v="Garcia Ltd"/>
    <x v="288"/>
    <x v="36"/>
    <x v="285"/>
    <x v="286"/>
    <x v="0"/>
    <n v="137"/>
    <n v="39.970802919708028"/>
    <x v="3"/>
    <x v="3"/>
    <n v="1331701200"/>
    <x v="278"/>
    <n v="1331787600"/>
    <d v="2012-03-15T05:00:00"/>
    <b v="0"/>
    <b v="1"/>
    <s v="music/metal"/>
    <x v="1"/>
    <x v="16"/>
  </r>
  <r>
    <n v="289"/>
    <s v="Smith, Love and Smith"/>
    <x v="289"/>
    <x v="126"/>
    <x v="286"/>
    <x v="287"/>
    <x v="1"/>
    <n v="337"/>
    <n v="39.982195845697326"/>
    <x v="0"/>
    <x v="0"/>
    <n v="1438578000"/>
    <x v="279"/>
    <n v="1438837200"/>
    <d v="2015-08-06T05:00:00"/>
    <b v="0"/>
    <b v="0"/>
    <s v="theater/plays"/>
    <x v="3"/>
    <x v="3"/>
  </r>
  <r>
    <n v="290"/>
    <s v="Wilson, Hall and Osborne"/>
    <x v="290"/>
    <x v="189"/>
    <x v="287"/>
    <x v="288"/>
    <x v="0"/>
    <n v="908"/>
    <n v="101.01541850220265"/>
    <x v="1"/>
    <x v="1"/>
    <n v="1368162000"/>
    <x v="280"/>
    <n v="1370926800"/>
    <d v="2013-06-11T05:00:00"/>
    <b v="0"/>
    <b v="1"/>
    <s v="film &amp; video/documentary"/>
    <x v="4"/>
    <x v="4"/>
  </r>
  <r>
    <n v="291"/>
    <s v="Bell, Grimes and Kerr"/>
    <x v="291"/>
    <x v="37"/>
    <x v="288"/>
    <x v="289"/>
    <x v="1"/>
    <n v="107"/>
    <n v="76.813084112149539"/>
    <x v="1"/>
    <x v="1"/>
    <n v="1318654800"/>
    <x v="281"/>
    <n v="1319000400"/>
    <d v="2011-10-19T05:00:00"/>
    <b v="1"/>
    <b v="0"/>
    <s v="technology/web"/>
    <x v="2"/>
    <x v="2"/>
  </r>
  <r>
    <n v="292"/>
    <s v="Ho-Harris"/>
    <x v="292"/>
    <x v="190"/>
    <x v="289"/>
    <x v="290"/>
    <x v="0"/>
    <n v="10"/>
    <n v="71.7"/>
    <x v="1"/>
    <x v="1"/>
    <n v="1331874000"/>
    <x v="282"/>
    <n v="1333429200"/>
    <d v="2012-04-03T05:00:00"/>
    <b v="0"/>
    <b v="0"/>
    <s v="food/food trucks"/>
    <x v="0"/>
    <x v="0"/>
  </r>
  <r>
    <n v="293"/>
    <s v="Ross Group"/>
    <x v="293"/>
    <x v="191"/>
    <x v="290"/>
    <x v="291"/>
    <x v="3"/>
    <n v="32"/>
    <n v="33.28125"/>
    <x v="6"/>
    <x v="6"/>
    <n v="1286254800"/>
    <x v="283"/>
    <n v="1287032400"/>
    <d v="2010-10-14T05:00:00"/>
    <b v="0"/>
    <b v="0"/>
    <s v="theater/plays"/>
    <x v="3"/>
    <x v="3"/>
  </r>
  <r>
    <n v="294"/>
    <s v="Turner-Davis"/>
    <x v="294"/>
    <x v="60"/>
    <x v="291"/>
    <x v="292"/>
    <x v="1"/>
    <n v="183"/>
    <n v="43.923497267759565"/>
    <x v="1"/>
    <x v="1"/>
    <n v="1540530000"/>
    <x v="284"/>
    <n v="1541570400"/>
    <d v="2018-11-07T06:00:00"/>
    <b v="0"/>
    <b v="0"/>
    <s v="theater/plays"/>
    <x v="3"/>
    <x v="3"/>
  </r>
  <r>
    <n v="295"/>
    <s v="Smith, Jackson and Herrera"/>
    <x v="295"/>
    <x v="192"/>
    <x v="292"/>
    <x v="293"/>
    <x v="0"/>
    <n v="1910"/>
    <n v="36.004712041884815"/>
    <x v="5"/>
    <x v="5"/>
    <n v="1381813200"/>
    <x v="285"/>
    <n v="1383976800"/>
    <d v="2013-11-09T06:00:00"/>
    <b v="0"/>
    <b v="0"/>
    <s v="theater/plays"/>
    <x v="3"/>
    <x v="3"/>
  </r>
  <r>
    <n v="296"/>
    <s v="Smith-Hess"/>
    <x v="296"/>
    <x v="55"/>
    <x v="293"/>
    <x v="294"/>
    <x v="0"/>
    <n v="38"/>
    <n v="88.21052631578948"/>
    <x v="2"/>
    <x v="2"/>
    <n v="1548655200"/>
    <x v="286"/>
    <n v="1550556000"/>
    <d v="2019-02-19T06:00:00"/>
    <b v="0"/>
    <b v="0"/>
    <s v="theater/plays"/>
    <x v="3"/>
    <x v="3"/>
  </r>
  <r>
    <n v="297"/>
    <s v="Brown, Herring and Bass"/>
    <x v="297"/>
    <x v="44"/>
    <x v="294"/>
    <x v="295"/>
    <x v="0"/>
    <n v="104"/>
    <n v="65.240384615384613"/>
    <x v="2"/>
    <x v="2"/>
    <n v="1389679200"/>
    <x v="287"/>
    <n v="1390456800"/>
    <d v="2014-01-23T06:00:00"/>
    <b v="0"/>
    <b v="1"/>
    <s v="theater/plays"/>
    <x v="3"/>
    <x v="3"/>
  </r>
  <r>
    <n v="298"/>
    <s v="Chase, Garcia and Johnson"/>
    <x v="298"/>
    <x v="26"/>
    <x v="295"/>
    <x v="296"/>
    <x v="1"/>
    <n v="72"/>
    <n v="69.958333333333329"/>
    <x v="1"/>
    <x v="1"/>
    <n v="1456466400"/>
    <x v="288"/>
    <n v="1458018000"/>
    <d v="2016-03-15T05:00:00"/>
    <b v="0"/>
    <b v="1"/>
    <s v="music/rock"/>
    <x v="1"/>
    <x v="1"/>
  </r>
  <r>
    <n v="299"/>
    <s v="Ramsey and Sons"/>
    <x v="299"/>
    <x v="167"/>
    <x v="296"/>
    <x v="297"/>
    <x v="0"/>
    <n v="49"/>
    <n v="39.877551020408163"/>
    <x v="1"/>
    <x v="1"/>
    <n v="1456984800"/>
    <x v="289"/>
    <n v="1461819600"/>
    <d v="2016-04-28T05:00:00"/>
    <b v="0"/>
    <b v="0"/>
    <s v="food/food trucks"/>
    <x v="0"/>
    <x v="0"/>
  </r>
  <r>
    <n v="300"/>
    <s v="Cooke PLC"/>
    <x v="300"/>
    <x v="0"/>
    <x v="297"/>
    <x v="298"/>
    <x v="0"/>
    <n v="1"/>
    <n v="5"/>
    <x v="3"/>
    <x v="3"/>
    <n v="1504069200"/>
    <x v="290"/>
    <n v="1504155600"/>
    <d v="2017-08-31T05:00:00"/>
    <b v="0"/>
    <b v="1"/>
    <s v="publishing/nonfiction"/>
    <x v="5"/>
    <x v="9"/>
  </r>
  <r>
    <n v="301"/>
    <s v="Wong-Walker"/>
    <x v="301"/>
    <x v="79"/>
    <x v="298"/>
    <x v="299"/>
    <x v="1"/>
    <n v="295"/>
    <n v="41.023728813559323"/>
    <x v="1"/>
    <x v="1"/>
    <n v="1424930400"/>
    <x v="291"/>
    <n v="1426395600"/>
    <d v="2015-03-15T05:00:00"/>
    <b v="0"/>
    <b v="0"/>
    <s v="film &amp; video/documentary"/>
    <x v="4"/>
    <x v="4"/>
  </r>
  <r>
    <n v="302"/>
    <s v="Ferguson, Collins and Mata"/>
    <x v="302"/>
    <x v="193"/>
    <x v="299"/>
    <x v="300"/>
    <x v="0"/>
    <n v="245"/>
    <n v="98.914285714285711"/>
    <x v="1"/>
    <x v="1"/>
    <n v="1535864400"/>
    <x v="292"/>
    <n v="1537074000"/>
    <d v="2018-09-16T05:00:00"/>
    <b v="0"/>
    <b v="0"/>
    <s v="theater/plays"/>
    <x v="3"/>
    <x v="3"/>
  </r>
  <r>
    <n v="303"/>
    <s v="Guerrero, Flores and Jenkins"/>
    <x v="303"/>
    <x v="74"/>
    <x v="300"/>
    <x v="301"/>
    <x v="0"/>
    <n v="32"/>
    <n v="87.78125"/>
    <x v="1"/>
    <x v="1"/>
    <n v="1452146400"/>
    <x v="293"/>
    <n v="1452578400"/>
    <d v="2016-01-12T06:00:00"/>
    <b v="0"/>
    <b v="0"/>
    <s v="music/indie rock"/>
    <x v="1"/>
    <x v="7"/>
  </r>
  <r>
    <n v="304"/>
    <s v="Peterson PLC"/>
    <x v="304"/>
    <x v="118"/>
    <x v="301"/>
    <x v="302"/>
    <x v="1"/>
    <n v="142"/>
    <n v="80.767605633802816"/>
    <x v="1"/>
    <x v="1"/>
    <n v="1470546000"/>
    <x v="294"/>
    <n v="1474088400"/>
    <d v="2016-09-17T05:00:00"/>
    <b v="0"/>
    <b v="0"/>
    <s v="film &amp; video/documentary"/>
    <x v="4"/>
    <x v="4"/>
  </r>
  <r>
    <n v="305"/>
    <s v="Townsend Ltd"/>
    <x v="305"/>
    <x v="54"/>
    <x v="302"/>
    <x v="303"/>
    <x v="1"/>
    <n v="85"/>
    <n v="94.28235294117647"/>
    <x v="1"/>
    <x v="1"/>
    <n v="1458363600"/>
    <x v="295"/>
    <n v="1461906000"/>
    <d v="2016-04-29T05:00:00"/>
    <b v="0"/>
    <b v="0"/>
    <s v="theater/plays"/>
    <x v="3"/>
    <x v="3"/>
  </r>
  <r>
    <n v="306"/>
    <s v="Rush, Reed and Hall"/>
    <x v="306"/>
    <x v="191"/>
    <x v="303"/>
    <x v="304"/>
    <x v="0"/>
    <n v="7"/>
    <n v="73.428571428571431"/>
    <x v="1"/>
    <x v="1"/>
    <n v="1500008400"/>
    <x v="296"/>
    <n v="1500267600"/>
    <d v="2017-07-17T05:00:00"/>
    <b v="0"/>
    <b v="1"/>
    <s v="theater/plays"/>
    <x v="3"/>
    <x v="3"/>
  </r>
  <r>
    <n v="307"/>
    <s v="Salazar-Dodson"/>
    <x v="307"/>
    <x v="194"/>
    <x v="304"/>
    <x v="305"/>
    <x v="1"/>
    <n v="659"/>
    <n v="65.968133535660087"/>
    <x v="3"/>
    <x v="3"/>
    <n v="1338958800"/>
    <x v="297"/>
    <n v="1340686800"/>
    <d v="2012-06-26T05:00:00"/>
    <b v="0"/>
    <b v="1"/>
    <s v="publishing/fiction"/>
    <x v="5"/>
    <x v="13"/>
  </r>
  <r>
    <n v="308"/>
    <s v="Davis Ltd"/>
    <x v="308"/>
    <x v="195"/>
    <x v="305"/>
    <x v="306"/>
    <x v="0"/>
    <n v="803"/>
    <n v="109.04109589041096"/>
    <x v="1"/>
    <x v="1"/>
    <n v="1303102800"/>
    <x v="298"/>
    <n v="1303189200"/>
    <d v="2011-04-19T05:00:00"/>
    <b v="0"/>
    <b v="0"/>
    <s v="theater/plays"/>
    <x v="3"/>
    <x v="3"/>
  </r>
  <r>
    <n v="309"/>
    <s v="Harris-Perry"/>
    <x v="309"/>
    <x v="178"/>
    <x v="306"/>
    <x v="307"/>
    <x v="3"/>
    <n v="75"/>
    <n v="41.16"/>
    <x v="1"/>
    <x v="1"/>
    <n v="1316581200"/>
    <x v="299"/>
    <n v="1318309200"/>
    <d v="2011-10-11T05:00:00"/>
    <b v="0"/>
    <b v="1"/>
    <s v="music/indie rock"/>
    <x v="1"/>
    <x v="7"/>
  </r>
  <r>
    <n v="310"/>
    <s v="Velazquez, Hunt and Ortiz"/>
    <x v="310"/>
    <x v="75"/>
    <x v="307"/>
    <x v="308"/>
    <x v="0"/>
    <n v="16"/>
    <n v="99.125"/>
    <x v="1"/>
    <x v="1"/>
    <n v="1270789200"/>
    <x v="300"/>
    <n v="1272171600"/>
    <d v="2010-04-25T05:00:00"/>
    <b v="0"/>
    <b v="0"/>
    <s v="games/video games"/>
    <x v="6"/>
    <x v="11"/>
  </r>
  <r>
    <n v="311"/>
    <s v="Flores PLC"/>
    <x v="311"/>
    <x v="9"/>
    <x v="308"/>
    <x v="309"/>
    <x v="1"/>
    <n v="121"/>
    <n v="105.88429752066116"/>
    <x v="1"/>
    <x v="1"/>
    <n v="1297836000"/>
    <x v="247"/>
    <n v="1298872800"/>
    <d v="2011-02-28T06:00:00"/>
    <b v="0"/>
    <b v="0"/>
    <s v="theater/plays"/>
    <x v="3"/>
    <x v="3"/>
  </r>
  <r>
    <n v="312"/>
    <s v="Martinez LLC"/>
    <x v="312"/>
    <x v="18"/>
    <x v="309"/>
    <x v="310"/>
    <x v="1"/>
    <n v="3742"/>
    <n v="48.996525921966864"/>
    <x v="1"/>
    <x v="1"/>
    <n v="1382677200"/>
    <x v="244"/>
    <n v="1383282000"/>
    <d v="2013-11-01T05:00:00"/>
    <b v="0"/>
    <b v="0"/>
    <s v="theater/plays"/>
    <x v="3"/>
    <x v="3"/>
  </r>
  <r>
    <n v="313"/>
    <s v="Miller-Irwin"/>
    <x v="313"/>
    <x v="196"/>
    <x v="310"/>
    <x v="311"/>
    <x v="1"/>
    <n v="223"/>
    <n v="39"/>
    <x v="1"/>
    <x v="1"/>
    <n v="1330322400"/>
    <x v="301"/>
    <n v="1330495200"/>
    <d v="2012-02-29T06:00:00"/>
    <b v="0"/>
    <b v="0"/>
    <s v="music/rock"/>
    <x v="1"/>
    <x v="1"/>
  </r>
  <r>
    <n v="314"/>
    <s v="Sanchez-Morgan"/>
    <x v="314"/>
    <x v="1"/>
    <x v="311"/>
    <x v="312"/>
    <x v="1"/>
    <n v="133"/>
    <n v="31.022556390977442"/>
    <x v="1"/>
    <x v="1"/>
    <n v="1552366800"/>
    <x v="188"/>
    <n v="1552798800"/>
    <d v="2019-03-17T05:00:00"/>
    <b v="0"/>
    <b v="1"/>
    <s v="film &amp; video/documentary"/>
    <x v="4"/>
    <x v="4"/>
  </r>
  <r>
    <n v="315"/>
    <s v="Lopez, Adams and Johnson"/>
    <x v="315"/>
    <x v="40"/>
    <x v="312"/>
    <x v="313"/>
    <x v="0"/>
    <n v="31"/>
    <n v="103.87096774193549"/>
    <x v="1"/>
    <x v="1"/>
    <n v="1400907600"/>
    <x v="302"/>
    <n v="1403413200"/>
    <d v="2014-06-22T05:00:00"/>
    <b v="0"/>
    <b v="0"/>
    <s v="theater/plays"/>
    <x v="3"/>
    <x v="3"/>
  </r>
  <r>
    <n v="316"/>
    <s v="Martin-Marshall"/>
    <x v="316"/>
    <x v="103"/>
    <x v="313"/>
    <x v="314"/>
    <x v="0"/>
    <n v="108"/>
    <n v="59.268518518518519"/>
    <x v="6"/>
    <x v="6"/>
    <n v="1574143200"/>
    <x v="303"/>
    <n v="1574229600"/>
    <d v="2019-11-20T06:00:00"/>
    <b v="0"/>
    <b v="1"/>
    <s v="food/food trucks"/>
    <x v="0"/>
    <x v="0"/>
  </r>
  <r>
    <n v="317"/>
    <s v="Summers PLC"/>
    <x v="317"/>
    <x v="47"/>
    <x v="314"/>
    <x v="315"/>
    <x v="0"/>
    <n v="30"/>
    <n v="42.3"/>
    <x v="1"/>
    <x v="1"/>
    <n v="1494738000"/>
    <x v="304"/>
    <n v="1495861200"/>
    <d v="2017-05-27T05:00:00"/>
    <b v="0"/>
    <b v="0"/>
    <s v="theater/plays"/>
    <x v="3"/>
    <x v="3"/>
  </r>
  <r>
    <n v="318"/>
    <s v="Young, Hart and Ryan"/>
    <x v="318"/>
    <x v="57"/>
    <x v="315"/>
    <x v="316"/>
    <x v="0"/>
    <n v="17"/>
    <n v="53.117647058823529"/>
    <x v="1"/>
    <x v="1"/>
    <n v="1392357600"/>
    <x v="305"/>
    <n v="1392530400"/>
    <d v="2014-02-16T06:00:00"/>
    <b v="0"/>
    <b v="0"/>
    <s v="music/rock"/>
    <x v="1"/>
    <x v="1"/>
  </r>
  <r>
    <n v="319"/>
    <s v="Mills Group"/>
    <x v="319"/>
    <x v="141"/>
    <x v="316"/>
    <x v="317"/>
    <x v="3"/>
    <n v="64"/>
    <n v="50.796875"/>
    <x v="1"/>
    <x v="1"/>
    <n v="1281589200"/>
    <x v="306"/>
    <n v="1283662800"/>
    <d v="2010-09-05T05:00:00"/>
    <b v="0"/>
    <b v="0"/>
    <s v="technology/web"/>
    <x v="2"/>
    <x v="2"/>
  </r>
  <r>
    <n v="320"/>
    <s v="Sandoval-Powell"/>
    <x v="320"/>
    <x v="197"/>
    <x v="317"/>
    <x v="318"/>
    <x v="0"/>
    <n v="80"/>
    <n v="101.15"/>
    <x v="1"/>
    <x v="1"/>
    <n v="1305003600"/>
    <x v="307"/>
    <n v="1305781200"/>
    <d v="2011-05-19T05:00:00"/>
    <b v="0"/>
    <b v="0"/>
    <s v="publishing/fiction"/>
    <x v="5"/>
    <x v="13"/>
  </r>
  <r>
    <n v="321"/>
    <s v="Mills, Frazier and Perez"/>
    <x v="321"/>
    <x v="198"/>
    <x v="318"/>
    <x v="319"/>
    <x v="0"/>
    <n v="2468"/>
    <n v="65.000810372771468"/>
    <x v="1"/>
    <x v="1"/>
    <n v="1301634000"/>
    <x v="308"/>
    <n v="1302325200"/>
    <d v="2011-04-09T05:00:00"/>
    <b v="0"/>
    <b v="0"/>
    <s v="film &amp; video/shorts"/>
    <x v="4"/>
    <x v="12"/>
  </r>
  <r>
    <n v="322"/>
    <s v="Hebert Group"/>
    <x v="322"/>
    <x v="199"/>
    <x v="319"/>
    <x v="320"/>
    <x v="1"/>
    <n v="5168"/>
    <n v="37.998645510835914"/>
    <x v="1"/>
    <x v="1"/>
    <n v="1290664800"/>
    <x v="309"/>
    <n v="1291788000"/>
    <d v="2010-12-08T06:00:00"/>
    <b v="0"/>
    <b v="0"/>
    <s v="theater/plays"/>
    <x v="3"/>
    <x v="3"/>
  </r>
  <r>
    <n v="323"/>
    <s v="Cole, Smith and Wood"/>
    <x v="323"/>
    <x v="200"/>
    <x v="320"/>
    <x v="321"/>
    <x v="0"/>
    <n v="26"/>
    <n v="82.615384615384613"/>
    <x v="4"/>
    <x v="4"/>
    <n v="1395896400"/>
    <x v="310"/>
    <n v="1396069200"/>
    <d v="2014-03-29T05:00:00"/>
    <b v="0"/>
    <b v="0"/>
    <s v="film &amp; video/documentary"/>
    <x v="4"/>
    <x v="4"/>
  </r>
  <r>
    <n v="324"/>
    <s v="Harris, Hall and Harris"/>
    <x v="324"/>
    <x v="143"/>
    <x v="321"/>
    <x v="322"/>
    <x v="1"/>
    <n v="307"/>
    <n v="37.941368078175898"/>
    <x v="1"/>
    <x v="1"/>
    <n v="1434862800"/>
    <x v="311"/>
    <n v="1435899600"/>
    <d v="2015-07-03T05:00:00"/>
    <b v="0"/>
    <b v="1"/>
    <s v="theater/plays"/>
    <x v="3"/>
    <x v="3"/>
  </r>
  <r>
    <n v="325"/>
    <s v="Saunders Group"/>
    <x v="325"/>
    <x v="191"/>
    <x v="322"/>
    <x v="323"/>
    <x v="0"/>
    <n v="73"/>
    <n v="80.780821917808225"/>
    <x v="1"/>
    <x v="1"/>
    <n v="1529125200"/>
    <x v="79"/>
    <n v="1531112400"/>
    <d v="2018-07-09T05:00:00"/>
    <b v="0"/>
    <b v="1"/>
    <s v="theater/plays"/>
    <x v="3"/>
    <x v="3"/>
  </r>
  <r>
    <n v="326"/>
    <s v="Pham, Avila and Nash"/>
    <x v="326"/>
    <x v="44"/>
    <x v="323"/>
    <x v="324"/>
    <x v="0"/>
    <n v="128"/>
    <n v="25.984375"/>
    <x v="1"/>
    <x v="1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x v="327"/>
    <x v="97"/>
    <x v="324"/>
    <x v="325"/>
    <x v="0"/>
    <n v="33"/>
    <n v="30.363636363636363"/>
    <x v="1"/>
    <x v="1"/>
    <n v="1566968400"/>
    <x v="313"/>
    <n v="1567314000"/>
    <d v="2019-09-01T05:00:00"/>
    <b v="0"/>
    <b v="1"/>
    <s v="theater/plays"/>
    <x v="3"/>
    <x v="3"/>
  </r>
  <r>
    <n v="328"/>
    <s v="Young PLC"/>
    <x v="328"/>
    <x v="201"/>
    <x v="325"/>
    <x v="326"/>
    <x v="1"/>
    <n v="2441"/>
    <n v="54.004916018025398"/>
    <x v="1"/>
    <x v="1"/>
    <n v="1543557600"/>
    <x v="314"/>
    <n v="1544508000"/>
    <d v="2018-12-11T06:00:00"/>
    <b v="0"/>
    <b v="0"/>
    <s v="music/rock"/>
    <x v="1"/>
    <x v="1"/>
  </r>
  <r>
    <n v="329"/>
    <s v="Willis and Sons"/>
    <x v="329"/>
    <x v="202"/>
    <x v="326"/>
    <x v="327"/>
    <x v="2"/>
    <n v="211"/>
    <n v="101.78672985781991"/>
    <x v="1"/>
    <x v="1"/>
    <n v="1481522400"/>
    <x v="315"/>
    <n v="1482472800"/>
    <d v="2016-12-23T06:00:00"/>
    <b v="0"/>
    <b v="0"/>
    <s v="games/video games"/>
    <x v="6"/>
    <x v="11"/>
  </r>
  <r>
    <n v="330"/>
    <s v="Thompson-Bates"/>
    <x v="330"/>
    <x v="203"/>
    <x v="327"/>
    <x v="328"/>
    <x v="1"/>
    <n v="1385"/>
    <n v="45.003610108303249"/>
    <x v="4"/>
    <x v="4"/>
    <n v="1512712800"/>
    <x v="316"/>
    <n v="1512799200"/>
    <d v="2017-12-09T06:00:00"/>
    <b v="0"/>
    <b v="0"/>
    <s v="film &amp; video/documentary"/>
    <x v="4"/>
    <x v="4"/>
  </r>
  <r>
    <n v="331"/>
    <s v="Rose-Silva"/>
    <x v="331"/>
    <x v="88"/>
    <x v="328"/>
    <x v="329"/>
    <x v="1"/>
    <n v="190"/>
    <n v="77.068421052631578"/>
    <x v="1"/>
    <x v="1"/>
    <n v="1324274400"/>
    <x v="317"/>
    <n v="1324360800"/>
    <d v="2011-12-20T06:00:00"/>
    <b v="0"/>
    <b v="0"/>
    <s v="food/food trucks"/>
    <x v="0"/>
    <x v="0"/>
  </r>
  <r>
    <n v="332"/>
    <s v="Pacheco, Johnson and Torres"/>
    <x v="332"/>
    <x v="204"/>
    <x v="329"/>
    <x v="330"/>
    <x v="1"/>
    <n v="470"/>
    <n v="88.076595744680844"/>
    <x v="1"/>
    <x v="1"/>
    <n v="1364446800"/>
    <x v="318"/>
    <n v="1364533200"/>
    <d v="2013-03-29T05:00:00"/>
    <b v="0"/>
    <b v="0"/>
    <s v="technology/wearables"/>
    <x v="2"/>
    <x v="8"/>
  </r>
  <r>
    <n v="333"/>
    <s v="Carlson, Dixon and Jones"/>
    <x v="333"/>
    <x v="103"/>
    <x v="330"/>
    <x v="331"/>
    <x v="1"/>
    <n v="253"/>
    <n v="47.035573122529641"/>
    <x v="1"/>
    <x v="1"/>
    <n v="1542693600"/>
    <x v="319"/>
    <n v="1545112800"/>
    <d v="2018-12-18T06:00:00"/>
    <b v="0"/>
    <b v="0"/>
    <s v="theater/plays"/>
    <x v="3"/>
    <x v="3"/>
  </r>
  <r>
    <n v="334"/>
    <s v="Mcgee Group"/>
    <x v="334"/>
    <x v="205"/>
    <x v="331"/>
    <x v="332"/>
    <x v="1"/>
    <n v="1113"/>
    <n v="110.99550763701707"/>
    <x v="1"/>
    <x v="1"/>
    <n v="1515564000"/>
    <x v="32"/>
    <n v="1516168800"/>
    <d v="2018-01-17T06:00:00"/>
    <b v="0"/>
    <b v="0"/>
    <s v="music/rock"/>
    <x v="1"/>
    <x v="1"/>
  </r>
  <r>
    <n v="335"/>
    <s v="Jordan-Acosta"/>
    <x v="335"/>
    <x v="206"/>
    <x v="332"/>
    <x v="333"/>
    <x v="1"/>
    <n v="2283"/>
    <n v="87.003066141042481"/>
    <x v="1"/>
    <x v="1"/>
    <n v="1573797600"/>
    <x v="320"/>
    <n v="1574920800"/>
    <d v="2019-11-28T06:00:00"/>
    <b v="0"/>
    <b v="0"/>
    <s v="music/rock"/>
    <x v="1"/>
    <x v="1"/>
  </r>
  <r>
    <n v="336"/>
    <s v="Nunez Inc"/>
    <x v="336"/>
    <x v="207"/>
    <x v="333"/>
    <x v="334"/>
    <x v="0"/>
    <n v="1072"/>
    <n v="63.994402985074629"/>
    <x v="1"/>
    <x v="1"/>
    <n v="1292392800"/>
    <x v="321"/>
    <n v="1292479200"/>
    <d v="2010-12-16T06:00:00"/>
    <b v="0"/>
    <b v="1"/>
    <s v="music/rock"/>
    <x v="1"/>
    <x v="1"/>
  </r>
  <r>
    <n v="337"/>
    <s v="Hayden Ltd"/>
    <x v="337"/>
    <x v="208"/>
    <x v="334"/>
    <x v="335"/>
    <x v="1"/>
    <n v="1095"/>
    <n v="105.9945205479452"/>
    <x v="1"/>
    <x v="1"/>
    <n v="1573452000"/>
    <x v="322"/>
    <n v="1573538400"/>
    <d v="2019-11-12T06:00:00"/>
    <b v="0"/>
    <b v="0"/>
    <s v="theater/plays"/>
    <x v="3"/>
    <x v="3"/>
  </r>
  <r>
    <n v="338"/>
    <s v="Gonzalez-Burton"/>
    <x v="338"/>
    <x v="209"/>
    <x v="335"/>
    <x v="336"/>
    <x v="1"/>
    <n v="1690"/>
    <n v="73.989349112426041"/>
    <x v="1"/>
    <x v="1"/>
    <n v="1317790800"/>
    <x v="323"/>
    <n v="1320382800"/>
    <d v="2011-11-04T05:00:00"/>
    <b v="0"/>
    <b v="0"/>
    <s v="theater/plays"/>
    <x v="3"/>
    <x v="3"/>
  </r>
  <r>
    <n v="339"/>
    <s v="Lewis, Taylor and Rivers"/>
    <x v="339"/>
    <x v="210"/>
    <x v="336"/>
    <x v="337"/>
    <x v="3"/>
    <n v="1297"/>
    <n v="84.02004626060139"/>
    <x v="0"/>
    <x v="0"/>
    <n v="1501650000"/>
    <x v="324"/>
    <n v="1502859600"/>
    <d v="2017-08-16T05:00:00"/>
    <b v="0"/>
    <b v="0"/>
    <s v="theater/plays"/>
    <x v="3"/>
    <x v="3"/>
  </r>
  <r>
    <n v="340"/>
    <s v="Butler, Henry and Espinoza"/>
    <x v="340"/>
    <x v="211"/>
    <x v="337"/>
    <x v="338"/>
    <x v="0"/>
    <n v="393"/>
    <n v="88.966921119592882"/>
    <x v="1"/>
    <x v="1"/>
    <n v="1323669600"/>
    <x v="325"/>
    <n v="1323756000"/>
    <d v="2011-12-13T06:00:00"/>
    <b v="0"/>
    <b v="0"/>
    <s v="photography/photography books"/>
    <x v="7"/>
    <x v="14"/>
  </r>
  <r>
    <n v="341"/>
    <s v="Guzman Group"/>
    <x v="341"/>
    <x v="212"/>
    <x v="338"/>
    <x v="339"/>
    <x v="0"/>
    <n v="1257"/>
    <n v="76.990453460620529"/>
    <x v="1"/>
    <x v="1"/>
    <n v="1440738000"/>
    <x v="326"/>
    <n v="1441342800"/>
    <d v="2015-09-04T05:00:00"/>
    <b v="0"/>
    <b v="0"/>
    <s v="music/indie rock"/>
    <x v="1"/>
    <x v="7"/>
  </r>
  <r>
    <n v="342"/>
    <s v="Gibson-Hernandez"/>
    <x v="342"/>
    <x v="213"/>
    <x v="339"/>
    <x v="340"/>
    <x v="0"/>
    <n v="328"/>
    <n v="97.146341463414629"/>
    <x v="1"/>
    <x v="1"/>
    <n v="1374296400"/>
    <x v="327"/>
    <n v="1375333200"/>
    <d v="2013-08-01T05:00:00"/>
    <b v="0"/>
    <b v="0"/>
    <s v="theater/plays"/>
    <x v="3"/>
    <x v="3"/>
  </r>
  <r>
    <n v="343"/>
    <s v="Spencer-Weber"/>
    <x v="343"/>
    <x v="25"/>
    <x v="340"/>
    <x v="341"/>
    <x v="0"/>
    <n v="147"/>
    <n v="33.013605442176868"/>
    <x v="1"/>
    <x v="1"/>
    <n v="1384840800"/>
    <x v="328"/>
    <n v="1389420000"/>
    <d v="2014-01-11T06:00:00"/>
    <b v="0"/>
    <b v="0"/>
    <s v="theater/plays"/>
    <x v="3"/>
    <x v="3"/>
  </r>
  <r>
    <n v="344"/>
    <s v="Berger, Johnson and Marshall"/>
    <x v="344"/>
    <x v="214"/>
    <x v="341"/>
    <x v="342"/>
    <x v="0"/>
    <n v="830"/>
    <n v="99.950602409638549"/>
    <x v="1"/>
    <x v="1"/>
    <n v="1516600800"/>
    <x v="329"/>
    <n v="1520056800"/>
    <d v="2018-03-03T06:00:00"/>
    <b v="0"/>
    <b v="0"/>
    <s v="games/video games"/>
    <x v="6"/>
    <x v="11"/>
  </r>
  <r>
    <n v="345"/>
    <s v="Taylor, Cisneros and Romero"/>
    <x v="345"/>
    <x v="215"/>
    <x v="342"/>
    <x v="343"/>
    <x v="0"/>
    <n v="331"/>
    <n v="69.966767371601208"/>
    <x v="4"/>
    <x v="4"/>
    <n v="1436418000"/>
    <x v="330"/>
    <n v="1436504400"/>
    <d v="2015-07-10T05:00:00"/>
    <b v="0"/>
    <b v="0"/>
    <s v="film &amp; video/drama"/>
    <x v="4"/>
    <x v="6"/>
  </r>
  <r>
    <n v="346"/>
    <s v="Little-Marsh"/>
    <x v="346"/>
    <x v="48"/>
    <x v="343"/>
    <x v="344"/>
    <x v="0"/>
    <n v="25"/>
    <n v="110.32"/>
    <x v="1"/>
    <x v="1"/>
    <n v="1503550800"/>
    <x v="331"/>
    <n v="1508302800"/>
    <d v="2017-10-18T05:00:00"/>
    <b v="0"/>
    <b v="1"/>
    <s v="music/indie rock"/>
    <x v="1"/>
    <x v="7"/>
  </r>
  <r>
    <n v="347"/>
    <s v="Petersen and Sons"/>
    <x v="347"/>
    <x v="79"/>
    <x v="344"/>
    <x v="345"/>
    <x v="1"/>
    <n v="191"/>
    <n v="66.005235602094245"/>
    <x v="1"/>
    <x v="1"/>
    <n v="1423634400"/>
    <x v="332"/>
    <n v="1425708000"/>
    <d v="2015-03-07T06:00:00"/>
    <b v="0"/>
    <b v="0"/>
    <s v="technology/web"/>
    <x v="2"/>
    <x v="2"/>
  </r>
  <r>
    <n v="348"/>
    <s v="Hensley Ltd"/>
    <x v="348"/>
    <x v="216"/>
    <x v="345"/>
    <x v="346"/>
    <x v="0"/>
    <n v="3483"/>
    <n v="41.005742176284812"/>
    <x v="1"/>
    <x v="1"/>
    <n v="1487224800"/>
    <x v="333"/>
    <n v="1488348000"/>
    <d v="2017-03-01T06:00:00"/>
    <b v="0"/>
    <b v="0"/>
    <s v="food/food trucks"/>
    <x v="0"/>
    <x v="0"/>
  </r>
  <r>
    <n v="349"/>
    <s v="Navarro and Sons"/>
    <x v="349"/>
    <x v="217"/>
    <x v="346"/>
    <x v="347"/>
    <x v="0"/>
    <n v="923"/>
    <n v="103.96316359696641"/>
    <x v="1"/>
    <x v="1"/>
    <n v="1500008400"/>
    <x v="296"/>
    <n v="1502600400"/>
    <d v="2017-08-13T05:00:00"/>
    <b v="0"/>
    <b v="0"/>
    <s v="theater/plays"/>
    <x v="3"/>
    <x v="3"/>
  </r>
  <r>
    <n v="350"/>
    <s v="Shannon Ltd"/>
    <x v="350"/>
    <x v="0"/>
    <x v="297"/>
    <x v="298"/>
    <x v="0"/>
    <n v="1"/>
    <n v="5"/>
    <x v="1"/>
    <x v="1"/>
    <n v="1432098000"/>
    <x v="334"/>
    <n v="1433653200"/>
    <d v="2015-06-07T05:00:00"/>
    <b v="0"/>
    <b v="1"/>
    <s v="music/jazz"/>
    <x v="1"/>
    <x v="17"/>
  </r>
  <r>
    <n v="351"/>
    <s v="Young LLC"/>
    <x v="351"/>
    <x v="218"/>
    <x v="347"/>
    <x v="348"/>
    <x v="1"/>
    <n v="2013"/>
    <n v="47.009935419771487"/>
    <x v="1"/>
    <x v="1"/>
    <n v="1440392400"/>
    <x v="335"/>
    <n v="1441602000"/>
    <d v="2015-09-07T05:00:00"/>
    <b v="0"/>
    <b v="0"/>
    <s v="music/rock"/>
    <x v="1"/>
    <x v="1"/>
  </r>
  <r>
    <n v="352"/>
    <s v="Adams, Willis and Sanchez"/>
    <x v="352"/>
    <x v="54"/>
    <x v="348"/>
    <x v="349"/>
    <x v="0"/>
    <n v="33"/>
    <n v="29.606060606060606"/>
    <x v="0"/>
    <x v="0"/>
    <n v="1446876000"/>
    <x v="336"/>
    <n v="1447567200"/>
    <d v="2015-11-15T06:00:00"/>
    <b v="0"/>
    <b v="0"/>
    <s v="theater/plays"/>
    <x v="3"/>
    <x v="3"/>
  </r>
  <r>
    <n v="353"/>
    <s v="Mills-Roy"/>
    <x v="353"/>
    <x v="219"/>
    <x v="349"/>
    <x v="350"/>
    <x v="1"/>
    <n v="1703"/>
    <n v="81.010569583088667"/>
    <x v="1"/>
    <x v="1"/>
    <n v="1562302800"/>
    <x v="337"/>
    <n v="1562389200"/>
    <d v="2019-07-06T05:00:00"/>
    <b v="0"/>
    <b v="0"/>
    <s v="theater/plays"/>
    <x v="3"/>
    <x v="3"/>
  </r>
  <r>
    <n v="354"/>
    <s v="Brown Group"/>
    <x v="354"/>
    <x v="55"/>
    <x v="350"/>
    <x v="351"/>
    <x v="1"/>
    <n v="80"/>
    <n v="94.35"/>
    <x v="3"/>
    <x v="3"/>
    <n v="1378184400"/>
    <x v="338"/>
    <n v="1378789200"/>
    <d v="2013-09-10T05:00:00"/>
    <b v="0"/>
    <b v="0"/>
    <s v="film &amp; video/documentary"/>
    <x v="4"/>
    <x v="4"/>
  </r>
  <r>
    <n v="355"/>
    <s v="Burns-Burnett"/>
    <x v="355"/>
    <x v="167"/>
    <x v="351"/>
    <x v="352"/>
    <x v="2"/>
    <n v="86"/>
    <n v="26.058139534883722"/>
    <x v="1"/>
    <x v="1"/>
    <n v="1485064800"/>
    <x v="339"/>
    <n v="1488520800"/>
    <d v="2017-03-03T06:00:00"/>
    <b v="0"/>
    <b v="0"/>
    <s v="technology/wearables"/>
    <x v="2"/>
    <x v="8"/>
  </r>
  <r>
    <n v="356"/>
    <s v="Glass, Nunez and Mcdonald"/>
    <x v="356"/>
    <x v="29"/>
    <x v="352"/>
    <x v="353"/>
    <x v="0"/>
    <n v="40"/>
    <n v="85.775000000000006"/>
    <x v="6"/>
    <x v="6"/>
    <n v="1326520800"/>
    <x v="340"/>
    <n v="1327298400"/>
    <d v="2012-01-23T06:00:00"/>
    <b v="0"/>
    <b v="0"/>
    <s v="theater/plays"/>
    <x v="3"/>
    <x v="3"/>
  </r>
  <r>
    <n v="357"/>
    <s v="Perez, Davis and Wilson"/>
    <x v="357"/>
    <x v="173"/>
    <x v="353"/>
    <x v="354"/>
    <x v="1"/>
    <n v="41"/>
    <n v="103.73170731707317"/>
    <x v="1"/>
    <x v="1"/>
    <n v="1441256400"/>
    <x v="341"/>
    <n v="1443416400"/>
    <d v="2015-09-28T05:00:00"/>
    <b v="0"/>
    <b v="0"/>
    <s v="games/video games"/>
    <x v="6"/>
    <x v="11"/>
  </r>
  <r>
    <n v="358"/>
    <s v="Diaz-Garcia"/>
    <x v="358"/>
    <x v="62"/>
    <x v="354"/>
    <x v="355"/>
    <x v="0"/>
    <n v="23"/>
    <n v="49.826086956521742"/>
    <x v="0"/>
    <x v="0"/>
    <n v="1533877200"/>
    <x v="342"/>
    <n v="1534136400"/>
    <d v="2018-08-13T05:00:00"/>
    <b v="1"/>
    <b v="0"/>
    <s v="photography/photography books"/>
    <x v="7"/>
    <x v="14"/>
  </r>
  <r>
    <n v="359"/>
    <s v="Salazar-Moon"/>
    <x v="359"/>
    <x v="220"/>
    <x v="355"/>
    <x v="356"/>
    <x v="1"/>
    <n v="187"/>
    <n v="63.893048128342244"/>
    <x v="1"/>
    <x v="1"/>
    <n v="1314421200"/>
    <x v="343"/>
    <n v="1315026000"/>
    <d v="2011-09-03T05:00:00"/>
    <b v="0"/>
    <b v="0"/>
    <s v="film &amp; video/animation"/>
    <x v="4"/>
    <x v="10"/>
  </r>
  <r>
    <n v="360"/>
    <s v="Larsen-Chung"/>
    <x v="360"/>
    <x v="221"/>
    <x v="356"/>
    <x v="357"/>
    <x v="1"/>
    <n v="2875"/>
    <n v="47.002434782608695"/>
    <x v="4"/>
    <x v="4"/>
    <n v="1293861600"/>
    <x v="344"/>
    <n v="1295071200"/>
    <d v="2011-01-15T06:00:00"/>
    <b v="0"/>
    <b v="1"/>
    <s v="theater/plays"/>
    <x v="3"/>
    <x v="3"/>
  </r>
  <r>
    <n v="361"/>
    <s v="Anderson and Sons"/>
    <x v="361"/>
    <x v="20"/>
    <x v="357"/>
    <x v="358"/>
    <x v="1"/>
    <n v="88"/>
    <n v="108.47727272727273"/>
    <x v="1"/>
    <x v="1"/>
    <n v="1507352400"/>
    <x v="345"/>
    <n v="1509426000"/>
    <d v="2017-10-31T05:00:00"/>
    <b v="0"/>
    <b v="0"/>
    <s v="theater/plays"/>
    <x v="3"/>
    <x v="3"/>
  </r>
  <r>
    <n v="362"/>
    <s v="Lawrence Group"/>
    <x v="362"/>
    <x v="41"/>
    <x v="358"/>
    <x v="359"/>
    <x v="1"/>
    <n v="191"/>
    <n v="72.015706806282722"/>
    <x v="1"/>
    <x v="1"/>
    <n v="1296108000"/>
    <x v="65"/>
    <n v="1299391200"/>
    <d v="2011-03-06T06:00:00"/>
    <b v="0"/>
    <b v="0"/>
    <s v="music/rock"/>
    <x v="1"/>
    <x v="1"/>
  </r>
  <r>
    <n v="363"/>
    <s v="Gray-Davis"/>
    <x v="363"/>
    <x v="5"/>
    <x v="359"/>
    <x v="360"/>
    <x v="1"/>
    <n v="139"/>
    <n v="59.928057553956833"/>
    <x v="1"/>
    <x v="1"/>
    <n v="1324965600"/>
    <x v="346"/>
    <n v="1325052000"/>
    <d v="2011-12-28T06:00:00"/>
    <b v="0"/>
    <b v="0"/>
    <s v="music/rock"/>
    <x v="1"/>
    <x v="1"/>
  </r>
  <r>
    <n v="364"/>
    <s v="Ramirez-Myers"/>
    <x v="364"/>
    <x v="79"/>
    <x v="360"/>
    <x v="361"/>
    <x v="1"/>
    <n v="186"/>
    <n v="78.209677419354833"/>
    <x v="1"/>
    <x v="1"/>
    <n v="1520229600"/>
    <x v="347"/>
    <n v="1522818000"/>
    <d v="2018-04-04T05:00:00"/>
    <b v="0"/>
    <b v="0"/>
    <s v="music/indie rock"/>
    <x v="1"/>
    <x v="7"/>
  </r>
  <r>
    <n v="365"/>
    <s v="Lucas, Hall and Bonilla"/>
    <x v="365"/>
    <x v="39"/>
    <x v="361"/>
    <x v="362"/>
    <x v="1"/>
    <n v="112"/>
    <n v="104.77678571428571"/>
    <x v="2"/>
    <x v="2"/>
    <n v="1482991200"/>
    <x v="348"/>
    <n v="1485324000"/>
    <d v="2017-01-25T06:00:00"/>
    <b v="0"/>
    <b v="0"/>
    <s v="theater/plays"/>
    <x v="3"/>
    <x v="3"/>
  </r>
  <r>
    <n v="366"/>
    <s v="Williams, Perez and Villegas"/>
    <x v="366"/>
    <x v="37"/>
    <x v="362"/>
    <x v="363"/>
    <x v="1"/>
    <n v="101"/>
    <n v="105.52475247524752"/>
    <x v="1"/>
    <x v="1"/>
    <n v="1294034400"/>
    <x v="349"/>
    <n v="1294120800"/>
    <d v="2011-01-04T06:00:00"/>
    <b v="0"/>
    <b v="1"/>
    <s v="theater/plays"/>
    <x v="3"/>
    <x v="3"/>
  </r>
  <r>
    <n v="367"/>
    <s v="Brooks, Jones and Ingram"/>
    <x v="367"/>
    <x v="34"/>
    <x v="363"/>
    <x v="364"/>
    <x v="0"/>
    <n v="75"/>
    <n v="24.933333333333334"/>
    <x v="1"/>
    <x v="1"/>
    <n v="1413608400"/>
    <x v="350"/>
    <n v="1415685600"/>
    <d v="2014-11-11T06:00:00"/>
    <b v="0"/>
    <b v="1"/>
    <s v="theater/plays"/>
    <x v="3"/>
    <x v="3"/>
  </r>
  <r>
    <n v="368"/>
    <s v="Whitaker, Wallace and Daniels"/>
    <x v="368"/>
    <x v="5"/>
    <x v="364"/>
    <x v="365"/>
    <x v="1"/>
    <n v="206"/>
    <n v="69.873786407766985"/>
    <x v="4"/>
    <x v="4"/>
    <n v="1286946000"/>
    <x v="351"/>
    <n v="1288933200"/>
    <d v="2010-11-05T05:00:00"/>
    <b v="0"/>
    <b v="1"/>
    <s v="film &amp; video/documentary"/>
    <x v="4"/>
    <x v="4"/>
  </r>
  <r>
    <n v="369"/>
    <s v="Smith-Gonzalez"/>
    <x v="369"/>
    <x v="91"/>
    <x v="365"/>
    <x v="366"/>
    <x v="1"/>
    <n v="154"/>
    <n v="95.733766233766232"/>
    <x v="1"/>
    <x v="1"/>
    <n v="1359871200"/>
    <x v="352"/>
    <n v="1363237200"/>
    <d v="2013-03-14T05:00:00"/>
    <b v="0"/>
    <b v="1"/>
    <s v="film &amp; video/television"/>
    <x v="4"/>
    <x v="19"/>
  </r>
  <r>
    <n v="370"/>
    <s v="Skinner PLC"/>
    <x v="370"/>
    <x v="222"/>
    <x v="366"/>
    <x v="367"/>
    <x v="1"/>
    <n v="5966"/>
    <n v="29.997485752598056"/>
    <x v="1"/>
    <x v="1"/>
    <n v="1555304400"/>
    <x v="353"/>
    <n v="1555822800"/>
    <d v="2019-04-21T05:00:00"/>
    <b v="0"/>
    <b v="0"/>
    <s v="theater/plays"/>
    <x v="3"/>
    <x v="3"/>
  </r>
  <r>
    <n v="371"/>
    <s v="Nolan, Smith and Sanchez"/>
    <x v="371"/>
    <x v="223"/>
    <x v="367"/>
    <x v="368"/>
    <x v="0"/>
    <n v="2176"/>
    <n v="59.011948529411768"/>
    <x v="1"/>
    <x v="1"/>
    <n v="1423375200"/>
    <x v="354"/>
    <n v="1427778000"/>
    <d v="2015-03-31T05:00:00"/>
    <b v="0"/>
    <b v="0"/>
    <s v="theater/plays"/>
    <x v="3"/>
    <x v="3"/>
  </r>
  <r>
    <n v="372"/>
    <s v="Green-Carr"/>
    <x v="372"/>
    <x v="79"/>
    <x v="211"/>
    <x v="369"/>
    <x v="1"/>
    <n v="169"/>
    <n v="84.757396449704146"/>
    <x v="1"/>
    <x v="1"/>
    <n v="1420696800"/>
    <x v="355"/>
    <n v="1422424800"/>
    <d v="2015-01-28T06:00:00"/>
    <b v="0"/>
    <b v="1"/>
    <s v="film &amp; video/documentary"/>
    <x v="4"/>
    <x v="4"/>
  </r>
  <r>
    <n v="373"/>
    <s v="Brown-Parker"/>
    <x v="373"/>
    <x v="224"/>
    <x v="368"/>
    <x v="370"/>
    <x v="1"/>
    <n v="2106"/>
    <n v="78.010921177587846"/>
    <x v="1"/>
    <x v="1"/>
    <n v="1502946000"/>
    <x v="356"/>
    <n v="1503637200"/>
    <d v="2017-08-25T05:00:00"/>
    <b v="0"/>
    <b v="0"/>
    <s v="theater/plays"/>
    <x v="3"/>
    <x v="3"/>
  </r>
  <r>
    <n v="374"/>
    <s v="Marshall Inc"/>
    <x v="374"/>
    <x v="225"/>
    <x v="369"/>
    <x v="371"/>
    <x v="0"/>
    <n v="441"/>
    <n v="50.05215419501134"/>
    <x v="1"/>
    <x v="1"/>
    <n v="1547186400"/>
    <x v="357"/>
    <n v="1547618400"/>
    <d v="2019-01-16T06:00:00"/>
    <b v="0"/>
    <b v="1"/>
    <s v="film &amp; video/documentary"/>
    <x v="4"/>
    <x v="4"/>
  </r>
  <r>
    <n v="375"/>
    <s v="Leblanc-Pineda"/>
    <x v="375"/>
    <x v="50"/>
    <x v="370"/>
    <x v="372"/>
    <x v="0"/>
    <n v="25"/>
    <n v="59.16"/>
    <x v="1"/>
    <x v="1"/>
    <n v="1444971600"/>
    <x v="358"/>
    <n v="1449900000"/>
    <d v="2015-12-12T06:00:00"/>
    <b v="0"/>
    <b v="0"/>
    <s v="music/indie rock"/>
    <x v="1"/>
    <x v="7"/>
  </r>
  <r>
    <n v="376"/>
    <s v="Perry PLC"/>
    <x v="376"/>
    <x v="74"/>
    <x v="371"/>
    <x v="373"/>
    <x v="1"/>
    <n v="131"/>
    <n v="93.702290076335885"/>
    <x v="1"/>
    <x v="1"/>
    <n v="1404622800"/>
    <x v="359"/>
    <n v="1405141200"/>
    <d v="2014-07-12T05:00:00"/>
    <b v="0"/>
    <b v="0"/>
    <s v="music/rock"/>
    <x v="1"/>
    <x v="1"/>
  </r>
  <r>
    <n v="377"/>
    <s v="Klein, Stark and Livingston"/>
    <x v="377"/>
    <x v="226"/>
    <x v="372"/>
    <x v="374"/>
    <x v="0"/>
    <n v="127"/>
    <n v="40.14173228346457"/>
    <x v="1"/>
    <x v="1"/>
    <n v="1571720400"/>
    <x v="12"/>
    <n v="1572933600"/>
    <d v="2019-11-05T06:00:00"/>
    <b v="0"/>
    <b v="0"/>
    <s v="theater/plays"/>
    <x v="3"/>
    <x v="3"/>
  </r>
  <r>
    <n v="378"/>
    <s v="Fleming-Oliver"/>
    <x v="378"/>
    <x v="227"/>
    <x v="373"/>
    <x v="375"/>
    <x v="0"/>
    <n v="355"/>
    <n v="70.090140845070422"/>
    <x v="1"/>
    <x v="1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x v="379"/>
    <x v="44"/>
    <x v="374"/>
    <x v="376"/>
    <x v="0"/>
    <n v="44"/>
    <n v="66.181818181818187"/>
    <x v="4"/>
    <x v="4"/>
    <n v="1319691600"/>
    <x v="361"/>
    <n v="1320904800"/>
    <d v="2011-11-10T06:00:00"/>
    <b v="0"/>
    <b v="0"/>
    <s v="theater/plays"/>
    <x v="3"/>
    <x v="3"/>
  </r>
  <r>
    <n v="380"/>
    <s v="Davidson, Wilcox and Lewis"/>
    <x v="380"/>
    <x v="186"/>
    <x v="375"/>
    <x v="377"/>
    <x v="1"/>
    <n v="84"/>
    <n v="47.714285714285715"/>
    <x v="1"/>
    <x v="1"/>
    <n v="1371963600"/>
    <x v="362"/>
    <n v="1372395600"/>
    <d v="2013-06-28T05:00:00"/>
    <b v="0"/>
    <b v="0"/>
    <s v="theater/plays"/>
    <x v="3"/>
    <x v="3"/>
  </r>
  <r>
    <n v="381"/>
    <s v="Michael, Anderson and Vincent"/>
    <x v="381"/>
    <x v="98"/>
    <x v="376"/>
    <x v="378"/>
    <x v="1"/>
    <n v="155"/>
    <n v="62.896774193548389"/>
    <x v="1"/>
    <x v="1"/>
    <n v="1433739600"/>
    <x v="363"/>
    <n v="1437714000"/>
    <d v="2015-07-24T05:00:00"/>
    <b v="0"/>
    <b v="0"/>
    <s v="theater/plays"/>
    <x v="3"/>
    <x v="3"/>
  </r>
  <r>
    <n v="382"/>
    <s v="King Ltd"/>
    <x v="382"/>
    <x v="14"/>
    <x v="377"/>
    <x v="379"/>
    <x v="0"/>
    <n v="67"/>
    <n v="86.611940298507463"/>
    <x v="1"/>
    <x v="1"/>
    <n v="1508130000"/>
    <x v="364"/>
    <n v="1509771600"/>
    <d v="2017-11-04T05:00:00"/>
    <b v="0"/>
    <b v="0"/>
    <s v="photography/photography books"/>
    <x v="7"/>
    <x v="14"/>
  </r>
  <r>
    <n v="383"/>
    <s v="Baker Ltd"/>
    <x v="383"/>
    <x v="9"/>
    <x v="378"/>
    <x v="380"/>
    <x v="1"/>
    <n v="189"/>
    <n v="75.126984126984127"/>
    <x v="1"/>
    <x v="1"/>
    <n v="1550037600"/>
    <x v="210"/>
    <n v="1550556000"/>
    <d v="2019-02-19T06:00:00"/>
    <b v="0"/>
    <b v="1"/>
    <s v="food/food trucks"/>
    <x v="0"/>
    <x v="0"/>
  </r>
  <r>
    <n v="384"/>
    <s v="Baker, Collins and Smith"/>
    <x v="384"/>
    <x v="228"/>
    <x v="379"/>
    <x v="381"/>
    <x v="1"/>
    <n v="4799"/>
    <n v="41.004167534903104"/>
    <x v="1"/>
    <x v="1"/>
    <n v="1486706400"/>
    <x v="365"/>
    <n v="1489039200"/>
    <d v="2017-03-09T06:00:00"/>
    <b v="1"/>
    <b v="1"/>
    <s v="film &amp; video/documentary"/>
    <x v="4"/>
    <x v="4"/>
  </r>
  <r>
    <n v="385"/>
    <s v="Warren-Harrison"/>
    <x v="385"/>
    <x v="229"/>
    <x v="380"/>
    <x v="382"/>
    <x v="1"/>
    <n v="1137"/>
    <n v="50.007915567282325"/>
    <x v="1"/>
    <x v="1"/>
    <n v="1553835600"/>
    <x v="366"/>
    <n v="1556600400"/>
    <d v="2019-04-30T05:00:00"/>
    <b v="0"/>
    <b v="0"/>
    <s v="publishing/nonfiction"/>
    <x v="5"/>
    <x v="9"/>
  </r>
  <r>
    <n v="386"/>
    <s v="Gardner Group"/>
    <x v="386"/>
    <x v="230"/>
    <x v="381"/>
    <x v="383"/>
    <x v="0"/>
    <n v="1068"/>
    <n v="96.960674157303373"/>
    <x v="1"/>
    <x v="1"/>
    <n v="1277528400"/>
    <x v="367"/>
    <n v="1278565200"/>
    <d v="2010-07-08T05:00:00"/>
    <b v="0"/>
    <b v="0"/>
    <s v="theater/plays"/>
    <x v="3"/>
    <x v="3"/>
  </r>
  <r>
    <n v="387"/>
    <s v="Flores-Lambert"/>
    <x v="387"/>
    <x v="231"/>
    <x v="382"/>
    <x v="384"/>
    <x v="0"/>
    <n v="424"/>
    <n v="100.93160377358491"/>
    <x v="1"/>
    <x v="1"/>
    <n v="1339477200"/>
    <x v="368"/>
    <n v="1339909200"/>
    <d v="2012-06-17T05:00:00"/>
    <b v="0"/>
    <b v="0"/>
    <s v="technology/wearables"/>
    <x v="2"/>
    <x v="8"/>
  </r>
  <r>
    <n v="388"/>
    <s v="Cruz Ltd"/>
    <x v="388"/>
    <x v="232"/>
    <x v="383"/>
    <x v="385"/>
    <x v="3"/>
    <n v="145"/>
    <n v="89.227586206896547"/>
    <x v="5"/>
    <x v="5"/>
    <n v="1325656800"/>
    <x v="369"/>
    <n v="1325829600"/>
    <d v="2012-01-06T06:00:00"/>
    <b v="0"/>
    <b v="0"/>
    <s v="music/indie rock"/>
    <x v="1"/>
    <x v="7"/>
  </r>
  <r>
    <n v="389"/>
    <s v="Knox-Garner"/>
    <x v="389"/>
    <x v="233"/>
    <x v="384"/>
    <x v="386"/>
    <x v="1"/>
    <n v="1152"/>
    <n v="87.979166666666671"/>
    <x v="1"/>
    <x v="1"/>
    <n v="1288242000"/>
    <x v="370"/>
    <n v="1290578400"/>
    <d v="2010-11-24T06:00:00"/>
    <b v="0"/>
    <b v="0"/>
    <s v="theater/plays"/>
    <x v="3"/>
    <x v="3"/>
  </r>
  <r>
    <n v="390"/>
    <s v="Davis-Allen"/>
    <x v="390"/>
    <x v="166"/>
    <x v="385"/>
    <x v="387"/>
    <x v="1"/>
    <n v="50"/>
    <n v="89.54"/>
    <x v="1"/>
    <x v="1"/>
    <n v="1379048400"/>
    <x v="371"/>
    <n v="1380344400"/>
    <d v="2013-09-28T05:00:00"/>
    <b v="0"/>
    <b v="0"/>
    <s v="photography/photography books"/>
    <x v="7"/>
    <x v="14"/>
  </r>
  <r>
    <n v="391"/>
    <s v="Miller-Patel"/>
    <x v="391"/>
    <x v="234"/>
    <x v="386"/>
    <x v="388"/>
    <x v="0"/>
    <n v="151"/>
    <n v="29.09271523178808"/>
    <x v="1"/>
    <x v="1"/>
    <n v="1389679200"/>
    <x v="287"/>
    <n v="1389852000"/>
    <d v="2014-01-16T06:00:00"/>
    <b v="0"/>
    <b v="0"/>
    <s v="publishing/nonfiction"/>
    <x v="5"/>
    <x v="9"/>
  </r>
  <r>
    <n v="392"/>
    <s v="Hernandez-Grimes"/>
    <x v="392"/>
    <x v="235"/>
    <x v="387"/>
    <x v="389"/>
    <x v="0"/>
    <n v="1608"/>
    <n v="42.006218905472636"/>
    <x v="1"/>
    <x v="1"/>
    <n v="1294293600"/>
    <x v="372"/>
    <n v="1294466400"/>
    <d v="2011-01-08T06:00:00"/>
    <b v="0"/>
    <b v="0"/>
    <s v="technology/wearables"/>
    <x v="2"/>
    <x v="8"/>
  </r>
  <r>
    <n v="393"/>
    <s v="Owens, Hall and Gonzalez"/>
    <x v="393"/>
    <x v="236"/>
    <x v="388"/>
    <x v="390"/>
    <x v="1"/>
    <n v="3059"/>
    <n v="47.004903563255965"/>
    <x v="0"/>
    <x v="0"/>
    <n v="1500267600"/>
    <x v="373"/>
    <n v="1500354000"/>
    <d v="2017-07-18T05:00:00"/>
    <b v="0"/>
    <b v="0"/>
    <s v="music/jazz"/>
    <x v="1"/>
    <x v="17"/>
  </r>
  <r>
    <n v="394"/>
    <s v="Noble-Bailey"/>
    <x v="394"/>
    <x v="126"/>
    <x v="389"/>
    <x v="391"/>
    <x v="1"/>
    <n v="34"/>
    <n v="110.44117647058823"/>
    <x v="1"/>
    <x v="1"/>
    <n v="1375074000"/>
    <x v="374"/>
    <n v="1375938000"/>
    <d v="2013-08-08T05:00:00"/>
    <b v="0"/>
    <b v="1"/>
    <s v="film &amp; video/documentary"/>
    <x v="4"/>
    <x v="4"/>
  </r>
  <r>
    <n v="395"/>
    <s v="Taylor PLC"/>
    <x v="395"/>
    <x v="143"/>
    <x v="390"/>
    <x v="392"/>
    <x v="1"/>
    <n v="220"/>
    <n v="41.990909090909092"/>
    <x v="1"/>
    <x v="1"/>
    <n v="1323324000"/>
    <x v="375"/>
    <n v="1323410400"/>
    <d v="2011-12-09T06:00:00"/>
    <b v="1"/>
    <b v="0"/>
    <s v="theater/plays"/>
    <x v="3"/>
    <x v="3"/>
  </r>
  <r>
    <n v="396"/>
    <s v="Holmes PLC"/>
    <x v="396"/>
    <x v="237"/>
    <x v="391"/>
    <x v="393"/>
    <x v="1"/>
    <n v="1604"/>
    <n v="48.012468827930178"/>
    <x v="2"/>
    <x v="2"/>
    <n v="1538715600"/>
    <x v="376"/>
    <n v="1539406800"/>
    <d v="2018-10-13T05:00:00"/>
    <b v="0"/>
    <b v="0"/>
    <s v="film &amp; video/drama"/>
    <x v="4"/>
    <x v="6"/>
  </r>
  <r>
    <n v="397"/>
    <s v="Jones-Martin"/>
    <x v="397"/>
    <x v="32"/>
    <x v="392"/>
    <x v="394"/>
    <x v="1"/>
    <n v="454"/>
    <n v="31.019823788546255"/>
    <x v="1"/>
    <x v="1"/>
    <n v="1369285200"/>
    <x v="377"/>
    <n v="1369803600"/>
    <d v="2013-05-29T05:00:00"/>
    <b v="0"/>
    <b v="0"/>
    <s v="music/rock"/>
    <x v="1"/>
    <x v="1"/>
  </r>
  <r>
    <n v="398"/>
    <s v="Myers LLC"/>
    <x v="398"/>
    <x v="12"/>
    <x v="393"/>
    <x v="395"/>
    <x v="1"/>
    <n v="123"/>
    <n v="99.203252032520325"/>
    <x v="6"/>
    <x v="6"/>
    <n v="1525755600"/>
    <x v="378"/>
    <n v="1525928400"/>
    <d v="2018-05-10T05:00:00"/>
    <b v="0"/>
    <b v="1"/>
    <s v="film &amp; video/animation"/>
    <x v="4"/>
    <x v="10"/>
  </r>
  <r>
    <n v="399"/>
    <s v="Acosta, Mullins and Morris"/>
    <x v="399"/>
    <x v="238"/>
    <x v="394"/>
    <x v="396"/>
    <x v="0"/>
    <n v="941"/>
    <n v="66.022316684378325"/>
    <x v="1"/>
    <x v="1"/>
    <n v="1296626400"/>
    <x v="379"/>
    <n v="1297231200"/>
    <d v="2011-02-09T06:00:00"/>
    <b v="0"/>
    <b v="0"/>
    <s v="music/indie rock"/>
    <x v="1"/>
    <x v="7"/>
  </r>
  <r>
    <n v="400"/>
    <s v="Bell PLC"/>
    <x v="400"/>
    <x v="0"/>
    <x v="50"/>
    <x v="50"/>
    <x v="0"/>
    <n v="1"/>
    <n v="2"/>
    <x v="1"/>
    <x v="1"/>
    <n v="1376629200"/>
    <x v="380"/>
    <n v="1378530000"/>
    <d v="2013-09-07T05:00:00"/>
    <b v="0"/>
    <b v="1"/>
    <s v="photography/photography books"/>
    <x v="7"/>
    <x v="14"/>
  </r>
  <r>
    <n v="401"/>
    <s v="Smith-Schmidt"/>
    <x v="401"/>
    <x v="79"/>
    <x v="395"/>
    <x v="397"/>
    <x v="1"/>
    <n v="299"/>
    <n v="46.060200668896321"/>
    <x v="1"/>
    <x v="1"/>
    <n v="1572152400"/>
    <x v="381"/>
    <n v="1572152400"/>
    <d v="2019-10-27T05:00:00"/>
    <b v="0"/>
    <b v="0"/>
    <s v="theater/plays"/>
    <x v="3"/>
    <x v="3"/>
  </r>
  <r>
    <n v="402"/>
    <s v="Ruiz, Richardson and Cole"/>
    <x v="402"/>
    <x v="190"/>
    <x v="396"/>
    <x v="398"/>
    <x v="0"/>
    <n v="40"/>
    <n v="73.650000000000006"/>
    <x v="1"/>
    <x v="1"/>
    <n v="1325829600"/>
    <x v="382"/>
    <n v="1329890400"/>
    <d v="2012-02-22T06:00:00"/>
    <b v="0"/>
    <b v="1"/>
    <s v="film &amp; video/shorts"/>
    <x v="4"/>
    <x v="12"/>
  </r>
  <r>
    <n v="403"/>
    <s v="Leonard-Mcclain"/>
    <x v="403"/>
    <x v="239"/>
    <x v="397"/>
    <x v="399"/>
    <x v="0"/>
    <n v="3015"/>
    <n v="55.99336650082919"/>
    <x v="0"/>
    <x v="0"/>
    <n v="1273640400"/>
    <x v="125"/>
    <n v="1276750800"/>
    <d v="2010-06-17T05:00:00"/>
    <b v="0"/>
    <b v="1"/>
    <s v="theater/plays"/>
    <x v="3"/>
    <x v="3"/>
  </r>
  <r>
    <n v="404"/>
    <s v="Bailey-Boyer"/>
    <x v="404"/>
    <x v="240"/>
    <x v="398"/>
    <x v="400"/>
    <x v="1"/>
    <n v="2237"/>
    <n v="68.985695127402778"/>
    <x v="1"/>
    <x v="1"/>
    <n v="1510639200"/>
    <x v="383"/>
    <n v="1510898400"/>
    <d v="2017-11-17T06:00:00"/>
    <b v="0"/>
    <b v="0"/>
    <s v="theater/plays"/>
    <x v="3"/>
    <x v="3"/>
  </r>
  <r>
    <n v="405"/>
    <s v="Lee LLC"/>
    <x v="405"/>
    <x v="241"/>
    <x v="399"/>
    <x v="401"/>
    <x v="0"/>
    <n v="435"/>
    <n v="60.981609195402299"/>
    <x v="1"/>
    <x v="1"/>
    <n v="1528088400"/>
    <x v="384"/>
    <n v="1532408400"/>
    <d v="2018-07-24T05:00:00"/>
    <b v="0"/>
    <b v="0"/>
    <s v="theater/plays"/>
    <x v="3"/>
    <x v="3"/>
  </r>
  <r>
    <n v="406"/>
    <s v="Lyons Inc"/>
    <x v="406"/>
    <x v="242"/>
    <x v="400"/>
    <x v="402"/>
    <x v="1"/>
    <n v="645"/>
    <n v="110.98139534883721"/>
    <x v="1"/>
    <x v="1"/>
    <n v="1359525600"/>
    <x v="385"/>
    <n v="1360562400"/>
    <d v="2013-02-11T06:00:00"/>
    <b v="1"/>
    <b v="0"/>
    <s v="film &amp; video/documentary"/>
    <x v="4"/>
    <x v="4"/>
  </r>
  <r>
    <n v="407"/>
    <s v="Herrera-Wilson"/>
    <x v="407"/>
    <x v="74"/>
    <x v="401"/>
    <x v="403"/>
    <x v="1"/>
    <n v="484"/>
    <n v="25"/>
    <x v="3"/>
    <x v="3"/>
    <n v="1570942800"/>
    <x v="386"/>
    <n v="1571547600"/>
    <d v="2019-10-20T05:00:00"/>
    <b v="0"/>
    <b v="0"/>
    <s v="theater/plays"/>
    <x v="3"/>
    <x v="3"/>
  </r>
  <r>
    <n v="408"/>
    <s v="Mahoney, Adams and Lucas"/>
    <x v="408"/>
    <x v="243"/>
    <x v="402"/>
    <x v="404"/>
    <x v="1"/>
    <n v="154"/>
    <n v="78.759740259740255"/>
    <x v="0"/>
    <x v="0"/>
    <n v="1466398800"/>
    <x v="387"/>
    <n v="1468126800"/>
    <d v="2016-07-10T05:00:00"/>
    <b v="0"/>
    <b v="0"/>
    <s v="film &amp; video/documentary"/>
    <x v="4"/>
    <x v="4"/>
  </r>
  <r>
    <n v="409"/>
    <s v="Stewart LLC"/>
    <x v="409"/>
    <x v="244"/>
    <x v="403"/>
    <x v="405"/>
    <x v="0"/>
    <n v="714"/>
    <n v="87.960784313725483"/>
    <x v="1"/>
    <x v="1"/>
    <n v="1492491600"/>
    <x v="388"/>
    <n v="1492837200"/>
    <d v="2017-04-22T05:00:00"/>
    <b v="0"/>
    <b v="0"/>
    <s v="music/rock"/>
    <x v="1"/>
    <x v="1"/>
  </r>
  <r>
    <n v="410"/>
    <s v="Mcmillan Group"/>
    <x v="410"/>
    <x v="184"/>
    <x v="404"/>
    <x v="406"/>
    <x v="2"/>
    <n v="1111"/>
    <n v="49.987398739873989"/>
    <x v="1"/>
    <x v="1"/>
    <n v="1430197200"/>
    <x v="277"/>
    <n v="1430197200"/>
    <d v="2015-04-28T05:00:00"/>
    <b v="0"/>
    <b v="0"/>
    <s v="games/mobile games"/>
    <x v="6"/>
    <x v="20"/>
  </r>
  <r>
    <n v="411"/>
    <s v="Beck, Thompson and Martinez"/>
    <x v="411"/>
    <x v="75"/>
    <x v="405"/>
    <x v="407"/>
    <x v="1"/>
    <n v="82"/>
    <n v="99.524390243902445"/>
    <x v="1"/>
    <x v="1"/>
    <n v="1496034000"/>
    <x v="389"/>
    <n v="1496206800"/>
    <d v="2017-05-31T05:00:00"/>
    <b v="0"/>
    <b v="0"/>
    <s v="theater/plays"/>
    <x v="3"/>
    <x v="3"/>
  </r>
  <r>
    <n v="412"/>
    <s v="Rodriguez-Scott"/>
    <x v="412"/>
    <x v="118"/>
    <x v="406"/>
    <x v="408"/>
    <x v="1"/>
    <n v="134"/>
    <n v="104.82089552238806"/>
    <x v="1"/>
    <x v="1"/>
    <n v="1388728800"/>
    <x v="390"/>
    <n v="1389592800"/>
    <d v="2014-01-13T06:00:00"/>
    <b v="0"/>
    <b v="0"/>
    <s v="publishing/fiction"/>
    <x v="5"/>
    <x v="13"/>
  </r>
  <r>
    <n v="413"/>
    <s v="Rush-Bowers"/>
    <x v="413"/>
    <x v="245"/>
    <x v="407"/>
    <x v="409"/>
    <x v="2"/>
    <n v="1089"/>
    <n v="108.01469237832875"/>
    <x v="1"/>
    <x v="1"/>
    <n v="1543298400"/>
    <x v="391"/>
    <n v="1545631200"/>
    <d v="2018-12-24T06:00:00"/>
    <b v="0"/>
    <b v="0"/>
    <s v="film &amp; video/animation"/>
    <x v="4"/>
    <x v="10"/>
  </r>
  <r>
    <n v="414"/>
    <s v="Davis and Sons"/>
    <x v="414"/>
    <x v="246"/>
    <x v="408"/>
    <x v="410"/>
    <x v="0"/>
    <n v="5497"/>
    <n v="28.998544660724033"/>
    <x v="1"/>
    <x v="1"/>
    <n v="1271739600"/>
    <x v="392"/>
    <n v="1272430800"/>
    <d v="2010-04-28T05:00:00"/>
    <b v="0"/>
    <b v="1"/>
    <s v="food/food trucks"/>
    <x v="0"/>
    <x v="0"/>
  </r>
  <r>
    <n v="415"/>
    <s v="Anderson-Pham"/>
    <x v="415"/>
    <x v="247"/>
    <x v="409"/>
    <x v="411"/>
    <x v="0"/>
    <n v="418"/>
    <n v="30.028708133971293"/>
    <x v="1"/>
    <x v="1"/>
    <n v="1326434400"/>
    <x v="393"/>
    <n v="1327903200"/>
    <d v="2012-01-30T06:00:00"/>
    <b v="0"/>
    <b v="0"/>
    <s v="theater/plays"/>
    <x v="3"/>
    <x v="3"/>
  </r>
  <r>
    <n v="416"/>
    <s v="Stewart-Coleman"/>
    <x v="416"/>
    <x v="248"/>
    <x v="410"/>
    <x v="412"/>
    <x v="0"/>
    <n v="1439"/>
    <n v="41.005559416261292"/>
    <x v="1"/>
    <x v="1"/>
    <n v="1295244000"/>
    <x v="394"/>
    <n v="1296021600"/>
    <d v="2011-01-26T06:00:00"/>
    <b v="0"/>
    <b v="1"/>
    <s v="film &amp; video/documentary"/>
    <x v="4"/>
    <x v="4"/>
  </r>
  <r>
    <n v="417"/>
    <s v="Bradshaw, Smith and Ryan"/>
    <x v="417"/>
    <x v="12"/>
    <x v="411"/>
    <x v="413"/>
    <x v="0"/>
    <n v="15"/>
    <n v="62.866666666666667"/>
    <x v="1"/>
    <x v="1"/>
    <n v="1541221200"/>
    <x v="395"/>
    <n v="1543298400"/>
    <d v="2018-11-27T06:00:00"/>
    <b v="0"/>
    <b v="0"/>
    <s v="theater/plays"/>
    <x v="3"/>
    <x v="3"/>
  </r>
  <r>
    <n v="418"/>
    <s v="Jackson PLC"/>
    <x v="418"/>
    <x v="249"/>
    <x v="412"/>
    <x v="414"/>
    <x v="0"/>
    <n v="1999"/>
    <n v="47.005002501250623"/>
    <x v="0"/>
    <x v="0"/>
    <n v="1336280400"/>
    <x v="396"/>
    <n v="1336366800"/>
    <d v="2012-05-07T05:00:00"/>
    <b v="0"/>
    <b v="0"/>
    <s v="film &amp; video/documentary"/>
    <x v="4"/>
    <x v="4"/>
  </r>
  <r>
    <n v="419"/>
    <s v="Ware-Arias"/>
    <x v="419"/>
    <x v="250"/>
    <x v="413"/>
    <x v="415"/>
    <x v="1"/>
    <n v="5203"/>
    <n v="26.997693638285604"/>
    <x v="1"/>
    <x v="1"/>
    <n v="1324533600"/>
    <x v="397"/>
    <n v="1325052000"/>
    <d v="2011-12-28T06:00:00"/>
    <b v="0"/>
    <b v="0"/>
    <s v="technology/web"/>
    <x v="2"/>
    <x v="2"/>
  </r>
  <r>
    <n v="420"/>
    <s v="Blair, Reyes and Woods"/>
    <x v="420"/>
    <x v="92"/>
    <x v="414"/>
    <x v="416"/>
    <x v="1"/>
    <n v="94"/>
    <n v="68.329787234042556"/>
    <x v="1"/>
    <x v="1"/>
    <n v="1498366800"/>
    <x v="398"/>
    <n v="1499576400"/>
    <d v="2017-07-09T05:00:00"/>
    <b v="0"/>
    <b v="0"/>
    <s v="theater/plays"/>
    <x v="3"/>
    <x v="3"/>
  </r>
  <r>
    <n v="421"/>
    <s v="Thomas-Lopez"/>
    <x v="421"/>
    <x v="151"/>
    <x v="415"/>
    <x v="417"/>
    <x v="0"/>
    <n v="118"/>
    <n v="50.974576271186443"/>
    <x v="1"/>
    <x v="1"/>
    <n v="1498712400"/>
    <x v="399"/>
    <n v="1501304400"/>
    <d v="2017-07-29T05:00:00"/>
    <b v="0"/>
    <b v="1"/>
    <s v="technology/wearables"/>
    <x v="2"/>
    <x v="8"/>
  </r>
  <r>
    <n v="422"/>
    <s v="Brown, Davies and Pacheco"/>
    <x v="422"/>
    <x v="251"/>
    <x v="416"/>
    <x v="418"/>
    <x v="1"/>
    <n v="205"/>
    <n v="54.024390243902438"/>
    <x v="1"/>
    <x v="1"/>
    <n v="1271480400"/>
    <x v="400"/>
    <n v="1273208400"/>
    <d v="2010-05-07T05:00:00"/>
    <b v="0"/>
    <b v="1"/>
    <s v="theater/plays"/>
    <x v="3"/>
    <x v="3"/>
  </r>
  <r>
    <n v="423"/>
    <s v="Jones-Riddle"/>
    <x v="423"/>
    <x v="252"/>
    <x v="417"/>
    <x v="419"/>
    <x v="0"/>
    <n v="162"/>
    <n v="97.055555555555557"/>
    <x v="1"/>
    <x v="1"/>
    <n v="1316667600"/>
    <x v="116"/>
    <n v="1316840400"/>
    <d v="2011-09-24T05:00:00"/>
    <b v="0"/>
    <b v="1"/>
    <s v="food/food trucks"/>
    <x v="0"/>
    <x v="0"/>
  </r>
  <r>
    <n v="424"/>
    <s v="Schmidt-Gomez"/>
    <x v="424"/>
    <x v="135"/>
    <x v="418"/>
    <x v="420"/>
    <x v="0"/>
    <n v="83"/>
    <n v="24.867469879518072"/>
    <x v="1"/>
    <x v="1"/>
    <n v="1524027600"/>
    <x v="401"/>
    <n v="1524546000"/>
    <d v="2018-04-24T05:00:00"/>
    <b v="0"/>
    <b v="0"/>
    <s v="music/indie rock"/>
    <x v="1"/>
    <x v="7"/>
  </r>
  <r>
    <n v="425"/>
    <s v="Sullivan, Davis and Booth"/>
    <x v="425"/>
    <x v="50"/>
    <x v="419"/>
    <x v="421"/>
    <x v="1"/>
    <n v="92"/>
    <n v="84.423913043478265"/>
    <x v="1"/>
    <x v="1"/>
    <n v="1438059600"/>
    <x v="402"/>
    <n v="1438578000"/>
    <d v="2015-08-03T05:00:00"/>
    <b v="0"/>
    <b v="0"/>
    <s v="photography/photography books"/>
    <x v="7"/>
    <x v="14"/>
  </r>
  <r>
    <n v="426"/>
    <s v="Edwards-Kane"/>
    <x v="426"/>
    <x v="37"/>
    <x v="420"/>
    <x v="422"/>
    <x v="1"/>
    <n v="219"/>
    <n v="47.091324200913242"/>
    <x v="1"/>
    <x v="1"/>
    <n v="1361944800"/>
    <x v="403"/>
    <n v="1362549600"/>
    <d v="2013-03-06T06:00:00"/>
    <b v="0"/>
    <b v="0"/>
    <s v="theater/plays"/>
    <x v="3"/>
    <x v="3"/>
  </r>
  <r>
    <n v="427"/>
    <s v="Hicks, Wall and Webb"/>
    <x v="427"/>
    <x v="253"/>
    <x v="421"/>
    <x v="423"/>
    <x v="1"/>
    <n v="2526"/>
    <n v="77.996041171813147"/>
    <x v="1"/>
    <x v="1"/>
    <n v="1410584400"/>
    <x v="404"/>
    <n v="1413349200"/>
    <d v="2014-10-15T05:00:00"/>
    <b v="0"/>
    <b v="1"/>
    <s v="theater/plays"/>
    <x v="3"/>
    <x v="3"/>
  </r>
  <r>
    <n v="428"/>
    <s v="Mayer-Richmond"/>
    <x v="428"/>
    <x v="254"/>
    <x v="422"/>
    <x v="424"/>
    <x v="0"/>
    <n v="747"/>
    <n v="62.967871485943775"/>
    <x v="1"/>
    <x v="1"/>
    <n v="1297404000"/>
    <x v="405"/>
    <n v="1298008800"/>
    <d v="2011-02-18T06:00:00"/>
    <b v="0"/>
    <b v="0"/>
    <s v="film &amp; video/animation"/>
    <x v="4"/>
    <x v="10"/>
  </r>
  <r>
    <n v="429"/>
    <s v="Robles Ltd"/>
    <x v="429"/>
    <x v="255"/>
    <x v="423"/>
    <x v="425"/>
    <x v="3"/>
    <n v="2138"/>
    <n v="81.006080449017773"/>
    <x v="1"/>
    <x v="1"/>
    <n v="1392012000"/>
    <x v="406"/>
    <n v="1394427600"/>
    <d v="2014-03-10T05:00:00"/>
    <b v="0"/>
    <b v="1"/>
    <s v="photography/photography books"/>
    <x v="7"/>
    <x v="14"/>
  </r>
  <r>
    <n v="430"/>
    <s v="Cochran Ltd"/>
    <x v="430"/>
    <x v="32"/>
    <x v="424"/>
    <x v="426"/>
    <x v="0"/>
    <n v="84"/>
    <n v="65.321428571428569"/>
    <x v="1"/>
    <x v="1"/>
    <n v="1569733200"/>
    <x v="407"/>
    <n v="1572670800"/>
    <d v="2019-11-02T05:00:00"/>
    <b v="0"/>
    <b v="0"/>
    <s v="theater/plays"/>
    <x v="3"/>
    <x v="3"/>
  </r>
  <r>
    <n v="431"/>
    <s v="Rosales LLC"/>
    <x v="431"/>
    <x v="135"/>
    <x v="425"/>
    <x v="427"/>
    <x v="1"/>
    <n v="94"/>
    <n v="104.43617021276596"/>
    <x v="1"/>
    <x v="1"/>
    <n v="1529643600"/>
    <x v="408"/>
    <n v="1531112400"/>
    <d v="2018-07-09T05:00:00"/>
    <b v="1"/>
    <b v="0"/>
    <s v="theater/plays"/>
    <x v="3"/>
    <x v="3"/>
  </r>
  <r>
    <n v="432"/>
    <s v="Harper-Bryan"/>
    <x v="432"/>
    <x v="106"/>
    <x v="426"/>
    <x v="428"/>
    <x v="0"/>
    <n v="91"/>
    <n v="69.989010989010993"/>
    <x v="1"/>
    <x v="1"/>
    <n v="1399006800"/>
    <x v="409"/>
    <n v="1400734800"/>
    <d v="2014-05-22T05:00:00"/>
    <b v="0"/>
    <b v="0"/>
    <s v="theater/plays"/>
    <x v="3"/>
    <x v="3"/>
  </r>
  <r>
    <n v="433"/>
    <s v="Potter, Harper and Everett"/>
    <x v="433"/>
    <x v="256"/>
    <x v="427"/>
    <x v="429"/>
    <x v="0"/>
    <n v="792"/>
    <n v="83.023989898989896"/>
    <x v="1"/>
    <x v="1"/>
    <n v="1385359200"/>
    <x v="410"/>
    <n v="1386741600"/>
    <d v="2013-12-11T06:00:00"/>
    <b v="0"/>
    <b v="1"/>
    <s v="film &amp; video/documentary"/>
    <x v="4"/>
    <x v="4"/>
  </r>
  <r>
    <n v="434"/>
    <s v="Floyd-Sims"/>
    <x v="434"/>
    <x v="91"/>
    <x v="315"/>
    <x v="430"/>
    <x v="3"/>
    <n v="10"/>
    <n v="90.3"/>
    <x v="0"/>
    <x v="0"/>
    <n v="1480572000"/>
    <x v="411"/>
    <n v="1481781600"/>
    <d v="2016-12-15T06:00:00"/>
    <b v="1"/>
    <b v="0"/>
    <s v="theater/plays"/>
    <x v="3"/>
    <x v="3"/>
  </r>
  <r>
    <n v="435"/>
    <s v="Spence, Jackson and Kelly"/>
    <x v="435"/>
    <x v="257"/>
    <x v="428"/>
    <x v="431"/>
    <x v="1"/>
    <n v="1713"/>
    <n v="103.98131932282546"/>
    <x v="6"/>
    <x v="6"/>
    <n v="1418623200"/>
    <x v="412"/>
    <n v="1419660000"/>
    <d v="2014-12-27T06:00:00"/>
    <b v="0"/>
    <b v="1"/>
    <s v="theater/plays"/>
    <x v="3"/>
    <x v="3"/>
  </r>
  <r>
    <n v="436"/>
    <s v="King-Nguyen"/>
    <x v="436"/>
    <x v="81"/>
    <x v="429"/>
    <x v="432"/>
    <x v="1"/>
    <n v="249"/>
    <n v="54.931726907630519"/>
    <x v="1"/>
    <x v="1"/>
    <n v="1555736400"/>
    <x v="413"/>
    <n v="1555822800"/>
    <d v="2019-04-21T05:00:00"/>
    <b v="0"/>
    <b v="0"/>
    <s v="music/jazz"/>
    <x v="1"/>
    <x v="17"/>
  </r>
  <r>
    <n v="437"/>
    <s v="Hansen Group"/>
    <x v="437"/>
    <x v="32"/>
    <x v="430"/>
    <x v="433"/>
    <x v="1"/>
    <n v="192"/>
    <n v="51.921875"/>
    <x v="1"/>
    <x v="1"/>
    <n v="1442120400"/>
    <x v="414"/>
    <n v="1442379600"/>
    <d v="2015-09-16T05:00:00"/>
    <b v="0"/>
    <b v="1"/>
    <s v="film &amp; video/animation"/>
    <x v="4"/>
    <x v="10"/>
  </r>
  <r>
    <n v="438"/>
    <s v="Mathis, Hall and Hansen"/>
    <x v="438"/>
    <x v="111"/>
    <x v="431"/>
    <x v="434"/>
    <x v="1"/>
    <n v="247"/>
    <n v="60.02834008097166"/>
    <x v="1"/>
    <x v="1"/>
    <n v="1362376800"/>
    <x v="415"/>
    <n v="1364965200"/>
    <d v="2013-04-03T05:00:00"/>
    <b v="0"/>
    <b v="0"/>
    <s v="theater/plays"/>
    <x v="3"/>
    <x v="3"/>
  </r>
  <r>
    <n v="439"/>
    <s v="Cummings Inc"/>
    <x v="439"/>
    <x v="258"/>
    <x v="432"/>
    <x v="435"/>
    <x v="1"/>
    <n v="2293"/>
    <n v="44.003488879197555"/>
    <x v="1"/>
    <x v="1"/>
    <n v="1478408400"/>
    <x v="416"/>
    <n v="1479016800"/>
    <d v="2016-11-13T06:00:00"/>
    <b v="0"/>
    <b v="0"/>
    <s v="film &amp; video/science fiction"/>
    <x v="4"/>
    <x v="22"/>
  </r>
  <r>
    <n v="440"/>
    <s v="Miller-Poole"/>
    <x v="440"/>
    <x v="259"/>
    <x v="433"/>
    <x v="436"/>
    <x v="1"/>
    <n v="3131"/>
    <n v="53.003513254551258"/>
    <x v="1"/>
    <x v="1"/>
    <n v="1498798800"/>
    <x v="417"/>
    <n v="1499662800"/>
    <d v="2017-07-10T05:00:00"/>
    <b v="0"/>
    <b v="0"/>
    <s v="film &amp; video/television"/>
    <x v="4"/>
    <x v="19"/>
  </r>
  <r>
    <n v="441"/>
    <s v="Rodriguez-West"/>
    <x v="441"/>
    <x v="260"/>
    <x v="434"/>
    <x v="437"/>
    <x v="0"/>
    <n v="32"/>
    <n v="54.5"/>
    <x v="1"/>
    <x v="1"/>
    <n v="1335416400"/>
    <x v="418"/>
    <n v="1337835600"/>
    <d v="2012-05-24T05:00:00"/>
    <b v="0"/>
    <b v="0"/>
    <s v="technology/wearables"/>
    <x v="2"/>
    <x v="8"/>
  </r>
  <r>
    <n v="442"/>
    <s v="Calderon, Bradford and Dean"/>
    <x v="442"/>
    <x v="91"/>
    <x v="435"/>
    <x v="438"/>
    <x v="1"/>
    <n v="143"/>
    <n v="75.04195804195804"/>
    <x v="6"/>
    <x v="6"/>
    <n v="1504328400"/>
    <x v="419"/>
    <n v="1505710800"/>
    <d v="2017-09-18T05:00:00"/>
    <b v="0"/>
    <b v="0"/>
    <s v="theater/plays"/>
    <x v="3"/>
    <x v="3"/>
  </r>
  <r>
    <n v="443"/>
    <s v="Clark-Bowman"/>
    <x v="443"/>
    <x v="29"/>
    <x v="436"/>
    <x v="439"/>
    <x v="3"/>
    <n v="90"/>
    <n v="35.911111111111111"/>
    <x v="1"/>
    <x v="1"/>
    <n v="1285822800"/>
    <x v="420"/>
    <n v="1287464400"/>
    <d v="2010-10-19T05:00:00"/>
    <b v="0"/>
    <b v="0"/>
    <s v="theater/plays"/>
    <x v="3"/>
    <x v="3"/>
  </r>
  <r>
    <n v="444"/>
    <s v="Hensley Ltd"/>
    <x v="444"/>
    <x v="8"/>
    <x v="437"/>
    <x v="440"/>
    <x v="1"/>
    <n v="296"/>
    <n v="36.952702702702702"/>
    <x v="1"/>
    <x v="1"/>
    <n v="1311483600"/>
    <x v="421"/>
    <n v="1311656400"/>
    <d v="2011-07-26T05:00:00"/>
    <b v="0"/>
    <b v="1"/>
    <s v="music/indie rock"/>
    <x v="1"/>
    <x v="7"/>
  </r>
  <r>
    <n v="445"/>
    <s v="Anderson-Pearson"/>
    <x v="445"/>
    <x v="118"/>
    <x v="438"/>
    <x v="441"/>
    <x v="1"/>
    <n v="170"/>
    <n v="63.170588235294119"/>
    <x v="1"/>
    <x v="1"/>
    <n v="1291356000"/>
    <x v="422"/>
    <n v="1293170400"/>
    <d v="2010-12-24T06:00:00"/>
    <b v="0"/>
    <b v="1"/>
    <s v="theater/plays"/>
    <x v="3"/>
    <x v="3"/>
  </r>
  <r>
    <n v="446"/>
    <s v="Martin, Martin and Solis"/>
    <x v="446"/>
    <x v="85"/>
    <x v="439"/>
    <x v="442"/>
    <x v="0"/>
    <n v="186"/>
    <n v="29.99462365591398"/>
    <x v="1"/>
    <x v="1"/>
    <n v="1355810400"/>
    <x v="423"/>
    <n v="1355983200"/>
    <d v="2012-12-20T06:00:00"/>
    <b v="0"/>
    <b v="0"/>
    <s v="technology/wearables"/>
    <x v="2"/>
    <x v="8"/>
  </r>
  <r>
    <n v="447"/>
    <s v="Harrington-Harper"/>
    <x v="447"/>
    <x v="261"/>
    <x v="440"/>
    <x v="443"/>
    <x v="3"/>
    <n v="439"/>
    <n v="86"/>
    <x v="4"/>
    <x v="4"/>
    <n v="1513663200"/>
    <x v="424"/>
    <n v="1515045600"/>
    <d v="2018-01-04T06:00:00"/>
    <b v="0"/>
    <b v="0"/>
    <s v="film &amp; video/television"/>
    <x v="4"/>
    <x v="19"/>
  </r>
  <r>
    <n v="448"/>
    <s v="Price and Sons"/>
    <x v="448"/>
    <x v="262"/>
    <x v="441"/>
    <x v="444"/>
    <x v="0"/>
    <n v="605"/>
    <n v="75.014876033057845"/>
    <x v="1"/>
    <x v="1"/>
    <n v="1365915600"/>
    <x v="425"/>
    <n v="1366088400"/>
    <d v="2013-04-16T05:00:00"/>
    <b v="0"/>
    <b v="1"/>
    <s v="games/video games"/>
    <x v="6"/>
    <x v="11"/>
  </r>
  <r>
    <n v="449"/>
    <s v="Cuevas-Morales"/>
    <x v="449"/>
    <x v="79"/>
    <x v="442"/>
    <x v="445"/>
    <x v="1"/>
    <n v="86"/>
    <n v="101.19767441860465"/>
    <x v="3"/>
    <x v="3"/>
    <n v="1551852000"/>
    <x v="426"/>
    <n v="1553317200"/>
    <d v="2019-03-23T05:00:00"/>
    <b v="0"/>
    <b v="0"/>
    <s v="games/video games"/>
    <x v="6"/>
    <x v="11"/>
  </r>
  <r>
    <n v="450"/>
    <s v="Delgado-Hatfield"/>
    <x v="450"/>
    <x v="0"/>
    <x v="443"/>
    <x v="446"/>
    <x v="0"/>
    <n v="1"/>
    <n v="4"/>
    <x v="0"/>
    <x v="0"/>
    <n v="1540098000"/>
    <x v="427"/>
    <n v="1542088800"/>
    <d v="2018-11-13T06:00:00"/>
    <b v="0"/>
    <b v="0"/>
    <s v="film &amp; video/animation"/>
    <x v="4"/>
    <x v="10"/>
  </r>
  <r>
    <n v="451"/>
    <s v="Padilla-Porter"/>
    <x v="451"/>
    <x v="263"/>
    <x v="444"/>
    <x v="447"/>
    <x v="1"/>
    <n v="6286"/>
    <n v="29.001272669424118"/>
    <x v="1"/>
    <x v="1"/>
    <n v="1500440400"/>
    <x v="428"/>
    <n v="1503118800"/>
    <d v="2017-08-19T05:00:00"/>
    <b v="0"/>
    <b v="0"/>
    <s v="music/rock"/>
    <x v="1"/>
    <x v="1"/>
  </r>
  <r>
    <n v="452"/>
    <s v="Morris Group"/>
    <x v="452"/>
    <x v="73"/>
    <x v="445"/>
    <x v="448"/>
    <x v="0"/>
    <n v="31"/>
    <n v="98.225806451612897"/>
    <x v="1"/>
    <x v="1"/>
    <n v="1278392400"/>
    <x v="429"/>
    <n v="1278478800"/>
    <d v="2010-07-07T05:00:00"/>
    <b v="0"/>
    <b v="0"/>
    <s v="film &amp; video/drama"/>
    <x v="4"/>
    <x v="6"/>
  </r>
  <r>
    <n v="453"/>
    <s v="Saunders Ltd"/>
    <x v="453"/>
    <x v="264"/>
    <x v="446"/>
    <x v="449"/>
    <x v="0"/>
    <n v="1181"/>
    <n v="87.001693480101608"/>
    <x v="1"/>
    <x v="1"/>
    <n v="1480572000"/>
    <x v="411"/>
    <n v="1484114400"/>
    <d v="2017-01-11T06:00:00"/>
    <b v="0"/>
    <b v="0"/>
    <s v="film &amp; video/science fiction"/>
    <x v="4"/>
    <x v="22"/>
  </r>
  <r>
    <n v="454"/>
    <s v="Woods Inc"/>
    <x v="454"/>
    <x v="220"/>
    <x v="447"/>
    <x v="450"/>
    <x v="0"/>
    <n v="39"/>
    <n v="45.205128205128204"/>
    <x v="1"/>
    <x v="1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x v="455"/>
    <x v="265"/>
    <x v="448"/>
    <x v="451"/>
    <x v="1"/>
    <n v="3727"/>
    <n v="37.001341561577675"/>
    <x v="1"/>
    <x v="1"/>
    <n v="1316754000"/>
    <x v="431"/>
    <n v="1318741200"/>
    <d v="2011-10-16T05:00:00"/>
    <b v="0"/>
    <b v="0"/>
    <s v="theater/plays"/>
    <x v="3"/>
    <x v="3"/>
  </r>
  <r>
    <n v="456"/>
    <s v="Wilson, Brooks and Clark"/>
    <x v="456"/>
    <x v="266"/>
    <x v="449"/>
    <x v="452"/>
    <x v="1"/>
    <n v="1605"/>
    <n v="94.976947040498445"/>
    <x v="1"/>
    <x v="1"/>
    <n v="1518242400"/>
    <x v="432"/>
    <n v="1518242400"/>
    <d v="2018-02-10T06:00:00"/>
    <b v="0"/>
    <b v="1"/>
    <s v="music/indie rock"/>
    <x v="1"/>
    <x v="7"/>
  </r>
  <r>
    <n v="457"/>
    <s v="Sheppard, Smith and Spence"/>
    <x v="457"/>
    <x v="92"/>
    <x v="450"/>
    <x v="453"/>
    <x v="0"/>
    <n v="46"/>
    <n v="28.956521739130434"/>
    <x v="1"/>
    <x v="1"/>
    <n v="1476421200"/>
    <x v="433"/>
    <n v="1476594000"/>
    <d v="2016-10-16T05:00:00"/>
    <b v="0"/>
    <b v="0"/>
    <s v="theater/plays"/>
    <x v="3"/>
    <x v="3"/>
  </r>
  <r>
    <n v="458"/>
    <s v="Wise, Thompson and Allen"/>
    <x v="458"/>
    <x v="267"/>
    <x v="451"/>
    <x v="454"/>
    <x v="1"/>
    <n v="2120"/>
    <n v="55.993396226415094"/>
    <x v="1"/>
    <x v="1"/>
    <n v="1269752400"/>
    <x v="434"/>
    <n v="1273554000"/>
    <d v="2010-05-11T05:00:00"/>
    <b v="0"/>
    <b v="0"/>
    <s v="theater/plays"/>
    <x v="3"/>
    <x v="3"/>
  </r>
  <r>
    <n v="459"/>
    <s v="Lane, Ryan and Chapman"/>
    <x v="459"/>
    <x v="9"/>
    <x v="452"/>
    <x v="455"/>
    <x v="0"/>
    <n v="105"/>
    <n v="54.038095238095238"/>
    <x v="1"/>
    <x v="1"/>
    <n v="1419746400"/>
    <x v="435"/>
    <n v="1421906400"/>
    <d v="2015-01-22T06:00:00"/>
    <b v="0"/>
    <b v="0"/>
    <s v="film &amp; video/documentary"/>
    <x v="4"/>
    <x v="4"/>
  </r>
  <r>
    <n v="460"/>
    <s v="Rich, Alvarez and King"/>
    <x v="460"/>
    <x v="166"/>
    <x v="453"/>
    <x v="456"/>
    <x v="1"/>
    <n v="50"/>
    <n v="82.38"/>
    <x v="1"/>
    <x v="1"/>
    <n v="1281330000"/>
    <x v="8"/>
    <n v="1281589200"/>
    <d v="2010-08-12T05:00:00"/>
    <b v="0"/>
    <b v="0"/>
    <s v="theater/plays"/>
    <x v="3"/>
    <x v="3"/>
  </r>
  <r>
    <n v="461"/>
    <s v="Terry-Salinas"/>
    <x v="461"/>
    <x v="268"/>
    <x v="454"/>
    <x v="457"/>
    <x v="1"/>
    <n v="2080"/>
    <n v="66.997115384615384"/>
    <x v="1"/>
    <x v="1"/>
    <n v="1398661200"/>
    <x v="436"/>
    <n v="1400389200"/>
    <d v="2014-05-18T05:00:00"/>
    <b v="0"/>
    <b v="0"/>
    <s v="film &amp; video/drama"/>
    <x v="4"/>
    <x v="6"/>
  </r>
  <r>
    <n v="462"/>
    <s v="Wang-Rodriguez"/>
    <x v="462"/>
    <x v="269"/>
    <x v="455"/>
    <x v="458"/>
    <x v="0"/>
    <n v="535"/>
    <n v="107.91401869158878"/>
    <x v="1"/>
    <x v="1"/>
    <n v="1359525600"/>
    <x v="385"/>
    <n v="1362808800"/>
    <d v="2013-03-09T06:00:00"/>
    <b v="0"/>
    <b v="0"/>
    <s v="games/mobile games"/>
    <x v="6"/>
    <x v="20"/>
  </r>
  <r>
    <n v="463"/>
    <s v="Mckee-Hill"/>
    <x v="463"/>
    <x v="270"/>
    <x v="456"/>
    <x v="459"/>
    <x v="1"/>
    <n v="2105"/>
    <n v="69.009501187648453"/>
    <x v="1"/>
    <x v="1"/>
    <n v="1388469600"/>
    <x v="437"/>
    <n v="1388815200"/>
    <d v="2014-01-04T06:00:00"/>
    <b v="0"/>
    <b v="0"/>
    <s v="film &amp; video/animation"/>
    <x v="4"/>
    <x v="10"/>
  </r>
  <r>
    <n v="464"/>
    <s v="Gomez LLC"/>
    <x v="464"/>
    <x v="271"/>
    <x v="457"/>
    <x v="460"/>
    <x v="1"/>
    <n v="2436"/>
    <n v="39.006568144499177"/>
    <x v="1"/>
    <x v="1"/>
    <n v="1518328800"/>
    <x v="438"/>
    <n v="1519538400"/>
    <d v="2018-02-25T06:00:00"/>
    <b v="0"/>
    <b v="0"/>
    <s v="theater/plays"/>
    <x v="3"/>
    <x v="3"/>
  </r>
  <r>
    <n v="465"/>
    <s v="Gonzalez-Robbins"/>
    <x v="465"/>
    <x v="53"/>
    <x v="458"/>
    <x v="461"/>
    <x v="1"/>
    <n v="80"/>
    <n v="110.3625"/>
    <x v="1"/>
    <x v="1"/>
    <n v="1517032800"/>
    <x v="439"/>
    <n v="1517810400"/>
    <d v="2018-02-05T06:00:00"/>
    <b v="0"/>
    <b v="0"/>
    <s v="publishing/translations"/>
    <x v="5"/>
    <x v="18"/>
  </r>
  <r>
    <n v="466"/>
    <s v="Obrien and Sons"/>
    <x v="466"/>
    <x v="272"/>
    <x v="459"/>
    <x v="462"/>
    <x v="1"/>
    <n v="42"/>
    <n v="94.857142857142861"/>
    <x v="1"/>
    <x v="1"/>
    <n v="1368594000"/>
    <x v="440"/>
    <n v="1370581200"/>
    <d v="2013-06-07T05:00:00"/>
    <b v="0"/>
    <b v="1"/>
    <s v="technology/wearables"/>
    <x v="2"/>
    <x v="8"/>
  </r>
  <r>
    <n v="467"/>
    <s v="Shaw Ltd"/>
    <x v="467"/>
    <x v="1"/>
    <x v="460"/>
    <x v="463"/>
    <x v="1"/>
    <n v="139"/>
    <n v="57.935251798561154"/>
    <x v="0"/>
    <x v="0"/>
    <n v="1448258400"/>
    <x v="441"/>
    <n v="1448863200"/>
    <d v="2015-11-30T06:00:00"/>
    <b v="0"/>
    <b v="1"/>
    <s v="technology/web"/>
    <x v="2"/>
    <x v="2"/>
  </r>
  <r>
    <n v="468"/>
    <s v="Hughes Inc"/>
    <x v="468"/>
    <x v="220"/>
    <x v="461"/>
    <x v="464"/>
    <x v="0"/>
    <n v="16"/>
    <n v="101.25"/>
    <x v="1"/>
    <x v="1"/>
    <n v="1555218000"/>
    <x v="442"/>
    <n v="1556600400"/>
    <d v="2019-04-30T05:00:00"/>
    <b v="0"/>
    <b v="0"/>
    <s v="theater/plays"/>
    <x v="3"/>
    <x v="3"/>
  </r>
  <r>
    <n v="469"/>
    <s v="Olsen-Ryan"/>
    <x v="469"/>
    <x v="36"/>
    <x v="462"/>
    <x v="465"/>
    <x v="1"/>
    <n v="159"/>
    <n v="64.95597484276729"/>
    <x v="1"/>
    <x v="1"/>
    <n v="1431925200"/>
    <x v="443"/>
    <n v="1432098000"/>
    <d v="2015-05-20T05:00:00"/>
    <b v="0"/>
    <b v="0"/>
    <s v="film &amp; video/drama"/>
    <x v="4"/>
    <x v="6"/>
  </r>
  <r>
    <n v="470"/>
    <s v="Grimes, Holland and Sloan"/>
    <x v="470"/>
    <x v="136"/>
    <x v="463"/>
    <x v="466"/>
    <x v="1"/>
    <n v="381"/>
    <n v="27.00524934383202"/>
    <x v="1"/>
    <x v="1"/>
    <n v="1481522400"/>
    <x v="315"/>
    <n v="1482127200"/>
    <d v="2016-12-19T06:00:00"/>
    <b v="0"/>
    <b v="0"/>
    <s v="technology/wearables"/>
    <x v="2"/>
    <x v="8"/>
  </r>
  <r>
    <n v="471"/>
    <s v="Perry and Sons"/>
    <x v="471"/>
    <x v="33"/>
    <x v="464"/>
    <x v="467"/>
    <x v="1"/>
    <n v="194"/>
    <n v="50.97422680412371"/>
    <x v="4"/>
    <x v="4"/>
    <n v="1335934800"/>
    <x v="444"/>
    <n v="1335934800"/>
    <d v="2012-05-02T05:00:00"/>
    <b v="0"/>
    <b v="1"/>
    <s v="food/food trucks"/>
    <x v="0"/>
    <x v="0"/>
  </r>
  <r>
    <n v="472"/>
    <s v="Turner, Young and Collins"/>
    <x v="472"/>
    <x v="273"/>
    <x v="465"/>
    <x v="468"/>
    <x v="0"/>
    <n v="575"/>
    <n v="104.94260869565217"/>
    <x v="1"/>
    <x v="1"/>
    <n v="1552280400"/>
    <x v="445"/>
    <n v="1556946000"/>
    <d v="2019-05-04T05:00:00"/>
    <b v="0"/>
    <b v="0"/>
    <s v="music/rock"/>
    <x v="1"/>
    <x v="1"/>
  </r>
  <r>
    <n v="473"/>
    <s v="Richardson Inc"/>
    <x v="473"/>
    <x v="92"/>
    <x v="466"/>
    <x v="469"/>
    <x v="1"/>
    <n v="106"/>
    <n v="84.028301886792448"/>
    <x v="1"/>
    <x v="1"/>
    <n v="1529989200"/>
    <x v="446"/>
    <n v="1530075600"/>
    <d v="2018-06-27T05:00:00"/>
    <b v="0"/>
    <b v="0"/>
    <s v="music/electric music"/>
    <x v="1"/>
    <x v="5"/>
  </r>
  <r>
    <n v="474"/>
    <s v="Santos-Young"/>
    <x v="474"/>
    <x v="220"/>
    <x v="75"/>
    <x v="470"/>
    <x v="1"/>
    <n v="142"/>
    <n v="102.85915492957747"/>
    <x v="1"/>
    <x v="1"/>
    <n v="1418709600"/>
    <x v="447"/>
    <n v="1418796000"/>
    <d v="2014-12-17T06:00:00"/>
    <b v="0"/>
    <b v="0"/>
    <s v="film &amp; video/television"/>
    <x v="4"/>
    <x v="19"/>
  </r>
  <r>
    <n v="475"/>
    <s v="Nichols Ltd"/>
    <x v="475"/>
    <x v="71"/>
    <x v="467"/>
    <x v="471"/>
    <x v="1"/>
    <n v="211"/>
    <n v="39.962085308056871"/>
    <x v="1"/>
    <x v="1"/>
    <n v="1372136400"/>
    <x v="448"/>
    <n v="1372482000"/>
    <d v="2013-06-29T05:00:00"/>
    <b v="0"/>
    <b v="1"/>
    <s v="publishing/translations"/>
    <x v="5"/>
    <x v="18"/>
  </r>
  <r>
    <n v="476"/>
    <s v="Murphy PLC"/>
    <x v="476"/>
    <x v="274"/>
    <x v="468"/>
    <x v="472"/>
    <x v="0"/>
    <n v="1120"/>
    <n v="51.001785714285717"/>
    <x v="1"/>
    <x v="1"/>
    <n v="1533877200"/>
    <x v="342"/>
    <n v="1534395600"/>
    <d v="2018-08-16T05:00:00"/>
    <b v="0"/>
    <b v="0"/>
    <s v="publishing/fiction"/>
    <x v="5"/>
    <x v="13"/>
  </r>
  <r>
    <n v="477"/>
    <s v="Hogan, Porter and Rivera"/>
    <x v="477"/>
    <x v="275"/>
    <x v="469"/>
    <x v="473"/>
    <x v="0"/>
    <n v="113"/>
    <n v="40.823008849557525"/>
    <x v="1"/>
    <x v="1"/>
    <n v="1309064400"/>
    <x v="449"/>
    <n v="1311397200"/>
    <d v="2011-07-23T05:00:00"/>
    <b v="0"/>
    <b v="0"/>
    <s v="film &amp; video/science fiction"/>
    <x v="4"/>
    <x v="22"/>
  </r>
  <r>
    <n v="478"/>
    <s v="Lyons LLC"/>
    <x v="478"/>
    <x v="276"/>
    <x v="470"/>
    <x v="474"/>
    <x v="1"/>
    <n v="2756"/>
    <n v="58.999637155297535"/>
    <x v="1"/>
    <x v="1"/>
    <n v="1425877200"/>
    <x v="450"/>
    <n v="1426914000"/>
    <d v="2015-03-21T05:00:00"/>
    <b v="0"/>
    <b v="0"/>
    <s v="technology/wearables"/>
    <x v="2"/>
    <x v="8"/>
  </r>
  <r>
    <n v="479"/>
    <s v="Long-Greene"/>
    <x v="479"/>
    <x v="166"/>
    <x v="471"/>
    <x v="475"/>
    <x v="1"/>
    <n v="173"/>
    <n v="71.156069364161851"/>
    <x v="4"/>
    <x v="4"/>
    <n v="1501304400"/>
    <x v="451"/>
    <n v="1501477200"/>
    <d v="2017-07-31T05:00:00"/>
    <b v="0"/>
    <b v="0"/>
    <s v="food/food trucks"/>
    <x v="0"/>
    <x v="0"/>
  </r>
  <r>
    <n v="480"/>
    <s v="Robles-Hudson"/>
    <x v="480"/>
    <x v="133"/>
    <x v="472"/>
    <x v="476"/>
    <x v="1"/>
    <n v="87"/>
    <n v="99.494252873563212"/>
    <x v="1"/>
    <x v="1"/>
    <n v="1268287200"/>
    <x v="452"/>
    <n v="1269061200"/>
    <d v="2010-03-20T05:00:00"/>
    <b v="0"/>
    <b v="1"/>
    <s v="photography/photography books"/>
    <x v="7"/>
    <x v="14"/>
  </r>
  <r>
    <n v="481"/>
    <s v="Mcclure LLC"/>
    <x v="481"/>
    <x v="277"/>
    <x v="473"/>
    <x v="477"/>
    <x v="0"/>
    <n v="1538"/>
    <n v="103.98634590377114"/>
    <x v="1"/>
    <x v="1"/>
    <n v="1412139600"/>
    <x v="453"/>
    <n v="1415772000"/>
    <d v="2014-11-12T06:00:00"/>
    <b v="0"/>
    <b v="1"/>
    <s v="theater/plays"/>
    <x v="3"/>
    <x v="3"/>
  </r>
  <r>
    <n v="482"/>
    <s v="Martin, Russell and Baker"/>
    <x v="482"/>
    <x v="3"/>
    <x v="474"/>
    <x v="478"/>
    <x v="0"/>
    <n v="9"/>
    <n v="76.555555555555557"/>
    <x v="1"/>
    <x v="1"/>
    <n v="1330063200"/>
    <x v="454"/>
    <n v="1331013600"/>
    <d v="2012-03-06T06:00:00"/>
    <b v="0"/>
    <b v="1"/>
    <s v="publishing/fiction"/>
    <x v="5"/>
    <x v="13"/>
  </r>
  <r>
    <n v="483"/>
    <s v="Rice-Parker"/>
    <x v="483"/>
    <x v="278"/>
    <x v="475"/>
    <x v="479"/>
    <x v="0"/>
    <n v="554"/>
    <n v="87.068592057761734"/>
    <x v="1"/>
    <x v="1"/>
    <n v="1576130400"/>
    <x v="455"/>
    <n v="1576735200"/>
    <d v="2019-12-19T06:00:00"/>
    <b v="0"/>
    <b v="0"/>
    <s v="theater/plays"/>
    <x v="3"/>
    <x v="3"/>
  </r>
  <r>
    <n v="484"/>
    <s v="Landry Inc"/>
    <x v="484"/>
    <x v="241"/>
    <x v="476"/>
    <x v="480"/>
    <x v="1"/>
    <n v="1572"/>
    <n v="48.99554707379135"/>
    <x v="4"/>
    <x v="4"/>
    <n v="1407128400"/>
    <x v="456"/>
    <n v="1411362000"/>
    <d v="2014-09-22T05:00:00"/>
    <b v="0"/>
    <b v="1"/>
    <s v="food/food trucks"/>
    <x v="0"/>
    <x v="0"/>
  </r>
  <r>
    <n v="485"/>
    <s v="Richards-Davis"/>
    <x v="485"/>
    <x v="279"/>
    <x v="477"/>
    <x v="481"/>
    <x v="0"/>
    <n v="648"/>
    <n v="42.969135802469133"/>
    <x v="4"/>
    <x v="4"/>
    <n v="1560142800"/>
    <x v="457"/>
    <n v="1563685200"/>
    <d v="2019-07-21T05:00:00"/>
    <b v="0"/>
    <b v="0"/>
    <s v="theater/plays"/>
    <x v="3"/>
    <x v="3"/>
  </r>
  <r>
    <n v="486"/>
    <s v="Davis, Cox and Fox"/>
    <x v="486"/>
    <x v="5"/>
    <x v="478"/>
    <x v="482"/>
    <x v="0"/>
    <n v="21"/>
    <n v="33.428571428571431"/>
    <x v="4"/>
    <x v="4"/>
    <n v="1520575200"/>
    <x v="458"/>
    <n v="1521867600"/>
    <d v="2018-03-24T05:00:00"/>
    <b v="0"/>
    <b v="1"/>
    <s v="publishing/translations"/>
    <x v="5"/>
    <x v="18"/>
  </r>
  <r>
    <n v="487"/>
    <s v="Smith-Wallace"/>
    <x v="487"/>
    <x v="280"/>
    <x v="479"/>
    <x v="483"/>
    <x v="1"/>
    <n v="2346"/>
    <n v="83.982949701619773"/>
    <x v="1"/>
    <x v="1"/>
    <n v="1492664400"/>
    <x v="459"/>
    <n v="1495515600"/>
    <d v="2017-05-23T05:00:00"/>
    <b v="0"/>
    <b v="0"/>
    <s v="theater/plays"/>
    <x v="3"/>
    <x v="3"/>
  </r>
  <r>
    <n v="488"/>
    <s v="Cordova, Shaw and Wang"/>
    <x v="488"/>
    <x v="98"/>
    <x v="480"/>
    <x v="484"/>
    <x v="1"/>
    <n v="115"/>
    <n v="101.41739130434783"/>
    <x v="1"/>
    <x v="1"/>
    <n v="1454479200"/>
    <x v="460"/>
    <n v="1455948000"/>
    <d v="2016-02-20T06:00:00"/>
    <b v="0"/>
    <b v="0"/>
    <s v="theater/plays"/>
    <x v="3"/>
    <x v="3"/>
  </r>
  <r>
    <n v="489"/>
    <s v="Clark Inc"/>
    <x v="489"/>
    <x v="243"/>
    <x v="481"/>
    <x v="485"/>
    <x v="1"/>
    <n v="85"/>
    <n v="109.87058823529412"/>
    <x v="6"/>
    <x v="6"/>
    <n v="1281934800"/>
    <x v="461"/>
    <n v="1282366800"/>
    <d v="2010-08-21T05:00:00"/>
    <b v="0"/>
    <b v="0"/>
    <s v="technology/wearables"/>
    <x v="2"/>
    <x v="8"/>
  </r>
  <r>
    <n v="490"/>
    <s v="Young and Sons"/>
    <x v="490"/>
    <x v="166"/>
    <x v="482"/>
    <x v="486"/>
    <x v="1"/>
    <n v="144"/>
    <n v="31.916666666666668"/>
    <x v="1"/>
    <x v="1"/>
    <n v="1573970400"/>
    <x v="462"/>
    <n v="1574575200"/>
    <d v="2019-11-24T06:00:00"/>
    <b v="0"/>
    <b v="0"/>
    <s v="journalism/audio"/>
    <x v="8"/>
    <x v="23"/>
  </r>
  <r>
    <n v="491"/>
    <s v="Henson PLC"/>
    <x v="491"/>
    <x v="281"/>
    <x v="483"/>
    <x v="487"/>
    <x v="1"/>
    <n v="2443"/>
    <n v="70.993450675399103"/>
    <x v="1"/>
    <x v="1"/>
    <n v="1372654800"/>
    <x v="463"/>
    <n v="1374901200"/>
    <d v="2013-07-27T05:00:00"/>
    <b v="0"/>
    <b v="1"/>
    <s v="food/food trucks"/>
    <x v="0"/>
    <x v="0"/>
  </r>
  <r>
    <n v="492"/>
    <s v="Garcia Group"/>
    <x v="492"/>
    <x v="255"/>
    <x v="484"/>
    <x v="488"/>
    <x v="3"/>
    <n v="595"/>
    <n v="77.026890756302521"/>
    <x v="1"/>
    <x v="1"/>
    <n v="1275886800"/>
    <x v="464"/>
    <n v="1278910800"/>
    <d v="2010-07-12T05:00:00"/>
    <b v="1"/>
    <b v="1"/>
    <s v="film &amp; video/shorts"/>
    <x v="4"/>
    <x v="12"/>
  </r>
  <r>
    <n v="493"/>
    <s v="Adams, Walker and Wong"/>
    <x v="493"/>
    <x v="79"/>
    <x v="485"/>
    <x v="489"/>
    <x v="1"/>
    <n v="64"/>
    <n v="101.78125"/>
    <x v="1"/>
    <x v="1"/>
    <n v="1561784400"/>
    <x v="465"/>
    <n v="1562907600"/>
    <d v="2019-07-12T05:00:00"/>
    <b v="0"/>
    <b v="0"/>
    <s v="photography/photography books"/>
    <x v="7"/>
    <x v="14"/>
  </r>
  <r>
    <n v="494"/>
    <s v="Hopkins-Browning"/>
    <x v="494"/>
    <x v="186"/>
    <x v="486"/>
    <x v="490"/>
    <x v="1"/>
    <n v="268"/>
    <n v="51.059701492537314"/>
    <x v="1"/>
    <x v="1"/>
    <n v="1332392400"/>
    <x v="466"/>
    <n v="1332478800"/>
    <d v="2012-03-23T05:00:00"/>
    <b v="0"/>
    <b v="0"/>
    <s v="technology/wearables"/>
    <x v="2"/>
    <x v="8"/>
  </r>
  <r>
    <n v="495"/>
    <s v="Bell, Edwards and Andersen"/>
    <x v="495"/>
    <x v="170"/>
    <x v="487"/>
    <x v="491"/>
    <x v="1"/>
    <n v="195"/>
    <n v="68.02051282051282"/>
    <x v="3"/>
    <x v="3"/>
    <n v="1402376400"/>
    <x v="467"/>
    <n v="1402722000"/>
    <d v="2014-06-14T05:00:00"/>
    <b v="0"/>
    <b v="0"/>
    <s v="theater/plays"/>
    <x v="3"/>
    <x v="3"/>
  </r>
  <r>
    <n v="496"/>
    <s v="Morales Group"/>
    <x v="496"/>
    <x v="282"/>
    <x v="488"/>
    <x v="492"/>
    <x v="0"/>
    <n v="54"/>
    <n v="30.87037037037037"/>
    <x v="1"/>
    <x v="1"/>
    <n v="1495342800"/>
    <x v="468"/>
    <n v="1496811600"/>
    <d v="2017-06-07T05:00:00"/>
    <b v="0"/>
    <b v="0"/>
    <s v="film &amp; video/animation"/>
    <x v="4"/>
    <x v="10"/>
  </r>
  <r>
    <n v="497"/>
    <s v="Lucero Group"/>
    <x v="497"/>
    <x v="122"/>
    <x v="489"/>
    <x v="493"/>
    <x v="0"/>
    <n v="120"/>
    <n v="27.908333333333335"/>
    <x v="1"/>
    <x v="1"/>
    <n v="1482213600"/>
    <x v="469"/>
    <n v="1482213600"/>
    <d v="2016-12-20T06:00:00"/>
    <b v="0"/>
    <b v="1"/>
    <s v="technology/wearables"/>
    <x v="2"/>
    <x v="8"/>
  </r>
  <r>
    <n v="498"/>
    <s v="Smith, Brown and Davis"/>
    <x v="498"/>
    <x v="283"/>
    <x v="490"/>
    <x v="494"/>
    <x v="0"/>
    <n v="579"/>
    <n v="79.994818652849744"/>
    <x v="3"/>
    <x v="3"/>
    <n v="1420092000"/>
    <x v="470"/>
    <n v="1420264800"/>
    <d v="2015-01-03T06:00:00"/>
    <b v="0"/>
    <b v="0"/>
    <s v="technology/web"/>
    <x v="2"/>
    <x v="2"/>
  </r>
  <r>
    <n v="499"/>
    <s v="Hunt Group"/>
    <x v="499"/>
    <x v="284"/>
    <x v="491"/>
    <x v="495"/>
    <x v="0"/>
    <n v="2072"/>
    <n v="38.003378378378379"/>
    <x v="1"/>
    <x v="1"/>
    <n v="1458018000"/>
    <x v="471"/>
    <n v="1458450000"/>
    <d v="2016-03-20T05:00:00"/>
    <b v="0"/>
    <b v="1"/>
    <s v="film &amp; video/documentary"/>
    <x v="4"/>
    <x v="4"/>
  </r>
  <r>
    <n v="500"/>
    <s v="Valdez Ltd"/>
    <x v="500"/>
    <x v="0"/>
    <x v="0"/>
    <x v="0"/>
    <x v="0"/>
    <n v="0"/>
    <n v="0"/>
    <x v="1"/>
    <x v="1"/>
    <n v="1367384400"/>
    <x v="472"/>
    <n v="1369803600"/>
    <d v="2013-05-29T05:00:00"/>
    <b v="0"/>
    <b v="1"/>
    <s v="theater/plays"/>
    <x v="3"/>
    <x v="3"/>
  </r>
  <r>
    <n v="501"/>
    <s v="Mccann-Le"/>
    <x v="501"/>
    <x v="285"/>
    <x v="492"/>
    <x v="496"/>
    <x v="0"/>
    <n v="1796"/>
    <n v="59.990534521158132"/>
    <x v="1"/>
    <x v="1"/>
    <n v="1363064400"/>
    <x v="473"/>
    <n v="1363237200"/>
    <d v="2013-03-14T05:00:00"/>
    <b v="0"/>
    <b v="0"/>
    <s v="film &amp; video/documentary"/>
    <x v="4"/>
    <x v="4"/>
  </r>
  <r>
    <n v="502"/>
    <s v="Johnson Inc"/>
    <x v="502"/>
    <x v="81"/>
    <x v="493"/>
    <x v="497"/>
    <x v="1"/>
    <n v="186"/>
    <n v="37.037634408602152"/>
    <x v="2"/>
    <x v="2"/>
    <n v="1343365200"/>
    <x v="474"/>
    <n v="1345870800"/>
    <d v="2012-08-25T05:00:00"/>
    <b v="0"/>
    <b v="1"/>
    <s v="games/video games"/>
    <x v="6"/>
    <x v="11"/>
  </r>
  <r>
    <n v="503"/>
    <s v="Collins LLC"/>
    <x v="503"/>
    <x v="286"/>
    <x v="494"/>
    <x v="498"/>
    <x v="1"/>
    <n v="460"/>
    <n v="99.963043478260872"/>
    <x v="1"/>
    <x v="1"/>
    <n v="1435726800"/>
    <x v="72"/>
    <n v="1437454800"/>
    <d v="2015-07-21T05:00:00"/>
    <b v="0"/>
    <b v="0"/>
    <s v="film &amp; video/drama"/>
    <x v="4"/>
    <x v="6"/>
  </r>
  <r>
    <n v="504"/>
    <s v="Smith-Miller"/>
    <x v="504"/>
    <x v="168"/>
    <x v="495"/>
    <x v="499"/>
    <x v="0"/>
    <n v="62"/>
    <n v="111.6774193548387"/>
    <x v="6"/>
    <x v="6"/>
    <n v="1431925200"/>
    <x v="443"/>
    <n v="1432011600"/>
    <d v="2015-05-19T05:00:00"/>
    <b v="0"/>
    <b v="0"/>
    <s v="music/rock"/>
    <x v="1"/>
    <x v="1"/>
  </r>
  <r>
    <n v="505"/>
    <s v="Jensen-Vargas"/>
    <x v="505"/>
    <x v="262"/>
    <x v="496"/>
    <x v="500"/>
    <x v="0"/>
    <n v="347"/>
    <n v="36.014409221902014"/>
    <x v="1"/>
    <x v="1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x v="506"/>
    <x v="287"/>
    <x v="497"/>
    <x v="501"/>
    <x v="1"/>
    <n v="2528"/>
    <n v="66.010284810126578"/>
    <x v="1"/>
    <x v="1"/>
    <n v="1511416800"/>
    <x v="81"/>
    <n v="1512885600"/>
    <d v="2017-12-10T06:00:00"/>
    <b v="0"/>
    <b v="1"/>
    <s v="theater/plays"/>
    <x v="3"/>
    <x v="3"/>
  </r>
  <r>
    <n v="507"/>
    <s v="Turner, Miller and Francis"/>
    <x v="507"/>
    <x v="118"/>
    <x v="498"/>
    <x v="502"/>
    <x v="0"/>
    <n v="19"/>
    <n v="44.05263157894737"/>
    <x v="1"/>
    <x v="1"/>
    <n v="1365483600"/>
    <x v="476"/>
    <n v="1369717200"/>
    <d v="2013-05-28T05:00:00"/>
    <b v="0"/>
    <b v="1"/>
    <s v="technology/web"/>
    <x v="2"/>
    <x v="2"/>
  </r>
  <r>
    <n v="508"/>
    <s v="Roberts Group"/>
    <x v="508"/>
    <x v="288"/>
    <x v="499"/>
    <x v="503"/>
    <x v="1"/>
    <n v="3657"/>
    <n v="52.999726551818434"/>
    <x v="1"/>
    <x v="1"/>
    <n v="1532840400"/>
    <x v="192"/>
    <n v="1534654800"/>
    <d v="2018-08-19T05:00:00"/>
    <b v="0"/>
    <b v="0"/>
    <s v="theater/plays"/>
    <x v="3"/>
    <x v="3"/>
  </r>
  <r>
    <n v="509"/>
    <s v="White LLC"/>
    <x v="509"/>
    <x v="172"/>
    <x v="500"/>
    <x v="504"/>
    <x v="0"/>
    <n v="1258"/>
    <n v="95"/>
    <x v="1"/>
    <x v="1"/>
    <n v="1336194000"/>
    <x v="477"/>
    <n v="1337058000"/>
    <d v="2012-05-15T05:00:00"/>
    <b v="0"/>
    <b v="0"/>
    <s v="theater/plays"/>
    <x v="3"/>
    <x v="3"/>
  </r>
  <r>
    <n v="510"/>
    <s v="Best, Miller and Thomas"/>
    <x v="510"/>
    <x v="75"/>
    <x v="501"/>
    <x v="505"/>
    <x v="1"/>
    <n v="131"/>
    <n v="70.908396946564892"/>
    <x v="2"/>
    <x v="2"/>
    <n v="1527742800"/>
    <x v="478"/>
    <n v="1529816400"/>
    <d v="2018-06-24T05:00:00"/>
    <b v="0"/>
    <b v="0"/>
    <s v="film &amp; video/drama"/>
    <x v="4"/>
    <x v="6"/>
  </r>
  <r>
    <n v="511"/>
    <s v="Smith-Mullins"/>
    <x v="511"/>
    <x v="252"/>
    <x v="502"/>
    <x v="506"/>
    <x v="0"/>
    <n v="362"/>
    <n v="98.060773480662988"/>
    <x v="1"/>
    <x v="1"/>
    <n v="1564030800"/>
    <x v="479"/>
    <n v="1564894800"/>
    <d v="2019-08-04T05:00:00"/>
    <b v="0"/>
    <b v="0"/>
    <s v="theater/plays"/>
    <x v="3"/>
    <x v="3"/>
  </r>
  <r>
    <n v="512"/>
    <s v="Williams-Walsh"/>
    <x v="512"/>
    <x v="14"/>
    <x v="503"/>
    <x v="507"/>
    <x v="1"/>
    <n v="239"/>
    <n v="53.046025104602514"/>
    <x v="1"/>
    <x v="1"/>
    <n v="1404536400"/>
    <x v="480"/>
    <n v="1404622800"/>
    <d v="2014-07-06T05:00:00"/>
    <b v="0"/>
    <b v="1"/>
    <s v="games/video games"/>
    <x v="6"/>
    <x v="11"/>
  </r>
  <r>
    <n v="513"/>
    <s v="Harrison, Blackwell and Mendez"/>
    <x v="513"/>
    <x v="111"/>
    <x v="504"/>
    <x v="508"/>
    <x v="3"/>
    <n v="35"/>
    <n v="93.142857142857139"/>
    <x v="1"/>
    <x v="1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x v="514"/>
    <x v="289"/>
    <x v="505"/>
    <x v="509"/>
    <x v="3"/>
    <n v="528"/>
    <n v="58.945075757575758"/>
    <x v="5"/>
    <x v="5"/>
    <n v="1386309600"/>
    <x v="481"/>
    <n v="1386741600"/>
    <d v="2013-12-11T06:00:00"/>
    <b v="0"/>
    <b v="1"/>
    <s v="music/rock"/>
    <x v="1"/>
    <x v="1"/>
  </r>
  <r>
    <n v="515"/>
    <s v="Cox LLC"/>
    <x v="515"/>
    <x v="133"/>
    <x v="506"/>
    <x v="510"/>
    <x v="0"/>
    <n v="133"/>
    <n v="36.067669172932334"/>
    <x v="0"/>
    <x v="0"/>
    <n v="1324620000"/>
    <x v="482"/>
    <n v="1324792800"/>
    <d v="2011-12-25T06:00:00"/>
    <b v="0"/>
    <b v="1"/>
    <s v="theater/plays"/>
    <x v="3"/>
    <x v="3"/>
  </r>
  <r>
    <n v="516"/>
    <s v="Morales-Odonnell"/>
    <x v="516"/>
    <x v="290"/>
    <x v="507"/>
    <x v="511"/>
    <x v="0"/>
    <n v="846"/>
    <n v="63.030732860520096"/>
    <x v="1"/>
    <x v="1"/>
    <n v="1281070800"/>
    <x v="194"/>
    <n v="1284354000"/>
    <d v="2010-09-13T05:00:00"/>
    <b v="0"/>
    <b v="0"/>
    <s v="publishing/nonfiction"/>
    <x v="5"/>
    <x v="9"/>
  </r>
  <r>
    <n v="517"/>
    <s v="Ramirez LLC"/>
    <x v="517"/>
    <x v="291"/>
    <x v="508"/>
    <x v="512"/>
    <x v="1"/>
    <n v="78"/>
    <n v="84.717948717948715"/>
    <x v="1"/>
    <x v="1"/>
    <n v="1493960400"/>
    <x v="483"/>
    <n v="1494392400"/>
    <d v="2017-05-10T05:00:00"/>
    <b v="0"/>
    <b v="0"/>
    <s v="food/food trucks"/>
    <x v="0"/>
    <x v="0"/>
  </r>
  <r>
    <n v="518"/>
    <s v="Ramirez Group"/>
    <x v="518"/>
    <x v="35"/>
    <x v="509"/>
    <x v="513"/>
    <x v="0"/>
    <n v="10"/>
    <n v="62.2"/>
    <x v="1"/>
    <x v="1"/>
    <n v="1519365600"/>
    <x v="484"/>
    <n v="1519538400"/>
    <d v="2018-02-25T06:00:00"/>
    <b v="0"/>
    <b v="1"/>
    <s v="film &amp; video/animation"/>
    <x v="4"/>
    <x v="10"/>
  </r>
  <r>
    <n v="519"/>
    <s v="Marsh-Coleman"/>
    <x v="519"/>
    <x v="96"/>
    <x v="510"/>
    <x v="514"/>
    <x v="1"/>
    <n v="1773"/>
    <n v="101.97518330513255"/>
    <x v="1"/>
    <x v="1"/>
    <n v="1420696800"/>
    <x v="355"/>
    <n v="1421906400"/>
    <d v="2015-01-22T06:00:00"/>
    <b v="0"/>
    <b v="1"/>
    <s v="music/rock"/>
    <x v="1"/>
    <x v="1"/>
  </r>
  <r>
    <n v="520"/>
    <s v="Frederick, Jenkins and Collins"/>
    <x v="520"/>
    <x v="126"/>
    <x v="511"/>
    <x v="515"/>
    <x v="1"/>
    <n v="32"/>
    <n v="106.4375"/>
    <x v="1"/>
    <x v="1"/>
    <n v="1555650000"/>
    <x v="485"/>
    <n v="1555909200"/>
    <d v="2019-04-22T05:00:00"/>
    <b v="0"/>
    <b v="0"/>
    <s v="theater/plays"/>
    <x v="3"/>
    <x v="3"/>
  </r>
  <r>
    <n v="521"/>
    <s v="Wilson Ltd"/>
    <x v="47"/>
    <x v="4"/>
    <x v="512"/>
    <x v="516"/>
    <x v="1"/>
    <n v="369"/>
    <n v="29.975609756097562"/>
    <x v="1"/>
    <x v="1"/>
    <n v="1471928400"/>
    <x v="486"/>
    <n v="1472446800"/>
    <d v="2016-08-29T05:00:00"/>
    <b v="0"/>
    <b v="1"/>
    <s v="film &amp; video/drama"/>
    <x v="4"/>
    <x v="6"/>
  </r>
  <r>
    <n v="522"/>
    <s v="Cline, Peterson and Lowery"/>
    <x v="521"/>
    <x v="292"/>
    <x v="513"/>
    <x v="517"/>
    <x v="0"/>
    <n v="191"/>
    <n v="85.806282722513089"/>
    <x v="1"/>
    <x v="1"/>
    <n v="1341291600"/>
    <x v="487"/>
    <n v="1342328400"/>
    <d v="2012-07-15T05:00:00"/>
    <b v="0"/>
    <b v="0"/>
    <s v="film &amp; video/shorts"/>
    <x v="4"/>
    <x v="12"/>
  </r>
  <r>
    <n v="523"/>
    <s v="Underwood, James and Jones"/>
    <x v="522"/>
    <x v="79"/>
    <x v="514"/>
    <x v="518"/>
    <x v="1"/>
    <n v="89"/>
    <n v="70.82022471910112"/>
    <x v="1"/>
    <x v="1"/>
    <n v="1267682400"/>
    <x v="488"/>
    <n v="1268114400"/>
    <d v="2010-03-09T06:00:00"/>
    <b v="0"/>
    <b v="0"/>
    <s v="film &amp; video/shorts"/>
    <x v="4"/>
    <x v="12"/>
  </r>
  <r>
    <n v="524"/>
    <s v="Johnson-Contreras"/>
    <x v="523"/>
    <x v="127"/>
    <x v="515"/>
    <x v="519"/>
    <x v="0"/>
    <n v="1979"/>
    <n v="40.998484082870135"/>
    <x v="1"/>
    <x v="1"/>
    <n v="1272258000"/>
    <x v="489"/>
    <n v="1273381200"/>
    <d v="2010-05-09T05:00:00"/>
    <b v="0"/>
    <b v="0"/>
    <s v="theater/plays"/>
    <x v="3"/>
    <x v="3"/>
  </r>
  <r>
    <n v="525"/>
    <s v="Greene, Lloyd and Sims"/>
    <x v="524"/>
    <x v="118"/>
    <x v="516"/>
    <x v="520"/>
    <x v="0"/>
    <n v="63"/>
    <n v="28.063492063492063"/>
    <x v="1"/>
    <x v="1"/>
    <n v="1290492000"/>
    <x v="490"/>
    <n v="1290837600"/>
    <d v="2010-11-27T06:00:00"/>
    <b v="0"/>
    <b v="0"/>
    <s v="technology/wearables"/>
    <x v="2"/>
    <x v="8"/>
  </r>
  <r>
    <n v="526"/>
    <s v="Smith-Sparks"/>
    <x v="525"/>
    <x v="111"/>
    <x v="517"/>
    <x v="521"/>
    <x v="1"/>
    <n v="147"/>
    <n v="88.054421768707485"/>
    <x v="1"/>
    <x v="1"/>
    <n v="1451109600"/>
    <x v="312"/>
    <n v="1454306400"/>
    <d v="2016-02-01T06:00:00"/>
    <b v="0"/>
    <b v="1"/>
    <s v="theater/plays"/>
    <x v="3"/>
    <x v="3"/>
  </r>
  <r>
    <n v="527"/>
    <s v="Rosario-Smith"/>
    <x v="526"/>
    <x v="223"/>
    <x v="518"/>
    <x v="522"/>
    <x v="0"/>
    <n v="6080"/>
    <n v="31"/>
    <x v="0"/>
    <x v="0"/>
    <n v="1454652000"/>
    <x v="491"/>
    <n v="1457762400"/>
    <d v="2016-03-12T06:00:00"/>
    <b v="0"/>
    <b v="0"/>
    <s v="film &amp; video/animation"/>
    <x v="4"/>
    <x v="10"/>
  </r>
  <r>
    <n v="528"/>
    <s v="Avila, Ford and Welch"/>
    <x v="527"/>
    <x v="25"/>
    <x v="519"/>
    <x v="523"/>
    <x v="0"/>
    <n v="80"/>
    <n v="90.337500000000006"/>
    <x v="4"/>
    <x v="4"/>
    <n v="1385186400"/>
    <x v="492"/>
    <n v="1389074400"/>
    <d v="2014-01-07T06:00:00"/>
    <b v="0"/>
    <b v="0"/>
    <s v="music/indie rock"/>
    <x v="1"/>
    <x v="7"/>
  </r>
  <r>
    <n v="529"/>
    <s v="Gallegos Inc"/>
    <x v="528"/>
    <x v="135"/>
    <x v="520"/>
    <x v="524"/>
    <x v="0"/>
    <n v="9"/>
    <n v="63.777777777777779"/>
    <x v="1"/>
    <x v="1"/>
    <n v="1399698000"/>
    <x v="493"/>
    <n v="1402117200"/>
    <d v="2014-06-07T05:00:00"/>
    <b v="0"/>
    <b v="0"/>
    <s v="games/video games"/>
    <x v="6"/>
    <x v="11"/>
  </r>
  <r>
    <n v="530"/>
    <s v="Morrow, Santiago and Soto"/>
    <x v="529"/>
    <x v="293"/>
    <x v="521"/>
    <x v="525"/>
    <x v="0"/>
    <n v="1784"/>
    <n v="53.995515695067262"/>
    <x v="1"/>
    <x v="1"/>
    <n v="1283230800"/>
    <x v="494"/>
    <n v="1284440400"/>
    <d v="2010-09-14T05:00:00"/>
    <b v="0"/>
    <b v="1"/>
    <s v="publishing/fiction"/>
    <x v="5"/>
    <x v="13"/>
  </r>
  <r>
    <n v="531"/>
    <s v="Berry-Richardson"/>
    <x v="530"/>
    <x v="294"/>
    <x v="522"/>
    <x v="526"/>
    <x v="2"/>
    <n v="3640"/>
    <n v="48.993956043956047"/>
    <x v="5"/>
    <x v="5"/>
    <n v="1384149600"/>
    <x v="495"/>
    <n v="1388988000"/>
    <d v="2014-01-06T06:00:00"/>
    <b v="0"/>
    <b v="0"/>
    <s v="games/video games"/>
    <x v="6"/>
    <x v="11"/>
  </r>
  <r>
    <n v="532"/>
    <s v="Cordova-Torres"/>
    <x v="531"/>
    <x v="39"/>
    <x v="523"/>
    <x v="527"/>
    <x v="1"/>
    <n v="126"/>
    <n v="63.857142857142854"/>
    <x v="0"/>
    <x v="0"/>
    <n v="1516860000"/>
    <x v="496"/>
    <n v="1516946400"/>
    <d v="2018-01-26T06:00:00"/>
    <b v="0"/>
    <b v="0"/>
    <s v="theater/plays"/>
    <x v="3"/>
    <x v="3"/>
  </r>
  <r>
    <n v="533"/>
    <s v="Holt, Bernard and Johnson"/>
    <x v="532"/>
    <x v="295"/>
    <x v="524"/>
    <x v="528"/>
    <x v="1"/>
    <n v="2218"/>
    <n v="82.996393146979258"/>
    <x v="4"/>
    <x v="4"/>
    <n v="1374642000"/>
    <x v="497"/>
    <n v="1377752400"/>
    <d v="2013-08-29T05:00:00"/>
    <b v="0"/>
    <b v="0"/>
    <s v="music/indie rock"/>
    <x v="1"/>
    <x v="7"/>
  </r>
  <r>
    <n v="534"/>
    <s v="Clark, Mccormick and Mendoza"/>
    <x v="533"/>
    <x v="296"/>
    <x v="525"/>
    <x v="529"/>
    <x v="0"/>
    <n v="243"/>
    <n v="55.08230452674897"/>
    <x v="1"/>
    <x v="1"/>
    <n v="1534482000"/>
    <x v="498"/>
    <n v="1534568400"/>
    <d v="2018-08-18T05:00:00"/>
    <b v="0"/>
    <b v="1"/>
    <s v="film &amp; video/drama"/>
    <x v="4"/>
    <x v="6"/>
  </r>
  <r>
    <n v="535"/>
    <s v="Garrison LLC"/>
    <x v="534"/>
    <x v="97"/>
    <x v="526"/>
    <x v="530"/>
    <x v="1"/>
    <n v="202"/>
    <n v="62.044554455445542"/>
    <x v="6"/>
    <x v="6"/>
    <n v="1528434000"/>
    <x v="499"/>
    <n v="1528606800"/>
    <d v="2018-06-10T05:00:00"/>
    <b v="0"/>
    <b v="1"/>
    <s v="theater/plays"/>
    <x v="3"/>
    <x v="3"/>
  </r>
  <r>
    <n v="536"/>
    <s v="Shannon-Olson"/>
    <x v="535"/>
    <x v="122"/>
    <x v="527"/>
    <x v="531"/>
    <x v="1"/>
    <n v="140"/>
    <n v="104.97857142857143"/>
    <x v="6"/>
    <x v="6"/>
    <n v="1282626000"/>
    <x v="500"/>
    <n v="1284872400"/>
    <d v="2010-09-19T05:00:00"/>
    <b v="0"/>
    <b v="0"/>
    <s v="publishing/fiction"/>
    <x v="5"/>
    <x v="13"/>
  </r>
  <r>
    <n v="537"/>
    <s v="Murillo-Mcfarland"/>
    <x v="536"/>
    <x v="197"/>
    <x v="528"/>
    <x v="532"/>
    <x v="1"/>
    <n v="1052"/>
    <n v="94.044676806083643"/>
    <x v="3"/>
    <x v="3"/>
    <n v="1535605200"/>
    <x v="501"/>
    <n v="1537592400"/>
    <d v="2018-09-22T05:00:00"/>
    <b v="1"/>
    <b v="1"/>
    <s v="film &amp; video/documentary"/>
    <x v="4"/>
    <x v="4"/>
  </r>
  <r>
    <n v="538"/>
    <s v="Young, Gilbert and Escobar"/>
    <x v="537"/>
    <x v="297"/>
    <x v="529"/>
    <x v="533"/>
    <x v="0"/>
    <n v="1296"/>
    <n v="44.007716049382715"/>
    <x v="1"/>
    <x v="1"/>
    <n v="1379826000"/>
    <x v="502"/>
    <n v="1381208400"/>
    <d v="2013-10-08T05:00:00"/>
    <b v="0"/>
    <b v="0"/>
    <s v="games/mobile games"/>
    <x v="6"/>
    <x v="20"/>
  </r>
  <r>
    <n v="539"/>
    <s v="Thomas, Welch and Santana"/>
    <x v="538"/>
    <x v="122"/>
    <x v="530"/>
    <x v="534"/>
    <x v="0"/>
    <n v="77"/>
    <n v="92.467532467532465"/>
    <x v="1"/>
    <x v="1"/>
    <n v="1561957200"/>
    <x v="503"/>
    <n v="1562475600"/>
    <d v="2019-07-07T05:00:00"/>
    <b v="0"/>
    <b v="1"/>
    <s v="food/food trucks"/>
    <x v="0"/>
    <x v="0"/>
  </r>
  <r>
    <n v="540"/>
    <s v="Brown-Pena"/>
    <x v="539"/>
    <x v="98"/>
    <x v="531"/>
    <x v="535"/>
    <x v="1"/>
    <n v="247"/>
    <n v="57.072874493927124"/>
    <x v="1"/>
    <x v="1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x v="540"/>
    <x v="298"/>
    <x v="532"/>
    <x v="536"/>
    <x v="0"/>
    <n v="395"/>
    <n v="109.07848101265823"/>
    <x v="6"/>
    <x v="6"/>
    <n v="1433912400"/>
    <x v="505"/>
    <n v="1436158800"/>
    <d v="2015-07-06T05:00:00"/>
    <b v="0"/>
    <b v="0"/>
    <s v="games/mobile games"/>
    <x v="6"/>
    <x v="20"/>
  </r>
  <r>
    <n v="542"/>
    <s v="Harrison-Bridges"/>
    <x v="541"/>
    <x v="299"/>
    <x v="533"/>
    <x v="537"/>
    <x v="0"/>
    <n v="49"/>
    <n v="39.387755102040813"/>
    <x v="4"/>
    <x v="4"/>
    <n v="1453442400"/>
    <x v="506"/>
    <n v="1456034400"/>
    <d v="2016-02-21T06:00:00"/>
    <b v="0"/>
    <b v="0"/>
    <s v="music/indie rock"/>
    <x v="1"/>
    <x v="7"/>
  </r>
  <r>
    <n v="543"/>
    <s v="Johnson, Murphy and Peterson"/>
    <x v="542"/>
    <x v="300"/>
    <x v="534"/>
    <x v="538"/>
    <x v="0"/>
    <n v="180"/>
    <n v="77.022222222222226"/>
    <x v="1"/>
    <x v="1"/>
    <n v="1378875600"/>
    <x v="507"/>
    <n v="1380171600"/>
    <d v="2013-09-26T05:00:00"/>
    <b v="0"/>
    <b v="0"/>
    <s v="games/video games"/>
    <x v="6"/>
    <x v="11"/>
  </r>
  <r>
    <n v="544"/>
    <s v="Taylor Inc"/>
    <x v="543"/>
    <x v="54"/>
    <x v="535"/>
    <x v="539"/>
    <x v="1"/>
    <n v="84"/>
    <n v="92.166666666666671"/>
    <x v="1"/>
    <x v="1"/>
    <n v="1452232800"/>
    <x v="508"/>
    <n v="1453356000"/>
    <d v="2016-01-21T06:00:00"/>
    <b v="0"/>
    <b v="0"/>
    <s v="music/rock"/>
    <x v="1"/>
    <x v="1"/>
  </r>
  <r>
    <n v="545"/>
    <s v="Deleon and Sons"/>
    <x v="544"/>
    <x v="301"/>
    <x v="536"/>
    <x v="540"/>
    <x v="0"/>
    <n v="2690"/>
    <n v="61.007063197026021"/>
    <x v="1"/>
    <x v="1"/>
    <n v="1577253600"/>
    <x v="509"/>
    <n v="1578981600"/>
    <d v="2020-01-14T06:00:00"/>
    <b v="0"/>
    <b v="0"/>
    <s v="theater/plays"/>
    <x v="3"/>
    <x v="3"/>
  </r>
  <r>
    <n v="546"/>
    <s v="Benjamin, Paul and Ferguson"/>
    <x v="545"/>
    <x v="3"/>
    <x v="537"/>
    <x v="541"/>
    <x v="1"/>
    <n v="88"/>
    <n v="78.068181818181813"/>
    <x v="1"/>
    <x v="1"/>
    <n v="1537160400"/>
    <x v="510"/>
    <n v="1537419600"/>
    <d v="2018-09-20T05:00:00"/>
    <b v="0"/>
    <b v="1"/>
    <s v="theater/plays"/>
    <x v="3"/>
    <x v="3"/>
  </r>
  <r>
    <n v="547"/>
    <s v="Hardin-Dixon"/>
    <x v="546"/>
    <x v="81"/>
    <x v="538"/>
    <x v="542"/>
    <x v="1"/>
    <n v="156"/>
    <n v="80.75"/>
    <x v="1"/>
    <x v="1"/>
    <n v="1422165600"/>
    <x v="511"/>
    <n v="1423202400"/>
    <d v="2015-02-06T06:00:00"/>
    <b v="0"/>
    <b v="0"/>
    <s v="film &amp; video/drama"/>
    <x v="4"/>
    <x v="6"/>
  </r>
  <r>
    <n v="548"/>
    <s v="York-Pitts"/>
    <x v="547"/>
    <x v="302"/>
    <x v="539"/>
    <x v="543"/>
    <x v="1"/>
    <n v="2985"/>
    <n v="59.991289782244557"/>
    <x v="1"/>
    <x v="1"/>
    <n v="1459486800"/>
    <x v="512"/>
    <n v="1460610000"/>
    <d v="2016-04-14T05:00:00"/>
    <b v="0"/>
    <b v="0"/>
    <s v="theater/plays"/>
    <x v="3"/>
    <x v="3"/>
  </r>
  <r>
    <n v="549"/>
    <s v="Jarvis and Sons"/>
    <x v="548"/>
    <x v="303"/>
    <x v="540"/>
    <x v="544"/>
    <x v="1"/>
    <n v="762"/>
    <n v="110.03018372703411"/>
    <x v="1"/>
    <x v="1"/>
    <n v="1369717200"/>
    <x v="513"/>
    <n v="1370494800"/>
    <d v="2013-06-06T05:00:00"/>
    <b v="0"/>
    <b v="0"/>
    <s v="technology/wearables"/>
    <x v="2"/>
    <x v="8"/>
  </r>
  <r>
    <n v="550"/>
    <s v="Morrison-Henderson"/>
    <x v="549"/>
    <x v="0"/>
    <x v="443"/>
    <x v="446"/>
    <x v="3"/>
    <n v="1"/>
    <n v="4"/>
    <x v="5"/>
    <x v="5"/>
    <n v="1330495200"/>
    <x v="514"/>
    <n v="1332306000"/>
    <d v="2012-03-21T05:00:00"/>
    <b v="0"/>
    <b v="0"/>
    <s v="music/indie rock"/>
    <x v="1"/>
    <x v="7"/>
  </r>
  <r>
    <n v="551"/>
    <s v="Martin-James"/>
    <x v="550"/>
    <x v="304"/>
    <x v="541"/>
    <x v="545"/>
    <x v="0"/>
    <n v="2779"/>
    <n v="37.99856063332134"/>
    <x v="2"/>
    <x v="2"/>
    <n v="1419055200"/>
    <x v="515"/>
    <n v="1422511200"/>
    <d v="2015-01-29T06:00:00"/>
    <b v="0"/>
    <b v="1"/>
    <s v="technology/web"/>
    <x v="2"/>
    <x v="2"/>
  </r>
  <r>
    <n v="552"/>
    <s v="Mercer, Solomon and Singleton"/>
    <x v="551"/>
    <x v="25"/>
    <x v="542"/>
    <x v="546"/>
    <x v="0"/>
    <n v="92"/>
    <n v="96.369565217391298"/>
    <x v="1"/>
    <x v="1"/>
    <n v="1480140000"/>
    <x v="516"/>
    <n v="1480312800"/>
    <d v="2016-11-28T06:00:00"/>
    <b v="0"/>
    <b v="0"/>
    <s v="theater/plays"/>
    <x v="3"/>
    <x v="3"/>
  </r>
  <r>
    <n v="553"/>
    <s v="Dougherty, Austin and Mills"/>
    <x v="552"/>
    <x v="305"/>
    <x v="543"/>
    <x v="547"/>
    <x v="0"/>
    <n v="1028"/>
    <n v="72.978599221789878"/>
    <x v="1"/>
    <x v="1"/>
    <n v="1293948000"/>
    <x v="517"/>
    <n v="1294034400"/>
    <d v="2011-01-03T06:00:00"/>
    <b v="0"/>
    <b v="0"/>
    <s v="music/rock"/>
    <x v="1"/>
    <x v="1"/>
  </r>
  <r>
    <n v="554"/>
    <s v="Ritter PLC"/>
    <x v="553"/>
    <x v="40"/>
    <x v="544"/>
    <x v="548"/>
    <x v="1"/>
    <n v="554"/>
    <n v="26.007220216606498"/>
    <x v="0"/>
    <x v="0"/>
    <n v="1482127200"/>
    <x v="518"/>
    <n v="1482645600"/>
    <d v="2016-12-25T06:00:00"/>
    <b v="0"/>
    <b v="0"/>
    <s v="music/indie rock"/>
    <x v="1"/>
    <x v="7"/>
  </r>
  <r>
    <n v="555"/>
    <s v="Anderson Group"/>
    <x v="554"/>
    <x v="9"/>
    <x v="545"/>
    <x v="549"/>
    <x v="1"/>
    <n v="135"/>
    <n v="104.36296296296297"/>
    <x v="3"/>
    <x v="3"/>
    <n v="1396414800"/>
    <x v="519"/>
    <n v="1399093200"/>
    <d v="2014-05-03T05:00:00"/>
    <b v="0"/>
    <b v="0"/>
    <s v="music/rock"/>
    <x v="1"/>
    <x v="1"/>
  </r>
  <r>
    <n v="556"/>
    <s v="Smith and Sons"/>
    <x v="555"/>
    <x v="5"/>
    <x v="546"/>
    <x v="550"/>
    <x v="1"/>
    <n v="122"/>
    <n v="102.18852459016394"/>
    <x v="1"/>
    <x v="1"/>
    <n v="1315285200"/>
    <x v="520"/>
    <n v="1315890000"/>
    <d v="2011-09-13T05:00:00"/>
    <b v="0"/>
    <b v="1"/>
    <s v="publishing/translations"/>
    <x v="5"/>
    <x v="18"/>
  </r>
  <r>
    <n v="557"/>
    <s v="Lam-Hamilton"/>
    <x v="556"/>
    <x v="46"/>
    <x v="547"/>
    <x v="551"/>
    <x v="1"/>
    <n v="221"/>
    <n v="54.117647058823529"/>
    <x v="1"/>
    <x v="1"/>
    <n v="1443762000"/>
    <x v="521"/>
    <n v="1444021200"/>
    <d v="2015-10-05T05:00:00"/>
    <b v="0"/>
    <b v="1"/>
    <s v="film &amp; video/science fiction"/>
    <x v="4"/>
    <x v="22"/>
  </r>
  <r>
    <n v="558"/>
    <s v="Ho Ltd"/>
    <x v="557"/>
    <x v="306"/>
    <x v="548"/>
    <x v="552"/>
    <x v="1"/>
    <n v="126"/>
    <n v="63.222222222222221"/>
    <x v="1"/>
    <x v="1"/>
    <n v="1456293600"/>
    <x v="522"/>
    <n v="1460005200"/>
    <d v="2016-04-07T05:00:00"/>
    <b v="0"/>
    <b v="0"/>
    <s v="theater/plays"/>
    <x v="3"/>
    <x v="3"/>
  </r>
  <r>
    <n v="559"/>
    <s v="Brown, Estrada and Jensen"/>
    <x v="558"/>
    <x v="307"/>
    <x v="549"/>
    <x v="553"/>
    <x v="1"/>
    <n v="1022"/>
    <n v="104.03228962818004"/>
    <x v="1"/>
    <x v="1"/>
    <n v="1470114000"/>
    <x v="523"/>
    <n v="1470718800"/>
    <d v="2016-08-09T05:00:00"/>
    <b v="0"/>
    <b v="0"/>
    <s v="theater/plays"/>
    <x v="3"/>
    <x v="3"/>
  </r>
  <r>
    <n v="560"/>
    <s v="Hunt LLC"/>
    <x v="559"/>
    <x v="77"/>
    <x v="550"/>
    <x v="554"/>
    <x v="1"/>
    <n v="3177"/>
    <n v="49.994334277620396"/>
    <x v="1"/>
    <x v="1"/>
    <n v="1321596000"/>
    <x v="524"/>
    <n v="1325052000"/>
    <d v="2011-12-28T06:00:00"/>
    <b v="0"/>
    <b v="0"/>
    <s v="film &amp; video/animation"/>
    <x v="4"/>
    <x v="10"/>
  </r>
  <r>
    <n v="561"/>
    <s v="Fowler-Smith"/>
    <x v="560"/>
    <x v="162"/>
    <x v="551"/>
    <x v="555"/>
    <x v="1"/>
    <n v="198"/>
    <n v="56.015151515151516"/>
    <x v="5"/>
    <x v="5"/>
    <n v="1318827600"/>
    <x v="525"/>
    <n v="1319000400"/>
    <d v="2011-10-19T05:00:00"/>
    <b v="0"/>
    <b v="0"/>
    <s v="theater/plays"/>
    <x v="3"/>
    <x v="3"/>
  </r>
  <r>
    <n v="562"/>
    <s v="Blair Inc"/>
    <x v="561"/>
    <x v="34"/>
    <x v="314"/>
    <x v="556"/>
    <x v="0"/>
    <n v="26"/>
    <n v="48.807692307692307"/>
    <x v="5"/>
    <x v="5"/>
    <n v="1552366800"/>
    <x v="188"/>
    <n v="1552539600"/>
    <d v="2019-03-14T05:00:00"/>
    <b v="0"/>
    <b v="0"/>
    <s v="music/rock"/>
    <x v="1"/>
    <x v="1"/>
  </r>
  <r>
    <n v="563"/>
    <s v="Kelley, Stanton and Sanchez"/>
    <x v="562"/>
    <x v="41"/>
    <x v="552"/>
    <x v="557"/>
    <x v="1"/>
    <n v="85"/>
    <n v="60.082352941176474"/>
    <x v="2"/>
    <x v="2"/>
    <n v="1542088800"/>
    <x v="526"/>
    <n v="1543816800"/>
    <d v="2018-12-03T06:00:00"/>
    <b v="0"/>
    <b v="0"/>
    <s v="film &amp; video/documentary"/>
    <x v="4"/>
    <x v="4"/>
  </r>
  <r>
    <n v="564"/>
    <s v="Hernandez-Macdonald"/>
    <x v="563"/>
    <x v="308"/>
    <x v="553"/>
    <x v="558"/>
    <x v="0"/>
    <n v="1790"/>
    <n v="78.990502793296088"/>
    <x v="1"/>
    <x v="1"/>
    <n v="1426395600"/>
    <x v="527"/>
    <n v="1427086800"/>
    <d v="2015-03-23T05:00:00"/>
    <b v="0"/>
    <b v="0"/>
    <s v="theater/plays"/>
    <x v="3"/>
    <x v="3"/>
  </r>
  <r>
    <n v="565"/>
    <s v="Joseph LLC"/>
    <x v="564"/>
    <x v="309"/>
    <x v="554"/>
    <x v="559"/>
    <x v="1"/>
    <n v="3596"/>
    <n v="53.99499443826474"/>
    <x v="1"/>
    <x v="1"/>
    <n v="1321336800"/>
    <x v="528"/>
    <n v="1323064800"/>
    <d v="2011-12-05T06:00:00"/>
    <b v="0"/>
    <b v="0"/>
    <s v="theater/plays"/>
    <x v="3"/>
    <x v="3"/>
  </r>
  <r>
    <n v="566"/>
    <s v="Webb-Smith"/>
    <x v="565"/>
    <x v="29"/>
    <x v="555"/>
    <x v="560"/>
    <x v="0"/>
    <n v="37"/>
    <n v="111.45945945945945"/>
    <x v="1"/>
    <x v="1"/>
    <n v="1456293600"/>
    <x v="522"/>
    <n v="1458277200"/>
    <d v="2016-03-18T05:00:00"/>
    <b v="0"/>
    <b v="1"/>
    <s v="music/electric music"/>
    <x v="1"/>
    <x v="5"/>
  </r>
  <r>
    <n v="567"/>
    <s v="Johns PLC"/>
    <x v="566"/>
    <x v="85"/>
    <x v="556"/>
    <x v="561"/>
    <x v="1"/>
    <n v="244"/>
    <n v="60.922131147540981"/>
    <x v="1"/>
    <x v="1"/>
    <n v="1404968400"/>
    <x v="529"/>
    <n v="1405141200"/>
    <d v="2014-07-12T05:00:00"/>
    <b v="0"/>
    <b v="0"/>
    <s v="music/rock"/>
    <x v="1"/>
    <x v="1"/>
  </r>
  <r>
    <n v="568"/>
    <s v="Hardin-Foley"/>
    <x v="567"/>
    <x v="310"/>
    <x v="557"/>
    <x v="562"/>
    <x v="1"/>
    <n v="5180"/>
    <n v="26.0015444015444"/>
    <x v="1"/>
    <x v="1"/>
    <n v="1279170000"/>
    <x v="530"/>
    <n v="1283058000"/>
    <d v="2010-08-29T05:00:00"/>
    <b v="0"/>
    <b v="0"/>
    <s v="theater/plays"/>
    <x v="3"/>
    <x v="3"/>
  </r>
  <r>
    <n v="569"/>
    <s v="Fischer, Fowler and Arnold"/>
    <x v="568"/>
    <x v="311"/>
    <x v="558"/>
    <x v="563"/>
    <x v="1"/>
    <n v="589"/>
    <n v="80.993208828522924"/>
    <x v="6"/>
    <x v="6"/>
    <n v="1294725600"/>
    <x v="531"/>
    <n v="1295762400"/>
    <d v="2011-01-23T06:00:00"/>
    <b v="0"/>
    <b v="0"/>
    <s v="film &amp; video/animation"/>
    <x v="4"/>
    <x v="10"/>
  </r>
  <r>
    <n v="570"/>
    <s v="Martinez-Juarez"/>
    <x v="569"/>
    <x v="312"/>
    <x v="559"/>
    <x v="564"/>
    <x v="1"/>
    <n v="2725"/>
    <n v="34.995963302752294"/>
    <x v="1"/>
    <x v="1"/>
    <n v="1419055200"/>
    <x v="515"/>
    <n v="1419573600"/>
    <d v="2014-12-26T06:00:00"/>
    <b v="0"/>
    <b v="1"/>
    <s v="music/rock"/>
    <x v="1"/>
    <x v="1"/>
  </r>
  <r>
    <n v="571"/>
    <s v="Wilson and Sons"/>
    <x v="570"/>
    <x v="26"/>
    <x v="560"/>
    <x v="565"/>
    <x v="0"/>
    <n v="35"/>
    <n v="94.142857142857139"/>
    <x v="6"/>
    <x v="6"/>
    <n v="1434690000"/>
    <x v="532"/>
    <n v="1438750800"/>
    <d v="2015-08-05T05:00:00"/>
    <b v="0"/>
    <b v="0"/>
    <s v="film &amp; video/shorts"/>
    <x v="4"/>
    <x v="12"/>
  </r>
  <r>
    <n v="572"/>
    <s v="Clements Group"/>
    <x v="571"/>
    <x v="25"/>
    <x v="561"/>
    <x v="566"/>
    <x v="3"/>
    <n v="94"/>
    <n v="52.085106382978722"/>
    <x v="1"/>
    <x v="1"/>
    <n v="1443416400"/>
    <x v="533"/>
    <n v="1444798800"/>
    <d v="2015-10-14T05:00:00"/>
    <b v="0"/>
    <b v="1"/>
    <s v="music/rock"/>
    <x v="1"/>
    <x v="1"/>
  </r>
  <r>
    <n v="573"/>
    <s v="Valenzuela-Cook"/>
    <x v="572"/>
    <x v="313"/>
    <x v="562"/>
    <x v="567"/>
    <x v="1"/>
    <n v="300"/>
    <n v="24.986666666666668"/>
    <x v="1"/>
    <x v="1"/>
    <n v="1399006800"/>
    <x v="409"/>
    <n v="1399179600"/>
    <d v="2014-05-04T05:00:00"/>
    <b v="0"/>
    <b v="0"/>
    <s v="journalism/audio"/>
    <x v="8"/>
    <x v="23"/>
  </r>
  <r>
    <n v="574"/>
    <s v="Parker, Haley and Foster"/>
    <x v="573"/>
    <x v="50"/>
    <x v="563"/>
    <x v="568"/>
    <x v="1"/>
    <n v="144"/>
    <n v="69.215277777777771"/>
    <x v="1"/>
    <x v="1"/>
    <n v="1575698400"/>
    <x v="534"/>
    <n v="1576562400"/>
    <d v="2019-12-17T06:00:00"/>
    <b v="0"/>
    <b v="1"/>
    <s v="food/food trucks"/>
    <x v="0"/>
    <x v="0"/>
  </r>
  <r>
    <n v="575"/>
    <s v="Fuentes LLC"/>
    <x v="574"/>
    <x v="314"/>
    <x v="564"/>
    <x v="569"/>
    <x v="0"/>
    <n v="558"/>
    <n v="93.944444444444443"/>
    <x v="1"/>
    <x v="1"/>
    <n v="1400562000"/>
    <x v="53"/>
    <n v="1400821200"/>
    <d v="2014-05-23T05:00:00"/>
    <b v="0"/>
    <b v="1"/>
    <s v="theater/plays"/>
    <x v="3"/>
    <x v="3"/>
  </r>
  <r>
    <n v="576"/>
    <s v="Moran and Sons"/>
    <x v="575"/>
    <x v="62"/>
    <x v="565"/>
    <x v="570"/>
    <x v="0"/>
    <n v="64"/>
    <n v="98.40625"/>
    <x v="1"/>
    <x v="1"/>
    <n v="1509512400"/>
    <x v="535"/>
    <n v="1510984800"/>
    <d v="2017-11-18T06:00:00"/>
    <b v="0"/>
    <b v="0"/>
    <s v="theater/plays"/>
    <x v="3"/>
    <x v="3"/>
  </r>
  <r>
    <n v="577"/>
    <s v="Stevens Inc"/>
    <x v="576"/>
    <x v="139"/>
    <x v="566"/>
    <x v="571"/>
    <x v="3"/>
    <n v="37"/>
    <n v="41.783783783783782"/>
    <x v="1"/>
    <x v="1"/>
    <n v="1299823200"/>
    <x v="536"/>
    <n v="1302066000"/>
    <d v="2011-04-06T05:00:00"/>
    <b v="0"/>
    <b v="0"/>
    <s v="music/jazz"/>
    <x v="1"/>
    <x v="17"/>
  </r>
  <r>
    <n v="578"/>
    <s v="Martinez-Johnson"/>
    <x v="577"/>
    <x v="315"/>
    <x v="567"/>
    <x v="572"/>
    <x v="0"/>
    <n v="245"/>
    <n v="65.991836734693877"/>
    <x v="1"/>
    <x v="1"/>
    <n v="1322719200"/>
    <x v="537"/>
    <n v="1322978400"/>
    <d v="2011-12-04T06:00:00"/>
    <b v="0"/>
    <b v="0"/>
    <s v="film &amp; video/science fiction"/>
    <x v="4"/>
    <x v="22"/>
  </r>
  <r>
    <n v="579"/>
    <s v="Franklin Inc"/>
    <x v="578"/>
    <x v="8"/>
    <x v="568"/>
    <x v="573"/>
    <x v="1"/>
    <n v="87"/>
    <n v="72.05747126436782"/>
    <x v="1"/>
    <x v="1"/>
    <n v="1312693200"/>
    <x v="538"/>
    <n v="1313730000"/>
    <d v="2011-08-19T05:00:00"/>
    <b v="0"/>
    <b v="0"/>
    <s v="music/jazz"/>
    <x v="1"/>
    <x v="17"/>
  </r>
  <r>
    <n v="580"/>
    <s v="Perez PLC"/>
    <x v="579"/>
    <x v="316"/>
    <x v="569"/>
    <x v="574"/>
    <x v="1"/>
    <n v="3116"/>
    <n v="48.003209242618745"/>
    <x v="1"/>
    <x v="1"/>
    <n v="1393394400"/>
    <x v="539"/>
    <n v="1394085600"/>
    <d v="2014-03-06T06:00:00"/>
    <b v="0"/>
    <b v="0"/>
    <s v="theater/plays"/>
    <x v="3"/>
    <x v="3"/>
  </r>
  <r>
    <n v="581"/>
    <s v="Sanchez, Cross and Savage"/>
    <x v="580"/>
    <x v="46"/>
    <x v="570"/>
    <x v="575"/>
    <x v="0"/>
    <n v="71"/>
    <n v="54.098591549295776"/>
    <x v="1"/>
    <x v="1"/>
    <n v="1304053200"/>
    <x v="540"/>
    <n v="1305349200"/>
    <d v="2011-05-14T05:00:00"/>
    <b v="0"/>
    <b v="0"/>
    <s v="technology/web"/>
    <x v="2"/>
    <x v="2"/>
  </r>
  <r>
    <n v="582"/>
    <s v="Pineda Ltd"/>
    <x v="581"/>
    <x v="251"/>
    <x v="571"/>
    <x v="576"/>
    <x v="0"/>
    <n v="42"/>
    <n v="107.88095238095238"/>
    <x v="1"/>
    <x v="1"/>
    <n v="1433912400"/>
    <x v="505"/>
    <n v="1434344400"/>
    <d v="2015-06-15T05:00:00"/>
    <b v="0"/>
    <b v="1"/>
    <s v="games/video games"/>
    <x v="6"/>
    <x v="11"/>
  </r>
  <r>
    <n v="583"/>
    <s v="Powell and Sons"/>
    <x v="582"/>
    <x v="317"/>
    <x v="572"/>
    <x v="577"/>
    <x v="1"/>
    <n v="909"/>
    <n v="67.034103410341032"/>
    <x v="1"/>
    <x v="1"/>
    <n v="1329717600"/>
    <x v="541"/>
    <n v="1331186400"/>
    <d v="2012-03-08T06:00:00"/>
    <b v="0"/>
    <b v="0"/>
    <s v="film &amp; video/documentary"/>
    <x v="4"/>
    <x v="4"/>
  </r>
  <r>
    <n v="584"/>
    <s v="Nunez-Richards"/>
    <x v="583"/>
    <x v="318"/>
    <x v="573"/>
    <x v="578"/>
    <x v="1"/>
    <n v="1613"/>
    <n v="64.01425914445133"/>
    <x v="1"/>
    <x v="1"/>
    <n v="1335330000"/>
    <x v="542"/>
    <n v="1336539600"/>
    <d v="2012-05-09T05:00:00"/>
    <b v="0"/>
    <b v="0"/>
    <s v="technology/web"/>
    <x v="2"/>
    <x v="2"/>
  </r>
  <r>
    <n v="585"/>
    <s v="Pugh LLC"/>
    <x v="584"/>
    <x v="200"/>
    <x v="574"/>
    <x v="579"/>
    <x v="1"/>
    <n v="136"/>
    <n v="96.066176470588232"/>
    <x v="1"/>
    <x v="1"/>
    <n v="1268888400"/>
    <x v="543"/>
    <n v="1269752400"/>
    <d v="2010-03-28T05:00:00"/>
    <b v="0"/>
    <b v="0"/>
    <s v="publishing/translations"/>
    <x v="5"/>
    <x v="18"/>
  </r>
  <r>
    <n v="586"/>
    <s v="Rowe-Wong"/>
    <x v="585"/>
    <x v="31"/>
    <x v="575"/>
    <x v="580"/>
    <x v="1"/>
    <n v="130"/>
    <n v="51.184615384615384"/>
    <x v="1"/>
    <x v="1"/>
    <n v="1289973600"/>
    <x v="544"/>
    <n v="1291615200"/>
    <d v="2010-12-06T06:00:00"/>
    <b v="0"/>
    <b v="0"/>
    <s v="music/rock"/>
    <x v="1"/>
    <x v="1"/>
  </r>
  <r>
    <n v="587"/>
    <s v="Williams-Santos"/>
    <x v="586"/>
    <x v="151"/>
    <x v="576"/>
    <x v="581"/>
    <x v="0"/>
    <n v="156"/>
    <n v="43.92307692307692"/>
    <x v="0"/>
    <x v="0"/>
    <n v="1547877600"/>
    <x v="35"/>
    <n v="1552366800"/>
    <d v="2019-03-12T05:00:00"/>
    <b v="0"/>
    <b v="1"/>
    <s v="food/food trucks"/>
    <x v="0"/>
    <x v="0"/>
  </r>
  <r>
    <n v="588"/>
    <s v="Weber Inc"/>
    <x v="587"/>
    <x v="215"/>
    <x v="577"/>
    <x v="582"/>
    <x v="0"/>
    <n v="1368"/>
    <n v="91.021198830409361"/>
    <x v="4"/>
    <x v="4"/>
    <n v="1269493200"/>
    <x v="152"/>
    <n v="1272171600"/>
    <d v="2010-04-25T05:00:00"/>
    <b v="0"/>
    <b v="0"/>
    <s v="theater/plays"/>
    <x v="3"/>
    <x v="3"/>
  </r>
  <r>
    <n v="589"/>
    <s v="Avery, Brown and Parker"/>
    <x v="588"/>
    <x v="58"/>
    <x v="578"/>
    <x v="583"/>
    <x v="0"/>
    <n v="102"/>
    <n v="50.127450980392155"/>
    <x v="1"/>
    <x v="1"/>
    <n v="1436072400"/>
    <x v="545"/>
    <n v="1436677200"/>
    <d v="2015-07-12T05:00:00"/>
    <b v="0"/>
    <b v="0"/>
    <s v="film &amp; video/documentary"/>
    <x v="4"/>
    <x v="4"/>
  </r>
  <r>
    <n v="590"/>
    <s v="Cox Group"/>
    <x v="589"/>
    <x v="143"/>
    <x v="579"/>
    <x v="584"/>
    <x v="0"/>
    <n v="86"/>
    <n v="67.720930232558146"/>
    <x v="2"/>
    <x v="2"/>
    <n v="1419141600"/>
    <x v="546"/>
    <n v="1420092000"/>
    <d v="2015-01-01T06:00:00"/>
    <b v="0"/>
    <b v="0"/>
    <s v="publishing/radio &amp; podcasts"/>
    <x v="5"/>
    <x v="15"/>
  </r>
  <r>
    <n v="591"/>
    <s v="Jensen LLC"/>
    <x v="590"/>
    <x v="60"/>
    <x v="580"/>
    <x v="585"/>
    <x v="1"/>
    <n v="102"/>
    <n v="61.03921568627451"/>
    <x v="1"/>
    <x v="1"/>
    <n v="1279083600"/>
    <x v="547"/>
    <n v="1279947600"/>
    <d v="2010-07-24T05:00:00"/>
    <b v="0"/>
    <b v="0"/>
    <s v="games/video games"/>
    <x v="6"/>
    <x v="11"/>
  </r>
  <r>
    <n v="592"/>
    <s v="Brown Inc"/>
    <x v="591"/>
    <x v="154"/>
    <x v="581"/>
    <x v="586"/>
    <x v="0"/>
    <n v="253"/>
    <n v="80.011857707509876"/>
    <x v="1"/>
    <x v="1"/>
    <n v="1401426000"/>
    <x v="548"/>
    <n v="1402203600"/>
    <d v="2014-06-08T05:00:00"/>
    <b v="0"/>
    <b v="0"/>
    <s v="theater/plays"/>
    <x v="3"/>
    <x v="3"/>
  </r>
  <r>
    <n v="593"/>
    <s v="Hale-Hayes"/>
    <x v="592"/>
    <x v="319"/>
    <x v="582"/>
    <x v="587"/>
    <x v="1"/>
    <n v="4006"/>
    <n v="47.001497753369947"/>
    <x v="1"/>
    <x v="1"/>
    <n v="1395810000"/>
    <x v="549"/>
    <n v="1396933200"/>
    <d v="2014-04-08T05:00:00"/>
    <b v="0"/>
    <b v="0"/>
    <s v="film &amp; video/animation"/>
    <x v="4"/>
    <x v="10"/>
  </r>
  <r>
    <n v="594"/>
    <s v="Mcbride PLC"/>
    <x v="593"/>
    <x v="320"/>
    <x v="583"/>
    <x v="588"/>
    <x v="0"/>
    <n v="157"/>
    <n v="71.127388535031841"/>
    <x v="1"/>
    <x v="1"/>
    <n v="1467003600"/>
    <x v="550"/>
    <n v="1467262800"/>
    <d v="2016-06-30T05:00:00"/>
    <b v="0"/>
    <b v="1"/>
    <s v="theater/plays"/>
    <x v="3"/>
    <x v="3"/>
  </r>
  <r>
    <n v="595"/>
    <s v="Harris-Jennings"/>
    <x v="594"/>
    <x v="321"/>
    <x v="584"/>
    <x v="589"/>
    <x v="1"/>
    <n v="1629"/>
    <n v="89.99079189686924"/>
    <x v="1"/>
    <x v="1"/>
    <n v="1268715600"/>
    <x v="551"/>
    <n v="1270530000"/>
    <d v="2010-04-06T05:00:00"/>
    <b v="0"/>
    <b v="1"/>
    <s v="theater/plays"/>
    <x v="3"/>
    <x v="3"/>
  </r>
  <r>
    <n v="596"/>
    <s v="Becker-Scott"/>
    <x v="595"/>
    <x v="58"/>
    <x v="585"/>
    <x v="590"/>
    <x v="0"/>
    <n v="183"/>
    <n v="43.032786885245905"/>
    <x v="1"/>
    <x v="1"/>
    <n v="1457157600"/>
    <x v="552"/>
    <n v="1457762400"/>
    <d v="2016-03-12T06:00:00"/>
    <b v="0"/>
    <b v="1"/>
    <s v="film &amp; video/drama"/>
    <x v="4"/>
    <x v="6"/>
  </r>
  <r>
    <n v="597"/>
    <s v="Todd, Freeman and Henry"/>
    <x v="596"/>
    <x v="322"/>
    <x v="586"/>
    <x v="591"/>
    <x v="1"/>
    <n v="2188"/>
    <n v="67.997714808043881"/>
    <x v="1"/>
    <x v="1"/>
    <n v="1573970400"/>
    <x v="462"/>
    <n v="1575525600"/>
    <d v="2019-12-05T06:00:00"/>
    <b v="0"/>
    <b v="0"/>
    <s v="theater/plays"/>
    <x v="3"/>
    <x v="3"/>
  </r>
  <r>
    <n v="598"/>
    <s v="Martinez, Garza and Young"/>
    <x v="597"/>
    <x v="323"/>
    <x v="587"/>
    <x v="592"/>
    <x v="1"/>
    <n v="2409"/>
    <n v="73.004566210045667"/>
    <x v="6"/>
    <x v="6"/>
    <n v="1276578000"/>
    <x v="553"/>
    <n v="1279083600"/>
    <d v="2010-07-14T05:00:00"/>
    <b v="0"/>
    <b v="0"/>
    <s v="music/rock"/>
    <x v="1"/>
    <x v="1"/>
  </r>
  <r>
    <n v="599"/>
    <s v="Smith-Ramos"/>
    <x v="598"/>
    <x v="324"/>
    <x v="588"/>
    <x v="593"/>
    <x v="0"/>
    <n v="82"/>
    <n v="62.341463414634148"/>
    <x v="3"/>
    <x v="3"/>
    <n v="1423720800"/>
    <x v="554"/>
    <n v="1424412000"/>
    <d v="2015-02-20T06:00:00"/>
    <b v="0"/>
    <b v="0"/>
    <s v="film &amp; video/documentary"/>
    <x v="4"/>
    <x v="4"/>
  </r>
  <r>
    <n v="600"/>
    <s v="Brown-George"/>
    <x v="599"/>
    <x v="0"/>
    <x v="297"/>
    <x v="298"/>
    <x v="0"/>
    <n v="1"/>
    <n v="5"/>
    <x v="4"/>
    <x v="4"/>
    <n v="1375160400"/>
    <x v="555"/>
    <n v="1376197200"/>
    <d v="2013-08-11T05:00:00"/>
    <b v="0"/>
    <b v="0"/>
    <s v="food/food trucks"/>
    <x v="0"/>
    <x v="0"/>
  </r>
  <r>
    <n v="601"/>
    <s v="Waters and Sons"/>
    <x v="600"/>
    <x v="9"/>
    <x v="589"/>
    <x v="594"/>
    <x v="1"/>
    <n v="194"/>
    <n v="67.103092783505161"/>
    <x v="1"/>
    <x v="1"/>
    <n v="1401426000"/>
    <x v="548"/>
    <n v="1402894800"/>
    <d v="2014-06-16T05:00:00"/>
    <b v="1"/>
    <b v="0"/>
    <s v="technology/wearables"/>
    <x v="2"/>
    <x v="8"/>
  </r>
  <r>
    <n v="602"/>
    <s v="Brown Ltd"/>
    <x v="601"/>
    <x v="325"/>
    <x v="590"/>
    <x v="595"/>
    <x v="1"/>
    <n v="1140"/>
    <n v="79.978947368421046"/>
    <x v="1"/>
    <x v="1"/>
    <n v="1433480400"/>
    <x v="62"/>
    <n v="1434430800"/>
    <d v="2015-06-16T05:00:00"/>
    <b v="0"/>
    <b v="0"/>
    <s v="theater/plays"/>
    <x v="3"/>
    <x v="3"/>
  </r>
  <r>
    <n v="603"/>
    <s v="Christian, Yates and Greer"/>
    <x v="602"/>
    <x v="98"/>
    <x v="591"/>
    <x v="596"/>
    <x v="1"/>
    <n v="102"/>
    <n v="62.176470588235297"/>
    <x v="1"/>
    <x v="1"/>
    <n v="1555563600"/>
    <x v="556"/>
    <n v="1557896400"/>
    <d v="2019-05-15T05:00:00"/>
    <b v="0"/>
    <b v="0"/>
    <s v="theater/plays"/>
    <x v="3"/>
    <x v="3"/>
  </r>
  <r>
    <n v="604"/>
    <s v="Cole, Hernandez and Rodriguez"/>
    <x v="603"/>
    <x v="326"/>
    <x v="592"/>
    <x v="597"/>
    <x v="1"/>
    <n v="2857"/>
    <n v="53.005950297514879"/>
    <x v="1"/>
    <x v="1"/>
    <n v="1295676000"/>
    <x v="557"/>
    <n v="1297490400"/>
    <d v="2011-02-12T06:00:00"/>
    <b v="0"/>
    <b v="0"/>
    <s v="theater/plays"/>
    <x v="3"/>
    <x v="3"/>
  </r>
  <r>
    <n v="605"/>
    <s v="Ortiz, Valenzuela and Collins"/>
    <x v="604"/>
    <x v="88"/>
    <x v="593"/>
    <x v="598"/>
    <x v="1"/>
    <n v="107"/>
    <n v="57.738317757009348"/>
    <x v="1"/>
    <x v="1"/>
    <n v="1443848400"/>
    <x v="27"/>
    <n v="1447394400"/>
    <d v="2015-11-13T06:00:00"/>
    <b v="0"/>
    <b v="0"/>
    <s v="publishing/nonfiction"/>
    <x v="5"/>
    <x v="9"/>
  </r>
  <r>
    <n v="606"/>
    <s v="Valencia PLC"/>
    <x v="605"/>
    <x v="74"/>
    <x v="594"/>
    <x v="599"/>
    <x v="1"/>
    <n v="160"/>
    <n v="40.03125"/>
    <x v="4"/>
    <x v="4"/>
    <n v="1457330400"/>
    <x v="558"/>
    <n v="1458277200"/>
    <d v="2016-03-18T05:00:00"/>
    <b v="0"/>
    <b v="0"/>
    <s v="music/rock"/>
    <x v="1"/>
    <x v="1"/>
  </r>
  <r>
    <n v="607"/>
    <s v="Gordon, Mendez and Johnson"/>
    <x v="606"/>
    <x v="327"/>
    <x v="595"/>
    <x v="600"/>
    <x v="1"/>
    <n v="2230"/>
    <n v="81.016591928251117"/>
    <x v="1"/>
    <x v="1"/>
    <n v="1395550800"/>
    <x v="559"/>
    <n v="1395723600"/>
    <d v="2014-03-25T05:00:00"/>
    <b v="0"/>
    <b v="0"/>
    <s v="food/food trucks"/>
    <x v="0"/>
    <x v="0"/>
  </r>
  <r>
    <n v="608"/>
    <s v="Johnson Group"/>
    <x v="607"/>
    <x v="61"/>
    <x v="416"/>
    <x v="601"/>
    <x v="1"/>
    <n v="316"/>
    <n v="35.047468354430379"/>
    <x v="1"/>
    <x v="1"/>
    <n v="1551852000"/>
    <x v="426"/>
    <n v="1552197600"/>
    <d v="2019-03-10T06:00:00"/>
    <b v="0"/>
    <b v="1"/>
    <s v="music/jazz"/>
    <x v="1"/>
    <x v="17"/>
  </r>
  <r>
    <n v="609"/>
    <s v="Rose-Fuller"/>
    <x v="608"/>
    <x v="83"/>
    <x v="596"/>
    <x v="602"/>
    <x v="1"/>
    <n v="117"/>
    <n v="102.92307692307692"/>
    <x v="1"/>
    <x v="1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x v="609"/>
    <x v="328"/>
    <x v="597"/>
    <x v="603"/>
    <x v="1"/>
    <n v="6406"/>
    <n v="27.998126756166094"/>
    <x v="1"/>
    <x v="1"/>
    <n v="1355637600"/>
    <x v="561"/>
    <n v="1356847200"/>
    <d v="2012-12-30T06:00:00"/>
    <b v="0"/>
    <b v="0"/>
    <s v="theater/plays"/>
    <x v="3"/>
    <x v="3"/>
  </r>
  <r>
    <n v="611"/>
    <s v="Brady, Cortez and Rodriguez"/>
    <x v="610"/>
    <x v="139"/>
    <x v="598"/>
    <x v="604"/>
    <x v="3"/>
    <n v="15"/>
    <n v="75.733333333333334"/>
    <x v="1"/>
    <x v="1"/>
    <n v="1374728400"/>
    <x v="562"/>
    <n v="1375765200"/>
    <d v="2013-08-06T05:00:00"/>
    <b v="0"/>
    <b v="0"/>
    <s v="theater/plays"/>
    <x v="3"/>
    <x v="3"/>
  </r>
  <r>
    <n v="612"/>
    <s v="Wang, Nguyen and Horton"/>
    <x v="611"/>
    <x v="8"/>
    <x v="599"/>
    <x v="605"/>
    <x v="1"/>
    <n v="192"/>
    <n v="45.026041666666664"/>
    <x v="1"/>
    <x v="1"/>
    <n v="1287810000"/>
    <x v="563"/>
    <n v="1289800800"/>
    <d v="2010-11-15T06:00:00"/>
    <b v="0"/>
    <b v="0"/>
    <s v="music/electric music"/>
    <x v="1"/>
    <x v="5"/>
  </r>
  <r>
    <n v="613"/>
    <s v="Santos, Williams and Brown"/>
    <x v="612"/>
    <x v="65"/>
    <x v="600"/>
    <x v="606"/>
    <x v="1"/>
    <n v="26"/>
    <n v="73.615384615384613"/>
    <x v="0"/>
    <x v="0"/>
    <n v="1503723600"/>
    <x v="564"/>
    <n v="1504501200"/>
    <d v="2017-09-04T05:00:00"/>
    <b v="0"/>
    <b v="0"/>
    <s v="theater/plays"/>
    <x v="3"/>
    <x v="3"/>
  </r>
  <r>
    <n v="614"/>
    <s v="Barnett and Sons"/>
    <x v="613"/>
    <x v="329"/>
    <x v="601"/>
    <x v="607"/>
    <x v="1"/>
    <n v="723"/>
    <n v="56.991701244813278"/>
    <x v="1"/>
    <x v="1"/>
    <n v="1484114400"/>
    <x v="565"/>
    <n v="1485669600"/>
    <d v="2017-01-29T06:00:00"/>
    <b v="0"/>
    <b v="0"/>
    <s v="theater/plays"/>
    <x v="3"/>
    <x v="3"/>
  </r>
  <r>
    <n v="615"/>
    <s v="Petersen-Rodriguez"/>
    <x v="614"/>
    <x v="275"/>
    <x v="602"/>
    <x v="608"/>
    <x v="1"/>
    <n v="170"/>
    <n v="85.223529411764702"/>
    <x v="6"/>
    <x v="6"/>
    <n v="1461906000"/>
    <x v="566"/>
    <n v="1462770000"/>
    <d v="2016-05-09T05:00:00"/>
    <b v="0"/>
    <b v="0"/>
    <s v="theater/plays"/>
    <x v="3"/>
    <x v="3"/>
  </r>
  <r>
    <n v="616"/>
    <s v="Burnett-Mora"/>
    <x v="615"/>
    <x v="330"/>
    <x v="402"/>
    <x v="609"/>
    <x v="1"/>
    <n v="238"/>
    <n v="50.962184873949582"/>
    <x v="4"/>
    <x v="4"/>
    <n v="1379653200"/>
    <x v="567"/>
    <n v="1379739600"/>
    <d v="2013-09-21T05:00:00"/>
    <b v="0"/>
    <b v="1"/>
    <s v="music/indie rock"/>
    <x v="1"/>
    <x v="7"/>
  </r>
  <r>
    <n v="617"/>
    <s v="King LLC"/>
    <x v="616"/>
    <x v="1"/>
    <x v="203"/>
    <x v="610"/>
    <x v="1"/>
    <n v="55"/>
    <n v="63.563636363636363"/>
    <x v="1"/>
    <x v="1"/>
    <n v="1401858000"/>
    <x v="568"/>
    <n v="1402722000"/>
    <d v="2014-06-14T05:00:00"/>
    <b v="0"/>
    <b v="0"/>
    <s v="theater/plays"/>
    <x v="3"/>
    <x v="3"/>
  </r>
  <r>
    <n v="618"/>
    <s v="Miller Ltd"/>
    <x v="617"/>
    <x v="331"/>
    <x v="603"/>
    <x v="611"/>
    <x v="0"/>
    <n v="1198"/>
    <n v="80.999165275459092"/>
    <x v="1"/>
    <x v="1"/>
    <n v="1367470800"/>
    <x v="569"/>
    <n v="1369285200"/>
    <d v="2013-05-23T05:00:00"/>
    <b v="0"/>
    <b v="0"/>
    <s v="publishing/nonfiction"/>
    <x v="5"/>
    <x v="9"/>
  </r>
  <r>
    <n v="619"/>
    <s v="Case LLC"/>
    <x v="618"/>
    <x v="332"/>
    <x v="604"/>
    <x v="612"/>
    <x v="0"/>
    <n v="648"/>
    <n v="86.044753086419746"/>
    <x v="1"/>
    <x v="1"/>
    <n v="1304658000"/>
    <x v="570"/>
    <n v="1304744400"/>
    <d v="2011-05-07T05:00:00"/>
    <b v="1"/>
    <b v="1"/>
    <s v="theater/plays"/>
    <x v="3"/>
    <x v="3"/>
  </r>
  <r>
    <n v="620"/>
    <s v="Swanson, Wilson and Baker"/>
    <x v="619"/>
    <x v="333"/>
    <x v="605"/>
    <x v="613"/>
    <x v="1"/>
    <n v="128"/>
    <n v="90.0390625"/>
    <x v="2"/>
    <x v="2"/>
    <n v="1467954000"/>
    <x v="571"/>
    <n v="1468299600"/>
    <d v="2016-07-12T05:00:00"/>
    <b v="0"/>
    <b v="0"/>
    <s v="photography/photography books"/>
    <x v="7"/>
    <x v="14"/>
  </r>
  <r>
    <n v="621"/>
    <s v="Dean, Fox and Phillips"/>
    <x v="620"/>
    <x v="334"/>
    <x v="606"/>
    <x v="614"/>
    <x v="1"/>
    <n v="2144"/>
    <n v="74.006063432835816"/>
    <x v="1"/>
    <x v="1"/>
    <n v="1473742800"/>
    <x v="572"/>
    <n v="1474174800"/>
    <d v="2016-09-18T05:00:00"/>
    <b v="0"/>
    <b v="0"/>
    <s v="theater/plays"/>
    <x v="3"/>
    <x v="3"/>
  </r>
  <r>
    <n v="622"/>
    <s v="Smith-Smith"/>
    <x v="621"/>
    <x v="335"/>
    <x v="607"/>
    <x v="615"/>
    <x v="0"/>
    <n v="64"/>
    <n v="92.4375"/>
    <x v="1"/>
    <x v="1"/>
    <n v="1523768400"/>
    <x v="573"/>
    <n v="1526014800"/>
    <d v="2018-05-11T05:00:00"/>
    <b v="0"/>
    <b v="0"/>
    <s v="music/indie rock"/>
    <x v="1"/>
    <x v="7"/>
  </r>
  <r>
    <n v="623"/>
    <s v="Smith, Scott and Rodriguez"/>
    <x v="622"/>
    <x v="336"/>
    <x v="608"/>
    <x v="616"/>
    <x v="1"/>
    <n v="2693"/>
    <n v="55.999257333828446"/>
    <x v="4"/>
    <x v="4"/>
    <n v="1437022800"/>
    <x v="574"/>
    <n v="1437454800"/>
    <d v="2015-07-21T05:00:00"/>
    <b v="0"/>
    <b v="0"/>
    <s v="theater/plays"/>
    <x v="3"/>
    <x v="3"/>
  </r>
  <r>
    <n v="624"/>
    <s v="White, Robertson and Roberts"/>
    <x v="623"/>
    <x v="135"/>
    <x v="609"/>
    <x v="617"/>
    <x v="1"/>
    <n v="432"/>
    <n v="32.983796296296298"/>
    <x v="1"/>
    <x v="1"/>
    <n v="1422165600"/>
    <x v="511"/>
    <n v="1422684000"/>
    <d v="2015-01-31T06:00:00"/>
    <b v="0"/>
    <b v="0"/>
    <s v="photography/photography books"/>
    <x v="7"/>
    <x v="14"/>
  </r>
  <r>
    <n v="625"/>
    <s v="Martinez Inc"/>
    <x v="624"/>
    <x v="168"/>
    <x v="377"/>
    <x v="618"/>
    <x v="0"/>
    <n v="62"/>
    <n v="93.596774193548384"/>
    <x v="1"/>
    <x v="1"/>
    <n v="1580104800"/>
    <x v="575"/>
    <n v="1581314400"/>
    <d v="2020-02-10T06:00:00"/>
    <b v="0"/>
    <b v="0"/>
    <s v="theater/plays"/>
    <x v="3"/>
    <x v="3"/>
  </r>
  <r>
    <n v="626"/>
    <s v="Tucker, Mccoy and Marquez"/>
    <x v="625"/>
    <x v="330"/>
    <x v="610"/>
    <x v="619"/>
    <x v="1"/>
    <n v="189"/>
    <n v="69.867724867724874"/>
    <x v="1"/>
    <x v="1"/>
    <n v="1285650000"/>
    <x v="576"/>
    <n v="1286427600"/>
    <d v="2010-10-07T05:00:00"/>
    <b v="0"/>
    <b v="1"/>
    <s v="theater/plays"/>
    <x v="3"/>
    <x v="3"/>
  </r>
  <r>
    <n v="627"/>
    <s v="Martin, Lee and Armstrong"/>
    <x v="626"/>
    <x v="39"/>
    <x v="611"/>
    <x v="620"/>
    <x v="1"/>
    <n v="154"/>
    <n v="72.129870129870127"/>
    <x v="4"/>
    <x v="4"/>
    <n v="1276664400"/>
    <x v="577"/>
    <n v="1278738000"/>
    <d v="2010-07-10T05:00:00"/>
    <b v="1"/>
    <b v="0"/>
    <s v="food/food trucks"/>
    <x v="0"/>
    <x v="0"/>
  </r>
  <r>
    <n v="628"/>
    <s v="Dunn, Moreno and Green"/>
    <x v="627"/>
    <x v="89"/>
    <x v="612"/>
    <x v="621"/>
    <x v="1"/>
    <n v="96"/>
    <n v="30.041666666666668"/>
    <x v="1"/>
    <x v="1"/>
    <n v="1286168400"/>
    <x v="578"/>
    <n v="1286427600"/>
    <d v="2010-10-07T05:00:00"/>
    <b v="0"/>
    <b v="0"/>
    <s v="music/indie rock"/>
    <x v="1"/>
    <x v="7"/>
  </r>
  <r>
    <n v="629"/>
    <s v="Jackson, Martinez and Ray"/>
    <x v="628"/>
    <x v="337"/>
    <x v="613"/>
    <x v="622"/>
    <x v="0"/>
    <n v="750"/>
    <n v="73.968000000000004"/>
    <x v="1"/>
    <x v="1"/>
    <n v="1467781200"/>
    <x v="579"/>
    <n v="1467954000"/>
    <d v="2016-07-08T05:00:00"/>
    <b v="0"/>
    <b v="1"/>
    <s v="theater/plays"/>
    <x v="3"/>
    <x v="3"/>
  </r>
  <r>
    <n v="630"/>
    <s v="Patterson-Johnson"/>
    <x v="629"/>
    <x v="40"/>
    <x v="614"/>
    <x v="623"/>
    <x v="3"/>
    <n v="87"/>
    <n v="68.65517241379311"/>
    <x v="1"/>
    <x v="1"/>
    <n v="1556686800"/>
    <x v="580"/>
    <n v="1557637200"/>
    <d v="2019-05-12T05:00:00"/>
    <b v="0"/>
    <b v="1"/>
    <s v="theater/plays"/>
    <x v="3"/>
    <x v="3"/>
  </r>
  <r>
    <n v="631"/>
    <s v="Carlson-Hernandez"/>
    <x v="630"/>
    <x v="338"/>
    <x v="615"/>
    <x v="624"/>
    <x v="1"/>
    <n v="3063"/>
    <n v="59.992164544564154"/>
    <x v="1"/>
    <x v="1"/>
    <n v="1553576400"/>
    <x v="581"/>
    <n v="1553922000"/>
    <d v="2019-03-30T05:00:00"/>
    <b v="0"/>
    <b v="0"/>
    <s v="theater/plays"/>
    <x v="3"/>
    <x v="3"/>
  </r>
  <r>
    <n v="632"/>
    <s v="Parker PLC"/>
    <x v="631"/>
    <x v="339"/>
    <x v="616"/>
    <x v="625"/>
    <x v="2"/>
    <n v="278"/>
    <n v="111.15827338129496"/>
    <x v="1"/>
    <x v="1"/>
    <n v="1414904400"/>
    <x v="582"/>
    <n v="1416463200"/>
    <d v="2014-11-20T06:00:00"/>
    <b v="0"/>
    <b v="0"/>
    <s v="theater/plays"/>
    <x v="3"/>
    <x v="3"/>
  </r>
  <r>
    <n v="633"/>
    <s v="Yu and Sons"/>
    <x v="632"/>
    <x v="313"/>
    <x v="617"/>
    <x v="626"/>
    <x v="0"/>
    <n v="105"/>
    <n v="53.038095238095238"/>
    <x v="1"/>
    <x v="1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x v="633"/>
    <x v="195"/>
    <x v="618"/>
    <x v="627"/>
    <x v="3"/>
    <n v="1658"/>
    <n v="55.985524728588658"/>
    <x v="1"/>
    <x v="1"/>
    <n v="1490418000"/>
    <x v="583"/>
    <n v="1491627600"/>
    <d v="2017-04-08T05:00:00"/>
    <b v="0"/>
    <b v="0"/>
    <s v="film &amp; video/television"/>
    <x v="4"/>
    <x v="19"/>
  </r>
  <r>
    <n v="635"/>
    <s v="Mack Ltd"/>
    <x v="634"/>
    <x v="340"/>
    <x v="619"/>
    <x v="628"/>
    <x v="1"/>
    <n v="2266"/>
    <n v="69.986760812003524"/>
    <x v="1"/>
    <x v="1"/>
    <n v="1360389600"/>
    <x v="584"/>
    <n v="1363150800"/>
    <d v="2013-03-13T05:00:00"/>
    <b v="0"/>
    <b v="0"/>
    <s v="film &amp; video/television"/>
    <x v="4"/>
    <x v="19"/>
  </r>
  <r>
    <n v="636"/>
    <s v="Lamb-Sanders"/>
    <x v="635"/>
    <x v="341"/>
    <x v="620"/>
    <x v="629"/>
    <x v="0"/>
    <n v="2604"/>
    <n v="48.998079877112133"/>
    <x v="3"/>
    <x v="3"/>
    <n v="1326866400"/>
    <x v="585"/>
    <n v="1330754400"/>
    <d v="2012-03-03T06:00:00"/>
    <b v="0"/>
    <b v="1"/>
    <s v="film &amp; video/animation"/>
    <x v="4"/>
    <x v="10"/>
  </r>
  <r>
    <n v="637"/>
    <s v="Williams-Ramirez"/>
    <x v="636"/>
    <x v="275"/>
    <x v="621"/>
    <x v="630"/>
    <x v="0"/>
    <n v="65"/>
    <n v="103.84615384615384"/>
    <x v="1"/>
    <x v="1"/>
    <n v="1479103200"/>
    <x v="586"/>
    <n v="1479794400"/>
    <d v="2016-11-22T06:00:00"/>
    <b v="0"/>
    <b v="0"/>
    <s v="theater/plays"/>
    <x v="3"/>
    <x v="3"/>
  </r>
  <r>
    <n v="638"/>
    <s v="Weaver Ltd"/>
    <x v="637"/>
    <x v="342"/>
    <x v="622"/>
    <x v="631"/>
    <x v="0"/>
    <n v="94"/>
    <n v="99.127659574468083"/>
    <x v="1"/>
    <x v="1"/>
    <n v="1280206800"/>
    <x v="587"/>
    <n v="1281243600"/>
    <d v="2010-08-08T05:00:00"/>
    <b v="0"/>
    <b v="1"/>
    <s v="theater/plays"/>
    <x v="3"/>
    <x v="3"/>
  </r>
  <r>
    <n v="639"/>
    <s v="Barnes-Williams"/>
    <x v="638"/>
    <x v="133"/>
    <x v="623"/>
    <x v="632"/>
    <x v="2"/>
    <n v="45"/>
    <n v="107.37777777777778"/>
    <x v="1"/>
    <x v="1"/>
    <n v="1532754000"/>
    <x v="588"/>
    <n v="1532754000"/>
    <d v="2018-07-28T05:00:00"/>
    <b v="0"/>
    <b v="1"/>
    <s v="film &amp; video/drama"/>
    <x v="4"/>
    <x v="6"/>
  </r>
  <r>
    <n v="640"/>
    <s v="Richardson, Woodward and Hansen"/>
    <x v="639"/>
    <x v="343"/>
    <x v="624"/>
    <x v="633"/>
    <x v="0"/>
    <n v="257"/>
    <n v="76.922178988326849"/>
    <x v="1"/>
    <x v="1"/>
    <n v="1453096800"/>
    <x v="589"/>
    <n v="1453356000"/>
    <d v="2016-01-21T06:00:00"/>
    <b v="0"/>
    <b v="0"/>
    <s v="theater/plays"/>
    <x v="3"/>
    <x v="3"/>
  </r>
  <r>
    <n v="641"/>
    <s v="Hunt, Barker and Baker"/>
    <x v="640"/>
    <x v="151"/>
    <x v="625"/>
    <x v="634"/>
    <x v="1"/>
    <n v="194"/>
    <n v="58.128865979381445"/>
    <x v="5"/>
    <x v="5"/>
    <n v="1487570400"/>
    <x v="590"/>
    <n v="1489986000"/>
    <d v="2017-03-20T05:00:00"/>
    <b v="0"/>
    <b v="0"/>
    <s v="theater/plays"/>
    <x v="3"/>
    <x v="3"/>
  </r>
  <r>
    <n v="642"/>
    <s v="Ramos, Moreno and Lewis"/>
    <x v="641"/>
    <x v="243"/>
    <x v="626"/>
    <x v="635"/>
    <x v="1"/>
    <n v="129"/>
    <n v="103.73643410852713"/>
    <x v="0"/>
    <x v="0"/>
    <n v="1545026400"/>
    <x v="591"/>
    <n v="1545804000"/>
    <d v="2018-12-26T06:00:00"/>
    <b v="0"/>
    <b v="0"/>
    <s v="technology/wearables"/>
    <x v="2"/>
    <x v="8"/>
  </r>
  <r>
    <n v="643"/>
    <s v="Harris Inc"/>
    <x v="642"/>
    <x v="344"/>
    <x v="627"/>
    <x v="636"/>
    <x v="1"/>
    <n v="375"/>
    <n v="87.962666666666664"/>
    <x v="1"/>
    <x v="1"/>
    <n v="1488348000"/>
    <x v="592"/>
    <n v="1489899600"/>
    <d v="2017-03-19T05:00:00"/>
    <b v="0"/>
    <b v="0"/>
    <s v="theater/plays"/>
    <x v="3"/>
    <x v="3"/>
  </r>
  <r>
    <n v="644"/>
    <s v="Peters-Nelson"/>
    <x v="643"/>
    <x v="345"/>
    <x v="628"/>
    <x v="637"/>
    <x v="0"/>
    <n v="2928"/>
    <n v="28"/>
    <x v="0"/>
    <x v="0"/>
    <n v="1545112800"/>
    <x v="593"/>
    <n v="1546495200"/>
    <d v="2019-01-03T06:00:00"/>
    <b v="0"/>
    <b v="0"/>
    <s v="theater/plays"/>
    <x v="3"/>
    <x v="3"/>
  </r>
  <r>
    <n v="645"/>
    <s v="Ferguson, Murphy and Bright"/>
    <x v="644"/>
    <x v="346"/>
    <x v="629"/>
    <x v="638"/>
    <x v="0"/>
    <n v="4697"/>
    <n v="37.999361294443261"/>
    <x v="1"/>
    <x v="1"/>
    <n v="1537938000"/>
    <x v="594"/>
    <n v="1539752400"/>
    <d v="2018-10-17T05:00:00"/>
    <b v="0"/>
    <b v="1"/>
    <s v="music/rock"/>
    <x v="1"/>
    <x v="1"/>
  </r>
  <r>
    <n v="646"/>
    <s v="Robinson Group"/>
    <x v="645"/>
    <x v="201"/>
    <x v="630"/>
    <x v="639"/>
    <x v="0"/>
    <n v="2915"/>
    <n v="29.999313893653515"/>
    <x v="1"/>
    <x v="1"/>
    <n v="1363150800"/>
    <x v="595"/>
    <n v="1364101200"/>
    <d v="2013-03-24T05:00:00"/>
    <b v="0"/>
    <b v="0"/>
    <s v="games/video games"/>
    <x v="6"/>
    <x v="11"/>
  </r>
  <r>
    <n v="647"/>
    <s v="Jordan-Wolfe"/>
    <x v="646"/>
    <x v="6"/>
    <x v="631"/>
    <x v="640"/>
    <x v="0"/>
    <n v="18"/>
    <n v="103.5"/>
    <x v="1"/>
    <x v="1"/>
    <n v="1523250000"/>
    <x v="596"/>
    <n v="1525323600"/>
    <d v="2018-05-03T05:00:00"/>
    <b v="0"/>
    <b v="0"/>
    <s v="publishing/translations"/>
    <x v="5"/>
    <x v="18"/>
  </r>
  <r>
    <n v="648"/>
    <s v="Vargas-Cox"/>
    <x v="647"/>
    <x v="347"/>
    <x v="632"/>
    <x v="641"/>
    <x v="3"/>
    <n v="723"/>
    <n v="85.994467496542185"/>
    <x v="1"/>
    <x v="1"/>
    <n v="1499317200"/>
    <x v="597"/>
    <n v="1500872400"/>
    <d v="2017-07-24T05:00:00"/>
    <b v="1"/>
    <b v="0"/>
    <s v="food/food trucks"/>
    <x v="0"/>
    <x v="0"/>
  </r>
  <r>
    <n v="649"/>
    <s v="Yang and Sons"/>
    <x v="648"/>
    <x v="155"/>
    <x v="633"/>
    <x v="642"/>
    <x v="0"/>
    <n v="602"/>
    <n v="98.011627906976742"/>
    <x v="5"/>
    <x v="5"/>
    <n v="1287550800"/>
    <x v="598"/>
    <n v="1288501200"/>
    <d v="2010-10-31T05:00:00"/>
    <b v="1"/>
    <b v="1"/>
    <s v="theater/plays"/>
    <x v="3"/>
    <x v="3"/>
  </r>
  <r>
    <n v="650"/>
    <s v="Wilson, Wilson and Mathis"/>
    <x v="649"/>
    <x v="0"/>
    <x v="50"/>
    <x v="50"/>
    <x v="0"/>
    <n v="1"/>
    <n v="2"/>
    <x v="1"/>
    <x v="1"/>
    <n v="1404795600"/>
    <x v="599"/>
    <n v="1407128400"/>
    <d v="2014-08-04T05:00:00"/>
    <b v="0"/>
    <b v="0"/>
    <s v="music/jazz"/>
    <x v="1"/>
    <x v="17"/>
  </r>
  <r>
    <n v="651"/>
    <s v="Wang, Koch and Weaver"/>
    <x v="650"/>
    <x v="348"/>
    <x v="634"/>
    <x v="643"/>
    <x v="0"/>
    <n v="3868"/>
    <n v="44.994570837642193"/>
    <x v="6"/>
    <x v="6"/>
    <n v="1393048800"/>
    <x v="600"/>
    <n v="1394344800"/>
    <d v="2014-03-09T06:00:00"/>
    <b v="0"/>
    <b v="0"/>
    <s v="film &amp; video/shorts"/>
    <x v="4"/>
    <x v="12"/>
  </r>
  <r>
    <n v="652"/>
    <s v="Cisneros Ltd"/>
    <x v="651"/>
    <x v="83"/>
    <x v="635"/>
    <x v="644"/>
    <x v="1"/>
    <n v="409"/>
    <n v="31.012224938875306"/>
    <x v="1"/>
    <x v="1"/>
    <n v="1470373200"/>
    <x v="601"/>
    <n v="1474088400"/>
    <d v="2016-09-17T05:00:00"/>
    <b v="0"/>
    <b v="0"/>
    <s v="technology/web"/>
    <x v="2"/>
    <x v="2"/>
  </r>
  <r>
    <n v="653"/>
    <s v="Williams-Jones"/>
    <x v="652"/>
    <x v="60"/>
    <x v="636"/>
    <x v="645"/>
    <x v="1"/>
    <n v="234"/>
    <n v="59.970085470085472"/>
    <x v="1"/>
    <x v="1"/>
    <n v="1460091600"/>
    <x v="602"/>
    <n v="1460264400"/>
    <d v="2016-04-10T05:00:00"/>
    <b v="0"/>
    <b v="0"/>
    <s v="technology/web"/>
    <x v="2"/>
    <x v="2"/>
  </r>
  <r>
    <n v="654"/>
    <s v="Roberts, Hinton and Williams"/>
    <x v="653"/>
    <x v="349"/>
    <x v="637"/>
    <x v="646"/>
    <x v="1"/>
    <n v="3016"/>
    <n v="58.9973474801061"/>
    <x v="1"/>
    <x v="1"/>
    <n v="1440392400"/>
    <x v="335"/>
    <n v="1440824400"/>
    <d v="2015-08-29T05:00:00"/>
    <b v="0"/>
    <b v="0"/>
    <s v="music/metal"/>
    <x v="1"/>
    <x v="16"/>
  </r>
  <r>
    <n v="655"/>
    <s v="Gonzalez, Williams and Benson"/>
    <x v="654"/>
    <x v="350"/>
    <x v="638"/>
    <x v="647"/>
    <x v="1"/>
    <n v="264"/>
    <n v="50.045454545454547"/>
    <x v="1"/>
    <x v="1"/>
    <n v="1488434400"/>
    <x v="603"/>
    <n v="1489554000"/>
    <d v="2017-03-15T05:00:00"/>
    <b v="1"/>
    <b v="0"/>
    <s v="photography/photography books"/>
    <x v="7"/>
    <x v="14"/>
  </r>
  <r>
    <n v="656"/>
    <s v="Hobbs, Brown and Lee"/>
    <x v="655"/>
    <x v="351"/>
    <x v="639"/>
    <x v="648"/>
    <x v="0"/>
    <n v="504"/>
    <n v="98.966269841269835"/>
    <x v="2"/>
    <x v="2"/>
    <n v="1514440800"/>
    <x v="604"/>
    <n v="1514872800"/>
    <d v="2018-01-02T06:00:00"/>
    <b v="0"/>
    <b v="0"/>
    <s v="food/food trucks"/>
    <x v="0"/>
    <x v="0"/>
  </r>
  <r>
    <n v="657"/>
    <s v="Russo, Kim and Mccoy"/>
    <x v="656"/>
    <x v="83"/>
    <x v="640"/>
    <x v="649"/>
    <x v="0"/>
    <n v="14"/>
    <n v="58.857142857142854"/>
    <x v="1"/>
    <x v="1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x v="657"/>
    <x v="352"/>
    <x v="641"/>
    <x v="650"/>
    <x v="3"/>
    <n v="390"/>
    <n v="81.010256410256417"/>
    <x v="1"/>
    <x v="1"/>
    <n v="1440910800"/>
    <x v="606"/>
    <n v="1442898000"/>
    <d v="2015-09-22T05:00:00"/>
    <b v="0"/>
    <b v="0"/>
    <s v="music/rock"/>
    <x v="1"/>
    <x v="1"/>
  </r>
  <r>
    <n v="659"/>
    <s v="Bailey and Sons"/>
    <x v="658"/>
    <x v="353"/>
    <x v="642"/>
    <x v="651"/>
    <x v="0"/>
    <n v="750"/>
    <n v="76.013333333333335"/>
    <x v="4"/>
    <x v="4"/>
    <n v="1296108000"/>
    <x v="65"/>
    <n v="1296194400"/>
    <d v="2011-01-28T06:00:00"/>
    <b v="0"/>
    <b v="0"/>
    <s v="film &amp; video/documentary"/>
    <x v="4"/>
    <x v="4"/>
  </r>
  <r>
    <n v="660"/>
    <s v="Jensen-Brown"/>
    <x v="659"/>
    <x v="14"/>
    <x v="643"/>
    <x v="652"/>
    <x v="0"/>
    <n v="77"/>
    <n v="96.597402597402592"/>
    <x v="1"/>
    <x v="1"/>
    <n v="1440133200"/>
    <x v="607"/>
    <n v="1440910800"/>
    <d v="2015-08-30T05:00:00"/>
    <b v="1"/>
    <b v="0"/>
    <s v="theater/plays"/>
    <x v="3"/>
    <x v="3"/>
  </r>
  <r>
    <n v="661"/>
    <s v="Smith Group"/>
    <x v="660"/>
    <x v="354"/>
    <x v="644"/>
    <x v="653"/>
    <x v="0"/>
    <n v="752"/>
    <n v="76.957446808510639"/>
    <x v="3"/>
    <x v="3"/>
    <n v="1332910800"/>
    <x v="608"/>
    <n v="1335502800"/>
    <d v="2012-04-27T05:00:00"/>
    <b v="0"/>
    <b v="0"/>
    <s v="music/jazz"/>
    <x v="1"/>
    <x v="17"/>
  </r>
  <r>
    <n v="662"/>
    <s v="Murphy-Farrell"/>
    <x v="661"/>
    <x v="14"/>
    <x v="645"/>
    <x v="654"/>
    <x v="0"/>
    <n v="131"/>
    <n v="67.984732824427482"/>
    <x v="1"/>
    <x v="1"/>
    <n v="1544335200"/>
    <x v="609"/>
    <n v="1544680800"/>
    <d v="2018-12-13T06:00:00"/>
    <b v="0"/>
    <b v="0"/>
    <s v="theater/plays"/>
    <x v="3"/>
    <x v="3"/>
  </r>
  <r>
    <n v="663"/>
    <s v="Everett-Wolfe"/>
    <x v="662"/>
    <x v="83"/>
    <x v="646"/>
    <x v="655"/>
    <x v="0"/>
    <n v="87"/>
    <n v="88.781609195402297"/>
    <x v="1"/>
    <x v="1"/>
    <n v="1286427600"/>
    <x v="610"/>
    <n v="1288414800"/>
    <d v="2010-10-30T05:00:00"/>
    <b v="0"/>
    <b v="0"/>
    <s v="theater/plays"/>
    <x v="3"/>
    <x v="3"/>
  </r>
  <r>
    <n v="664"/>
    <s v="Young PLC"/>
    <x v="663"/>
    <x v="355"/>
    <x v="647"/>
    <x v="656"/>
    <x v="0"/>
    <n v="1063"/>
    <n v="24.99623706491063"/>
    <x v="1"/>
    <x v="1"/>
    <n v="1329717600"/>
    <x v="541"/>
    <n v="1330581600"/>
    <d v="2012-03-01T06:00:00"/>
    <b v="0"/>
    <b v="0"/>
    <s v="music/jazz"/>
    <x v="1"/>
    <x v="17"/>
  </r>
  <r>
    <n v="665"/>
    <s v="Park-Goodman"/>
    <x v="664"/>
    <x v="135"/>
    <x v="648"/>
    <x v="657"/>
    <x v="1"/>
    <n v="272"/>
    <n v="44.922794117647058"/>
    <x v="1"/>
    <x v="1"/>
    <n v="1310187600"/>
    <x v="611"/>
    <n v="1311397200"/>
    <d v="2011-07-23T05:00:00"/>
    <b v="0"/>
    <b v="1"/>
    <s v="film &amp; video/documentary"/>
    <x v="4"/>
    <x v="4"/>
  </r>
  <r>
    <n v="666"/>
    <s v="York, Barr and Grant"/>
    <x v="665"/>
    <x v="33"/>
    <x v="649"/>
    <x v="658"/>
    <x v="3"/>
    <n v="25"/>
    <n v="79.400000000000006"/>
    <x v="1"/>
    <x v="1"/>
    <n v="1377838800"/>
    <x v="612"/>
    <n v="1378357200"/>
    <d v="2013-09-05T05:00:00"/>
    <b v="0"/>
    <b v="1"/>
    <s v="theater/plays"/>
    <x v="3"/>
    <x v="3"/>
  </r>
  <r>
    <n v="667"/>
    <s v="Little Ltd"/>
    <x v="666"/>
    <x v="350"/>
    <x v="650"/>
    <x v="659"/>
    <x v="1"/>
    <n v="419"/>
    <n v="29.009546539379475"/>
    <x v="1"/>
    <x v="1"/>
    <n v="1410325200"/>
    <x v="613"/>
    <n v="1411102800"/>
    <d v="2014-09-19T05:00:00"/>
    <b v="0"/>
    <b v="0"/>
    <s v="journalism/audio"/>
    <x v="8"/>
    <x v="23"/>
  </r>
  <r>
    <n v="668"/>
    <s v="Brown and Sons"/>
    <x v="667"/>
    <x v="356"/>
    <x v="651"/>
    <x v="660"/>
    <x v="0"/>
    <n v="76"/>
    <n v="73.59210526315789"/>
    <x v="1"/>
    <x v="1"/>
    <n v="1343797200"/>
    <x v="614"/>
    <n v="1344834000"/>
    <d v="2012-08-13T05:00:00"/>
    <b v="0"/>
    <b v="0"/>
    <s v="theater/plays"/>
    <x v="3"/>
    <x v="3"/>
  </r>
  <r>
    <n v="669"/>
    <s v="Payne, Garrett and Thomas"/>
    <x v="668"/>
    <x v="357"/>
    <x v="652"/>
    <x v="661"/>
    <x v="1"/>
    <n v="1621"/>
    <n v="107.97038864898211"/>
    <x v="6"/>
    <x v="6"/>
    <n v="1498453200"/>
    <x v="615"/>
    <n v="1499230800"/>
    <d v="2017-07-05T05:00:00"/>
    <b v="0"/>
    <b v="0"/>
    <s v="theater/plays"/>
    <x v="3"/>
    <x v="3"/>
  </r>
  <r>
    <n v="670"/>
    <s v="Robinson Group"/>
    <x v="669"/>
    <x v="358"/>
    <x v="653"/>
    <x v="662"/>
    <x v="1"/>
    <n v="1101"/>
    <n v="68.987284287011803"/>
    <x v="1"/>
    <x v="1"/>
    <n v="1456380000"/>
    <x v="90"/>
    <n v="1457416800"/>
    <d v="2016-03-08T06:00:00"/>
    <b v="0"/>
    <b v="0"/>
    <s v="music/indie rock"/>
    <x v="1"/>
    <x v="7"/>
  </r>
  <r>
    <n v="671"/>
    <s v="Robinson-Kelly"/>
    <x v="670"/>
    <x v="359"/>
    <x v="654"/>
    <x v="663"/>
    <x v="1"/>
    <n v="1073"/>
    <n v="111.02236719478098"/>
    <x v="1"/>
    <x v="1"/>
    <n v="1280552400"/>
    <x v="616"/>
    <n v="1280898000"/>
    <d v="2010-08-04T05:00:00"/>
    <b v="0"/>
    <b v="1"/>
    <s v="theater/plays"/>
    <x v="3"/>
    <x v="3"/>
  </r>
  <r>
    <n v="672"/>
    <s v="Kelly-Colon"/>
    <x v="671"/>
    <x v="360"/>
    <x v="655"/>
    <x v="664"/>
    <x v="0"/>
    <n v="4428"/>
    <n v="24.997515808491418"/>
    <x v="2"/>
    <x v="2"/>
    <n v="1521608400"/>
    <x v="617"/>
    <n v="1522472400"/>
    <d v="2018-03-31T05:00:00"/>
    <b v="0"/>
    <b v="0"/>
    <s v="theater/plays"/>
    <x v="3"/>
    <x v="3"/>
  </r>
  <r>
    <n v="673"/>
    <s v="Turner, Scott and Gentry"/>
    <x v="672"/>
    <x v="36"/>
    <x v="656"/>
    <x v="665"/>
    <x v="0"/>
    <n v="58"/>
    <n v="42.155172413793103"/>
    <x v="6"/>
    <x v="6"/>
    <n v="1460696400"/>
    <x v="618"/>
    <n v="1462510800"/>
    <d v="2016-05-06T05:00:00"/>
    <b v="0"/>
    <b v="0"/>
    <s v="music/indie rock"/>
    <x v="1"/>
    <x v="7"/>
  </r>
  <r>
    <n v="674"/>
    <s v="Sanchez Ltd"/>
    <x v="673"/>
    <x v="361"/>
    <x v="657"/>
    <x v="666"/>
    <x v="3"/>
    <n v="1218"/>
    <n v="47.003284072249592"/>
    <x v="1"/>
    <x v="1"/>
    <n v="1313730000"/>
    <x v="619"/>
    <n v="1317790800"/>
    <d v="2011-10-05T05:00:00"/>
    <b v="0"/>
    <b v="0"/>
    <s v="photography/photography books"/>
    <x v="7"/>
    <x v="14"/>
  </r>
  <r>
    <n v="675"/>
    <s v="Giles-Smith"/>
    <x v="674"/>
    <x v="62"/>
    <x v="658"/>
    <x v="667"/>
    <x v="1"/>
    <n v="331"/>
    <n v="36.0392749244713"/>
    <x v="1"/>
    <x v="1"/>
    <n v="1568178000"/>
    <x v="620"/>
    <n v="1568782800"/>
    <d v="2019-09-18T05:00:00"/>
    <b v="0"/>
    <b v="0"/>
    <s v="journalism/audio"/>
    <x v="8"/>
    <x v="23"/>
  </r>
  <r>
    <n v="676"/>
    <s v="Thompson-Moreno"/>
    <x v="675"/>
    <x v="362"/>
    <x v="659"/>
    <x v="668"/>
    <x v="1"/>
    <n v="1170"/>
    <n v="101.03760683760684"/>
    <x v="1"/>
    <x v="1"/>
    <n v="1348635600"/>
    <x v="621"/>
    <n v="1349413200"/>
    <d v="2012-10-05T05:00:00"/>
    <b v="0"/>
    <b v="0"/>
    <s v="photography/photography books"/>
    <x v="7"/>
    <x v="14"/>
  </r>
  <r>
    <n v="677"/>
    <s v="Murphy-Fox"/>
    <x v="676"/>
    <x v="98"/>
    <x v="660"/>
    <x v="669"/>
    <x v="0"/>
    <n v="111"/>
    <n v="39.927927927927925"/>
    <x v="1"/>
    <x v="1"/>
    <n v="1468126800"/>
    <x v="622"/>
    <n v="1472446800"/>
    <d v="2016-08-29T05:00:00"/>
    <b v="0"/>
    <b v="0"/>
    <s v="publishing/fiction"/>
    <x v="5"/>
    <x v="13"/>
  </r>
  <r>
    <n v="678"/>
    <s v="Rodriguez-Patterson"/>
    <x v="677"/>
    <x v="105"/>
    <x v="661"/>
    <x v="670"/>
    <x v="3"/>
    <n v="215"/>
    <n v="83.158139534883716"/>
    <x v="1"/>
    <x v="1"/>
    <n v="1547877600"/>
    <x v="35"/>
    <n v="1548050400"/>
    <d v="2019-01-21T06:00:00"/>
    <b v="0"/>
    <b v="0"/>
    <s v="film &amp; video/drama"/>
    <x v="4"/>
    <x v="6"/>
  </r>
  <r>
    <n v="679"/>
    <s v="Davis Ltd"/>
    <x v="678"/>
    <x v="1"/>
    <x v="662"/>
    <x v="671"/>
    <x v="1"/>
    <n v="363"/>
    <n v="39.97520661157025"/>
    <x v="1"/>
    <x v="1"/>
    <n v="1571374800"/>
    <x v="623"/>
    <n v="1571806800"/>
    <d v="2019-10-23T05:00:00"/>
    <b v="0"/>
    <b v="1"/>
    <s v="food/food trucks"/>
    <x v="0"/>
    <x v="0"/>
  </r>
  <r>
    <n v="680"/>
    <s v="Nelson-Valdez"/>
    <x v="679"/>
    <x v="363"/>
    <x v="663"/>
    <x v="672"/>
    <x v="0"/>
    <n v="2955"/>
    <n v="47.993908629441627"/>
    <x v="1"/>
    <x v="1"/>
    <n v="1576303200"/>
    <x v="624"/>
    <n v="1576476000"/>
    <d v="2019-12-16T06:00:00"/>
    <b v="0"/>
    <b v="1"/>
    <s v="games/mobile games"/>
    <x v="6"/>
    <x v="20"/>
  </r>
  <r>
    <n v="681"/>
    <s v="Kelly PLC"/>
    <x v="680"/>
    <x v="364"/>
    <x v="664"/>
    <x v="673"/>
    <x v="0"/>
    <n v="1657"/>
    <n v="95.978877489438744"/>
    <x v="1"/>
    <x v="1"/>
    <n v="1324447200"/>
    <x v="625"/>
    <n v="1324965600"/>
    <d v="2011-12-27T06:00:00"/>
    <b v="0"/>
    <b v="0"/>
    <s v="theater/plays"/>
    <x v="3"/>
    <x v="3"/>
  </r>
  <r>
    <n v="682"/>
    <s v="Nguyen and Sons"/>
    <x v="681"/>
    <x v="91"/>
    <x v="665"/>
    <x v="674"/>
    <x v="1"/>
    <n v="103"/>
    <n v="78.728155339805824"/>
    <x v="1"/>
    <x v="1"/>
    <n v="1386741600"/>
    <x v="626"/>
    <n v="1387519200"/>
    <d v="2013-12-20T06:00:00"/>
    <b v="0"/>
    <b v="0"/>
    <s v="theater/plays"/>
    <x v="3"/>
    <x v="3"/>
  </r>
  <r>
    <n v="683"/>
    <s v="Jones PLC"/>
    <x v="682"/>
    <x v="173"/>
    <x v="666"/>
    <x v="675"/>
    <x v="1"/>
    <n v="147"/>
    <n v="56.081632653061227"/>
    <x v="1"/>
    <x v="1"/>
    <n v="1537074000"/>
    <x v="627"/>
    <n v="1537246800"/>
    <d v="2018-09-18T05:00:00"/>
    <b v="0"/>
    <b v="0"/>
    <s v="theater/plays"/>
    <x v="3"/>
    <x v="3"/>
  </r>
  <r>
    <n v="684"/>
    <s v="Gilmore LLC"/>
    <x v="683"/>
    <x v="1"/>
    <x v="667"/>
    <x v="676"/>
    <x v="1"/>
    <n v="110"/>
    <n v="69.090909090909093"/>
    <x v="0"/>
    <x v="0"/>
    <n v="1277787600"/>
    <x v="628"/>
    <n v="1279515600"/>
    <d v="2010-07-19T05:00:00"/>
    <b v="0"/>
    <b v="0"/>
    <s v="publishing/nonfiction"/>
    <x v="5"/>
    <x v="9"/>
  </r>
  <r>
    <n v="685"/>
    <s v="Lee-Cobb"/>
    <x v="684"/>
    <x v="365"/>
    <x v="668"/>
    <x v="677"/>
    <x v="0"/>
    <n v="926"/>
    <n v="102.05291576673866"/>
    <x v="0"/>
    <x v="0"/>
    <n v="1440306000"/>
    <x v="629"/>
    <n v="1442379600"/>
    <d v="2015-09-16T05:00:00"/>
    <b v="0"/>
    <b v="0"/>
    <s v="theater/plays"/>
    <x v="3"/>
    <x v="3"/>
  </r>
  <r>
    <n v="686"/>
    <s v="Jones, Wiley and Robbins"/>
    <x v="685"/>
    <x v="168"/>
    <x v="669"/>
    <x v="678"/>
    <x v="1"/>
    <n v="134"/>
    <n v="107.32089552238806"/>
    <x v="1"/>
    <x v="1"/>
    <n v="1522126800"/>
    <x v="630"/>
    <n v="1523077200"/>
    <d v="2018-04-07T05:00:00"/>
    <b v="0"/>
    <b v="0"/>
    <s v="technology/wearables"/>
    <x v="2"/>
    <x v="8"/>
  </r>
  <r>
    <n v="687"/>
    <s v="Martin, Gates and Holt"/>
    <x v="686"/>
    <x v="42"/>
    <x v="670"/>
    <x v="679"/>
    <x v="1"/>
    <n v="269"/>
    <n v="51.970260223048328"/>
    <x v="1"/>
    <x v="1"/>
    <n v="1489298400"/>
    <x v="631"/>
    <n v="1489554000"/>
    <d v="2017-03-15T05:00:00"/>
    <b v="0"/>
    <b v="0"/>
    <s v="theater/plays"/>
    <x v="3"/>
    <x v="3"/>
  </r>
  <r>
    <n v="688"/>
    <s v="Bowen, Davies and Burns"/>
    <x v="687"/>
    <x v="49"/>
    <x v="671"/>
    <x v="680"/>
    <x v="1"/>
    <n v="175"/>
    <n v="71.137142857142862"/>
    <x v="1"/>
    <x v="1"/>
    <n v="1547100000"/>
    <x v="632"/>
    <n v="1548482400"/>
    <d v="2019-01-26T06:00:00"/>
    <b v="0"/>
    <b v="1"/>
    <s v="film &amp; video/television"/>
    <x v="4"/>
    <x v="19"/>
  </r>
  <r>
    <n v="689"/>
    <s v="Nguyen Inc"/>
    <x v="688"/>
    <x v="190"/>
    <x v="672"/>
    <x v="681"/>
    <x v="1"/>
    <n v="69"/>
    <n v="106.49275362318841"/>
    <x v="1"/>
    <x v="1"/>
    <n v="1383022800"/>
    <x v="633"/>
    <n v="1384063200"/>
    <d v="2013-11-10T06:00:00"/>
    <b v="0"/>
    <b v="0"/>
    <s v="technology/web"/>
    <x v="2"/>
    <x v="2"/>
  </r>
  <r>
    <n v="690"/>
    <s v="Walsh-Watts"/>
    <x v="689"/>
    <x v="136"/>
    <x v="673"/>
    <x v="682"/>
    <x v="1"/>
    <n v="190"/>
    <n v="42.93684210526316"/>
    <x v="1"/>
    <x v="1"/>
    <n v="1322373600"/>
    <x v="634"/>
    <n v="1322892000"/>
    <d v="2011-12-03T06:00:00"/>
    <b v="0"/>
    <b v="1"/>
    <s v="film &amp; video/documentary"/>
    <x v="4"/>
    <x v="4"/>
  </r>
  <r>
    <n v="691"/>
    <s v="Ray, Li and Li"/>
    <x v="690"/>
    <x v="92"/>
    <x v="674"/>
    <x v="683"/>
    <x v="1"/>
    <n v="237"/>
    <n v="30.037974683544302"/>
    <x v="1"/>
    <x v="1"/>
    <n v="1349240400"/>
    <x v="635"/>
    <n v="1350709200"/>
    <d v="2012-10-20T05:00:00"/>
    <b v="1"/>
    <b v="1"/>
    <s v="film &amp; video/documentary"/>
    <x v="4"/>
    <x v="4"/>
  </r>
  <r>
    <n v="692"/>
    <s v="Murray Ltd"/>
    <x v="691"/>
    <x v="46"/>
    <x v="675"/>
    <x v="684"/>
    <x v="0"/>
    <n v="77"/>
    <n v="70.623376623376629"/>
    <x v="4"/>
    <x v="4"/>
    <n v="1562648400"/>
    <x v="636"/>
    <n v="1564203600"/>
    <d v="2019-07-27T05:00:00"/>
    <b v="0"/>
    <b v="0"/>
    <s v="music/rock"/>
    <x v="1"/>
    <x v="1"/>
  </r>
  <r>
    <n v="693"/>
    <s v="Bradford-Silva"/>
    <x v="692"/>
    <x v="366"/>
    <x v="676"/>
    <x v="685"/>
    <x v="0"/>
    <n v="1748"/>
    <n v="66.016018306636155"/>
    <x v="1"/>
    <x v="1"/>
    <n v="1508216400"/>
    <x v="637"/>
    <n v="1509685200"/>
    <d v="2017-11-03T05:00:00"/>
    <b v="0"/>
    <b v="0"/>
    <s v="theater/plays"/>
    <x v="3"/>
    <x v="3"/>
  </r>
  <r>
    <n v="694"/>
    <s v="Mora-Bradley"/>
    <x v="693"/>
    <x v="14"/>
    <x v="677"/>
    <x v="686"/>
    <x v="0"/>
    <n v="79"/>
    <n v="96.911392405063296"/>
    <x v="1"/>
    <x v="1"/>
    <n v="1511762400"/>
    <x v="638"/>
    <n v="1514959200"/>
    <d v="2018-01-03T06:00:00"/>
    <b v="0"/>
    <b v="0"/>
    <s v="theater/plays"/>
    <x v="3"/>
    <x v="3"/>
  </r>
  <r>
    <n v="695"/>
    <s v="Cardenas, Thompson and Carey"/>
    <x v="694"/>
    <x v="243"/>
    <x v="678"/>
    <x v="687"/>
    <x v="1"/>
    <n v="196"/>
    <n v="62.867346938775512"/>
    <x v="6"/>
    <x v="6"/>
    <n v="1447480800"/>
    <x v="639"/>
    <n v="1448863200"/>
    <d v="2015-11-30T06:00:00"/>
    <b v="1"/>
    <b v="0"/>
    <s v="music/rock"/>
    <x v="1"/>
    <x v="1"/>
  </r>
  <r>
    <n v="696"/>
    <s v="Lopez, Reid and Johnson"/>
    <x v="695"/>
    <x v="367"/>
    <x v="679"/>
    <x v="688"/>
    <x v="0"/>
    <n v="889"/>
    <n v="108.98537682789652"/>
    <x v="1"/>
    <x v="1"/>
    <n v="1429506000"/>
    <x v="640"/>
    <n v="1429592400"/>
    <d v="2015-04-21T05:00:00"/>
    <b v="0"/>
    <b v="1"/>
    <s v="theater/plays"/>
    <x v="3"/>
    <x v="3"/>
  </r>
  <r>
    <n v="697"/>
    <s v="Fox-Williams"/>
    <x v="696"/>
    <x v="368"/>
    <x v="680"/>
    <x v="689"/>
    <x v="1"/>
    <n v="7295"/>
    <n v="26.999314599040439"/>
    <x v="1"/>
    <x v="1"/>
    <n v="1522472400"/>
    <x v="641"/>
    <n v="1522645200"/>
    <d v="2018-04-02T05:00:00"/>
    <b v="0"/>
    <b v="0"/>
    <s v="music/electric music"/>
    <x v="1"/>
    <x v="5"/>
  </r>
  <r>
    <n v="698"/>
    <s v="Taylor, Wood and Taylor"/>
    <x v="697"/>
    <x v="369"/>
    <x v="681"/>
    <x v="690"/>
    <x v="1"/>
    <n v="2893"/>
    <n v="65.004147943311438"/>
    <x v="0"/>
    <x v="0"/>
    <n v="1322114400"/>
    <x v="642"/>
    <n v="1323324000"/>
    <d v="2011-12-08T06:00:00"/>
    <b v="0"/>
    <b v="0"/>
    <s v="technology/wearables"/>
    <x v="2"/>
    <x v="8"/>
  </r>
  <r>
    <n v="699"/>
    <s v="King Inc"/>
    <x v="698"/>
    <x v="71"/>
    <x v="682"/>
    <x v="691"/>
    <x v="0"/>
    <n v="56"/>
    <n v="111.51785714285714"/>
    <x v="1"/>
    <x v="1"/>
    <n v="1561438800"/>
    <x v="230"/>
    <n v="1561525200"/>
    <d v="2019-06-26T05:00:00"/>
    <b v="0"/>
    <b v="0"/>
    <s v="film &amp; video/drama"/>
    <x v="4"/>
    <x v="6"/>
  </r>
  <r>
    <n v="700"/>
    <s v="Cole, Petty and Cameron"/>
    <x v="699"/>
    <x v="0"/>
    <x v="247"/>
    <x v="248"/>
    <x v="0"/>
    <n v="1"/>
    <n v="3"/>
    <x v="1"/>
    <x v="1"/>
    <n v="1264399200"/>
    <x v="67"/>
    <n v="1265695200"/>
    <d v="2010-02-09T06:00:00"/>
    <b v="0"/>
    <b v="0"/>
    <s v="technology/wearables"/>
    <x v="2"/>
    <x v="8"/>
  </r>
  <r>
    <n v="701"/>
    <s v="Mcclain LLC"/>
    <x v="700"/>
    <x v="370"/>
    <x v="683"/>
    <x v="692"/>
    <x v="1"/>
    <n v="820"/>
    <n v="110.99268292682927"/>
    <x v="1"/>
    <x v="1"/>
    <n v="1301202000"/>
    <x v="643"/>
    <n v="1301806800"/>
    <d v="2011-04-03T05:00:00"/>
    <b v="1"/>
    <b v="0"/>
    <s v="theater/plays"/>
    <x v="3"/>
    <x v="3"/>
  </r>
  <r>
    <n v="702"/>
    <s v="Sims-Gross"/>
    <x v="701"/>
    <x v="251"/>
    <x v="684"/>
    <x v="693"/>
    <x v="0"/>
    <n v="83"/>
    <n v="56.746987951807228"/>
    <x v="1"/>
    <x v="1"/>
    <n v="1374469200"/>
    <x v="644"/>
    <n v="1374901200"/>
    <d v="2013-07-27T05:00:00"/>
    <b v="0"/>
    <b v="0"/>
    <s v="technology/wearables"/>
    <x v="2"/>
    <x v="8"/>
  </r>
  <r>
    <n v="703"/>
    <s v="Perez Group"/>
    <x v="702"/>
    <x v="371"/>
    <x v="685"/>
    <x v="694"/>
    <x v="1"/>
    <n v="2038"/>
    <n v="97.020608439646708"/>
    <x v="1"/>
    <x v="1"/>
    <n v="1334984400"/>
    <x v="645"/>
    <n v="1336453200"/>
    <d v="2012-05-08T05:00:00"/>
    <b v="1"/>
    <b v="1"/>
    <s v="publishing/translations"/>
    <x v="5"/>
    <x v="18"/>
  </r>
  <r>
    <n v="704"/>
    <s v="Haynes-Williams"/>
    <x v="703"/>
    <x v="251"/>
    <x v="686"/>
    <x v="695"/>
    <x v="1"/>
    <n v="116"/>
    <n v="92.08620689655173"/>
    <x v="1"/>
    <x v="1"/>
    <n v="1467608400"/>
    <x v="646"/>
    <n v="1468904400"/>
    <d v="2016-07-19T05:00:00"/>
    <b v="0"/>
    <b v="0"/>
    <s v="film &amp; video/animation"/>
    <x v="4"/>
    <x v="10"/>
  </r>
  <r>
    <n v="705"/>
    <s v="Ford LLC"/>
    <x v="704"/>
    <x v="372"/>
    <x v="687"/>
    <x v="696"/>
    <x v="0"/>
    <n v="2025"/>
    <n v="82.986666666666665"/>
    <x v="4"/>
    <x v="4"/>
    <n v="1386741600"/>
    <x v="626"/>
    <n v="1387087200"/>
    <d v="2013-12-15T06:00:00"/>
    <b v="0"/>
    <b v="0"/>
    <s v="publishing/nonfiction"/>
    <x v="5"/>
    <x v="9"/>
  </r>
  <r>
    <n v="706"/>
    <s v="Moreno Ltd"/>
    <x v="705"/>
    <x v="2"/>
    <x v="688"/>
    <x v="697"/>
    <x v="1"/>
    <n v="1345"/>
    <n v="103.03791821561339"/>
    <x v="2"/>
    <x v="2"/>
    <n v="1546754400"/>
    <x v="647"/>
    <n v="1547445600"/>
    <d v="2019-01-14T06:00:00"/>
    <b v="0"/>
    <b v="1"/>
    <s v="technology/web"/>
    <x v="2"/>
    <x v="2"/>
  </r>
  <r>
    <n v="707"/>
    <s v="Moore, Cook and Wright"/>
    <x v="706"/>
    <x v="190"/>
    <x v="689"/>
    <x v="698"/>
    <x v="1"/>
    <n v="168"/>
    <n v="68.922619047619051"/>
    <x v="1"/>
    <x v="1"/>
    <n v="1544248800"/>
    <x v="159"/>
    <n v="1547359200"/>
    <d v="2019-01-13T06:00:00"/>
    <b v="0"/>
    <b v="0"/>
    <s v="film &amp; video/drama"/>
    <x v="4"/>
    <x v="6"/>
  </r>
  <r>
    <n v="708"/>
    <s v="Ortega LLC"/>
    <x v="707"/>
    <x v="12"/>
    <x v="690"/>
    <x v="699"/>
    <x v="1"/>
    <n v="137"/>
    <n v="87.737226277372258"/>
    <x v="5"/>
    <x v="5"/>
    <n v="1495429200"/>
    <x v="648"/>
    <n v="1496293200"/>
    <d v="2017-06-01T05:00:00"/>
    <b v="0"/>
    <b v="0"/>
    <s v="theater/plays"/>
    <x v="3"/>
    <x v="3"/>
  </r>
  <r>
    <n v="709"/>
    <s v="Silva, Walker and Martin"/>
    <x v="708"/>
    <x v="122"/>
    <x v="691"/>
    <x v="700"/>
    <x v="1"/>
    <n v="186"/>
    <n v="75.021505376344081"/>
    <x v="6"/>
    <x v="6"/>
    <n v="1334811600"/>
    <x v="267"/>
    <n v="1335416400"/>
    <d v="2012-04-26T05:00:00"/>
    <b v="0"/>
    <b v="0"/>
    <s v="theater/plays"/>
    <x v="3"/>
    <x v="3"/>
  </r>
  <r>
    <n v="710"/>
    <s v="Huynh, Gallegos and Mills"/>
    <x v="709"/>
    <x v="333"/>
    <x v="692"/>
    <x v="701"/>
    <x v="1"/>
    <n v="125"/>
    <n v="50.863999999999997"/>
    <x v="1"/>
    <x v="1"/>
    <n v="1531544400"/>
    <x v="649"/>
    <n v="1532149200"/>
    <d v="2018-07-21T05:00:00"/>
    <b v="0"/>
    <b v="1"/>
    <s v="theater/plays"/>
    <x v="3"/>
    <x v="3"/>
  </r>
  <r>
    <n v="711"/>
    <s v="Anderson LLC"/>
    <x v="710"/>
    <x v="8"/>
    <x v="693"/>
    <x v="702"/>
    <x v="0"/>
    <n v="14"/>
    <n v="90"/>
    <x v="6"/>
    <x v="6"/>
    <n v="1453615200"/>
    <x v="248"/>
    <n v="1453788000"/>
    <d v="2016-01-26T06:00:00"/>
    <b v="1"/>
    <b v="1"/>
    <s v="theater/plays"/>
    <x v="3"/>
    <x v="3"/>
  </r>
  <r>
    <n v="712"/>
    <s v="Garza-Bryant"/>
    <x v="711"/>
    <x v="126"/>
    <x v="694"/>
    <x v="703"/>
    <x v="1"/>
    <n v="202"/>
    <n v="72.896039603960389"/>
    <x v="1"/>
    <x v="1"/>
    <n v="1467954000"/>
    <x v="571"/>
    <n v="1471496400"/>
    <d v="2016-08-18T05:00:00"/>
    <b v="0"/>
    <b v="0"/>
    <s v="theater/plays"/>
    <x v="3"/>
    <x v="3"/>
  </r>
  <r>
    <n v="713"/>
    <s v="Mays LLC"/>
    <x v="712"/>
    <x v="350"/>
    <x v="695"/>
    <x v="704"/>
    <x v="1"/>
    <n v="103"/>
    <n v="108.48543689320388"/>
    <x v="1"/>
    <x v="1"/>
    <n v="1471842000"/>
    <x v="650"/>
    <n v="1472878800"/>
    <d v="2016-09-03T05:00:00"/>
    <b v="0"/>
    <b v="0"/>
    <s v="publishing/radio &amp; podcasts"/>
    <x v="5"/>
    <x v="15"/>
  </r>
  <r>
    <n v="714"/>
    <s v="Evans-Jones"/>
    <x v="713"/>
    <x v="373"/>
    <x v="696"/>
    <x v="705"/>
    <x v="1"/>
    <n v="1785"/>
    <n v="101.98095238095237"/>
    <x v="1"/>
    <x v="1"/>
    <n v="1408424400"/>
    <x v="1"/>
    <n v="1408510800"/>
    <d v="2014-08-20T05:00:00"/>
    <b v="0"/>
    <b v="0"/>
    <s v="music/rock"/>
    <x v="1"/>
    <x v="1"/>
  </r>
  <r>
    <n v="715"/>
    <s v="Fischer, Torres and Walker"/>
    <x v="714"/>
    <x v="374"/>
    <x v="697"/>
    <x v="706"/>
    <x v="0"/>
    <n v="656"/>
    <n v="44.009146341463413"/>
    <x v="1"/>
    <x v="1"/>
    <n v="1281157200"/>
    <x v="651"/>
    <n v="1281589200"/>
    <d v="2010-08-12T05:00:00"/>
    <b v="0"/>
    <b v="0"/>
    <s v="games/mobile games"/>
    <x v="6"/>
    <x v="20"/>
  </r>
  <r>
    <n v="716"/>
    <s v="Tapia, Kramer and Hicks"/>
    <x v="715"/>
    <x v="22"/>
    <x v="698"/>
    <x v="707"/>
    <x v="1"/>
    <n v="157"/>
    <n v="65.942675159235662"/>
    <x v="1"/>
    <x v="1"/>
    <n v="1373432400"/>
    <x v="652"/>
    <n v="1375851600"/>
    <d v="2013-08-07T05:00:00"/>
    <b v="0"/>
    <b v="1"/>
    <s v="theater/plays"/>
    <x v="3"/>
    <x v="3"/>
  </r>
  <r>
    <n v="717"/>
    <s v="Barnes, Wilcox and Riley"/>
    <x v="716"/>
    <x v="36"/>
    <x v="699"/>
    <x v="708"/>
    <x v="1"/>
    <n v="555"/>
    <n v="24.987387387387386"/>
    <x v="1"/>
    <x v="1"/>
    <n v="1313989200"/>
    <x v="653"/>
    <n v="1315803600"/>
    <d v="2011-09-12T05:00:00"/>
    <b v="0"/>
    <b v="0"/>
    <s v="film &amp; video/documentary"/>
    <x v="4"/>
    <x v="4"/>
  </r>
  <r>
    <n v="718"/>
    <s v="Reyes PLC"/>
    <x v="717"/>
    <x v="111"/>
    <x v="700"/>
    <x v="709"/>
    <x v="1"/>
    <n v="297"/>
    <n v="28.003367003367003"/>
    <x v="1"/>
    <x v="1"/>
    <n v="1371445200"/>
    <x v="654"/>
    <n v="1373691600"/>
    <d v="2013-07-13T05:00:00"/>
    <b v="0"/>
    <b v="0"/>
    <s v="technology/wearables"/>
    <x v="2"/>
    <x v="8"/>
  </r>
  <r>
    <n v="719"/>
    <s v="Pace, Simpson and Watkins"/>
    <x v="718"/>
    <x v="350"/>
    <x v="701"/>
    <x v="710"/>
    <x v="1"/>
    <n v="123"/>
    <n v="85.829268292682926"/>
    <x v="1"/>
    <x v="1"/>
    <n v="1338267600"/>
    <x v="655"/>
    <n v="1339218000"/>
    <d v="2012-06-09T05:00:00"/>
    <b v="0"/>
    <b v="0"/>
    <s v="publishing/fiction"/>
    <x v="5"/>
    <x v="13"/>
  </r>
  <r>
    <n v="720"/>
    <s v="Valenzuela, Davidson and Castro"/>
    <x v="719"/>
    <x v="251"/>
    <x v="702"/>
    <x v="711"/>
    <x v="3"/>
    <n v="38"/>
    <n v="84.921052631578945"/>
    <x v="3"/>
    <x v="3"/>
    <n v="1519192800"/>
    <x v="656"/>
    <n v="1520402400"/>
    <d v="2018-03-07T06:00:00"/>
    <b v="0"/>
    <b v="1"/>
    <s v="theater/plays"/>
    <x v="3"/>
    <x v="3"/>
  </r>
  <r>
    <n v="721"/>
    <s v="Dominguez-Owens"/>
    <x v="720"/>
    <x v="375"/>
    <x v="703"/>
    <x v="712"/>
    <x v="3"/>
    <n v="60"/>
    <n v="90.483333333333334"/>
    <x v="1"/>
    <x v="1"/>
    <n v="1522818000"/>
    <x v="657"/>
    <n v="1523336400"/>
    <d v="2018-04-10T05:00:00"/>
    <b v="0"/>
    <b v="0"/>
    <s v="music/rock"/>
    <x v="1"/>
    <x v="1"/>
  </r>
  <r>
    <n v="722"/>
    <s v="Thomas-Simmons"/>
    <x v="721"/>
    <x v="376"/>
    <x v="704"/>
    <x v="713"/>
    <x v="1"/>
    <n v="3036"/>
    <n v="25.00197628458498"/>
    <x v="1"/>
    <x v="1"/>
    <n v="1509948000"/>
    <x v="265"/>
    <n v="1512280800"/>
    <d v="2017-12-03T06:00:00"/>
    <b v="0"/>
    <b v="0"/>
    <s v="film &amp; video/documentary"/>
    <x v="4"/>
    <x v="4"/>
  </r>
  <r>
    <n v="723"/>
    <s v="Beck-Knight"/>
    <x v="722"/>
    <x v="70"/>
    <x v="705"/>
    <x v="714"/>
    <x v="1"/>
    <n v="144"/>
    <n v="92.013888888888886"/>
    <x v="2"/>
    <x v="2"/>
    <n v="1456898400"/>
    <x v="658"/>
    <n v="1458709200"/>
    <d v="2016-03-23T05:00:00"/>
    <b v="0"/>
    <b v="0"/>
    <s v="theater/plays"/>
    <x v="3"/>
    <x v="3"/>
  </r>
  <r>
    <n v="724"/>
    <s v="Mccoy Ltd"/>
    <x v="723"/>
    <x v="141"/>
    <x v="706"/>
    <x v="715"/>
    <x v="1"/>
    <n v="121"/>
    <n v="93.066115702479337"/>
    <x v="4"/>
    <x v="4"/>
    <n v="1413954000"/>
    <x v="659"/>
    <n v="1414126800"/>
    <d v="2014-10-24T05:00:00"/>
    <b v="0"/>
    <b v="1"/>
    <s v="theater/plays"/>
    <x v="3"/>
    <x v="3"/>
  </r>
  <r>
    <n v="725"/>
    <s v="Dawson-Tyler"/>
    <x v="724"/>
    <x v="377"/>
    <x v="707"/>
    <x v="716"/>
    <x v="0"/>
    <n v="1596"/>
    <n v="61.008145363408524"/>
    <x v="1"/>
    <x v="1"/>
    <n v="1416031200"/>
    <x v="660"/>
    <n v="1416204000"/>
    <d v="2014-11-17T06:00:00"/>
    <b v="0"/>
    <b v="0"/>
    <s v="games/mobile games"/>
    <x v="6"/>
    <x v="20"/>
  </r>
  <r>
    <n v="726"/>
    <s v="Johns-Thomas"/>
    <x v="725"/>
    <x v="378"/>
    <x v="708"/>
    <x v="717"/>
    <x v="3"/>
    <n v="524"/>
    <n v="92.036259541984734"/>
    <x v="1"/>
    <x v="1"/>
    <n v="1287982800"/>
    <x v="661"/>
    <n v="1288501200"/>
    <d v="2010-10-31T05:00:00"/>
    <b v="0"/>
    <b v="1"/>
    <s v="theater/plays"/>
    <x v="3"/>
    <x v="3"/>
  </r>
  <r>
    <n v="727"/>
    <s v="Quinn, Cruz and Schmidt"/>
    <x v="726"/>
    <x v="200"/>
    <x v="709"/>
    <x v="718"/>
    <x v="1"/>
    <n v="181"/>
    <n v="81.132596685082873"/>
    <x v="1"/>
    <x v="1"/>
    <n v="1547964000"/>
    <x v="4"/>
    <n v="1552971600"/>
    <d v="2019-03-19T05:00:00"/>
    <b v="0"/>
    <b v="0"/>
    <s v="technology/web"/>
    <x v="2"/>
    <x v="2"/>
  </r>
  <r>
    <n v="728"/>
    <s v="Stewart Inc"/>
    <x v="727"/>
    <x v="3"/>
    <x v="710"/>
    <x v="719"/>
    <x v="0"/>
    <n v="10"/>
    <n v="73.5"/>
    <x v="1"/>
    <x v="1"/>
    <n v="1464152400"/>
    <x v="662"/>
    <n v="1465102800"/>
    <d v="2016-06-05T05:00:00"/>
    <b v="0"/>
    <b v="0"/>
    <s v="theater/plays"/>
    <x v="3"/>
    <x v="3"/>
  </r>
  <r>
    <n v="729"/>
    <s v="Moore Group"/>
    <x v="728"/>
    <x v="36"/>
    <x v="711"/>
    <x v="720"/>
    <x v="1"/>
    <n v="122"/>
    <n v="85.221311475409834"/>
    <x v="1"/>
    <x v="1"/>
    <n v="1359957600"/>
    <x v="663"/>
    <n v="1360130400"/>
    <d v="2013-02-06T06:00:00"/>
    <b v="0"/>
    <b v="0"/>
    <s v="film &amp; video/drama"/>
    <x v="4"/>
    <x v="6"/>
  </r>
  <r>
    <n v="730"/>
    <s v="Carson PLC"/>
    <x v="729"/>
    <x v="379"/>
    <x v="712"/>
    <x v="721"/>
    <x v="1"/>
    <n v="1071"/>
    <n v="110.96825396825396"/>
    <x v="0"/>
    <x v="0"/>
    <n v="1432357200"/>
    <x v="664"/>
    <n v="1432875600"/>
    <d v="2015-05-29T05:00:00"/>
    <b v="0"/>
    <b v="0"/>
    <s v="technology/wearables"/>
    <x v="2"/>
    <x v="8"/>
  </r>
  <r>
    <n v="731"/>
    <s v="Cruz, Hall and Mason"/>
    <x v="730"/>
    <x v="48"/>
    <x v="713"/>
    <x v="722"/>
    <x v="3"/>
    <n v="219"/>
    <n v="32.968036529680369"/>
    <x v="1"/>
    <x v="1"/>
    <n v="1500786000"/>
    <x v="665"/>
    <n v="1500872400"/>
    <d v="2017-07-24T05:00:00"/>
    <b v="0"/>
    <b v="0"/>
    <s v="technology/web"/>
    <x v="2"/>
    <x v="2"/>
  </r>
  <r>
    <n v="732"/>
    <s v="Glass, Baker and Jones"/>
    <x v="731"/>
    <x v="380"/>
    <x v="714"/>
    <x v="723"/>
    <x v="0"/>
    <n v="1121"/>
    <n v="96.005352363960753"/>
    <x v="1"/>
    <x v="1"/>
    <n v="1490158800"/>
    <x v="666"/>
    <n v="1492146000"/>
    <d v="2017-04-14T05:00:00"/>
    <b v="0"/>
    <b v="1"/>
    <s v="music/rock"/>
    <x v="1"/>
    <x v="1"/>
  </r>
  <r>
    <n v="733"/>
    <s v="Marquez-Kerr"/>
    <x v="732"/>
    <x v="144"/>
    <x v="715"/>
    <x v="724"/>
    <x v="1"/>
    <n v="980"/>
    <n v="84.96632653061225"/>
    <x v="1"/>
    <x v="1"/>
    <n v="1406178000"/>
    <x v="43"/>
    <n v="1407301200"/>
    <d v="2014-08-06T05:00:00"/>
    <b v="0"/>
    <b v="0"/>
    <s v="music/metal"/>
    <x v="1"/>
    <x v="16"/>
  </r>
  <r>
    <n v="734"/>
    <s v="Stone PLC"/>
    <x v="733"/>
    <x v="3"/>
    <x v="716"/>
    <x v="725"/>
    <x v="1"/>
    <n v="536"/>
    <n v="25.007462686567163"/>
    <x v="1"/>
    <x v="1"/>
    <n v="1485583200"/>
    <x v="667"/>
    <n v="1486620000"/>
    <d v="2017-02-09T06:00:00"/>
    <b v="0"/>
    <b v="1"/>
    <s v="theater/plays"/>
    <x v="3"/>
    <x v="3"/>
  </r>
  <r>
    <n v="735"/>
    <s v="Caldwell PLC"/>
    <x v="734"/>
    <x v="211"/>
    <x v="717"/>
    <x v="726"/>
    <x v="1"/>
    <n v="1991"/>
    <n v="65.998995479658461"/>
    <x v="1"/>
    <x v="1"/>
    <n v="1459314000"/>
    <x v="668"/>
    <n v="1459918800"/>
    <d v="2016-04-06T05:00:00"/>
    <b v="0"/>
    <b v="0"/>
    <s v="photography/photography books"/>
    <x v="7"/>
    <x v="14"/>
  </r>
  <r>
    <n v="736"/>
    <s v="Silva-Hawkins"/>
    <x v="735"/>
    <x v="106"/>
    <x v="718"/>
    <x v="727"/>
    <x v="3"/>
    <n v="29"/>
    <n v="87.34482758620689"/>
    <x v="1"/>
    <x v="1"/>
    <n v="1424412000"/>
    <x v="669"/>
    <n v="1424757600"/>
    <d v="2015-02-24T06:00:00"/>
    <b v="0"/>
    <b v="0"/>
    <s v="publishing/nonfiction"/>
    <x v="5"/>
    <x v="9"/>
  </r>
  <r>
    <n v="737"/>
    <s v="Gardner Inc"/>
    <x v="736"/>
    <x v="41"/>
    <x v="719"/>
    <x v="728"/>
    <x v="1"/>
    <n v="180"/>
    <n v="27.933333333333334"/>
    <x v="1"/>
    <x v="1"/>
    <n v="1478844000"/>
    <x v="670"/>
    <n v="1479880800"/>
    <d v="2016-11-23T06:00:00"/>
    <b v="0"/>
    <b v="0"/>
    <s v="music/indie rock"/>
    <x v="1"/>
    <x v="7"/>
  </r>
  <r>
    <n v="738"/>
    <s v="Garcia Group"/>
    <x v="737"/>
    <x v="381"/>
    <x v="720"/>
    <x v="729"/>
    <x v="0"/>
    <n v="15"/>
    <n v="103.8"/>
    <x v="1"/>
    <x v="1"/>
    <n v="1416117600"/>
    <x v="671"/>
    <n v="1418018400"/>
    <d v="2014-12-08T06:00:00"/>
    <b v="0"/>
    <b v="1"/>
    <s v="theater/plays"/>
    <x v="3"/>
    <x v="3"/>
  </r>
  <r>
    <n v="739"/>
    <s v="Meyer-Avila"/>
    <x v="738"/>
    <x v="83"/>
    <x v="721"/>
    <x v="730"/>
    <x v="0"/>
    <n v="191"/>
    <n v="31.937172774869111"/>
    <x v="1"/>
    <x v="1"/>
    <n v="1340946000"/>
    <x v="672"/>
    <n v="1341032400"/>
    <d v="2012-06-30T05:00:00"/>
    <b v="0"/>
    <b v="0"/>
    <s v="music/indie rock"/>
    <x v="1"/>
    <x v="7"/>
  </r>
  <r>
    <n v="740"/>
    <s v="Nelson, Smith and Graham"/>
    <x v="739"/>
    <x v="98"/>
    <x v="722"/>
    <x v="731"/>
    <x v="0"/>
    <n v="16"/>
    <n v="99.5"/>
    <x v="1"/>
    <x v="1"/>
    <n v="1486101600"/>
    <x v="673"/>
    <n v="1486360800"/>
    <d v="2017-02-06T06:00:00"/>
    <b v="0"/>
    <b v="0"/>
    <s v="theater/plays"/>
    <x v="3"/>
    <x v="3"/>
  </r>
  <r>
    <n v="741"/>
    <s v="Garcia Ltd"/>
    <x v="740"/>
    <x v="272"/>
    <x v="723"/>
    <x v="732"/>
    <x v="1"/>
    <n v="130"/>
    <n v="108.84615384615384"/>
    <x v="1"/>
    <x v="1"/>
    <n v="1274590800"/>
    <x v="674"/>
    <n v="1274677200"/>
    <d v="2010-05-24T05:00:00"/>
    <b v="0"/>
    <b v="0"/>
    <s v="theater/plays"/>
    <x v="3"/>
    <x v="3"/>
  </r>
  <r>
    <n v="742"/>
    <s v="West-Stevens"/>
    <x v="741"/>
    <x v="272"/>
    <x v="724"/>
    <x v="733"/>
    <x v="1"/>
    <n v="122"/>
    <n v="110.76229508196721"/>
    <x v="1"/>
    <x v="1"/>
    <n v="1263880800"/>
    <x v="675"/>
    <n v="1267509600"/>
    <d v="2010-03-02T06:00:00"/>
    <b v="0"/>
    <b v="0"/>
    <s v="music/electric music"/>
    <x v="1"/>
    <x v="5"/>
  </r>
  <r>
    <n v="743"/>
    <s v="Clark-Conrad"/>
    <x v="742"/>
    <x v="61"/>
    <x v="725"/>
    <x v="734"/>
    <x v="0"/>
    <n v="17"/>
    <n v="29.647058823529413"/>
    <x v="1"/>
    <x v="1"/>
    <n v="1445403600"/>
    <x v="676"/>
    <n v="1445922000"/>
    <d v="2015-10-27T05:00:00"/>
    <b v="0"/>
    <b v="1"/>
    <s v="theater/plays"/>
    <x v="3"/>
    <x v="3"/>
  </r>
  <r>
    <n v="744"/>
    <s v="Fitzgerald Group"/>
    <x v="743"/>
    <x v="22"/>
    <x v="726"/>
    <x v="735"/>
    <x v="1"/>
    <n v="140"/>
    <n v="101.71428571428571"/>
    <x v="1"/>
    <x v="1"/>
    <n v="1533877200"/>
    <x v="342"/>
    <n v="1534050000"/>
    <d v="2018-08-12T05:00:00"/>
    <b v="0"/>
    <b v="1"/>
    <s v="theater/plays"/>
    <x v="3"/>
    <x v="3"/>
  </r>
  <r>
    <n v="745"/>
    <s v="Hill, Mccann and Moore"/>
    <x v="744"/>
    <x v="350"/>
    <x v="727"/>
    <x v="736"/>
    <x v="0"/>
    <n v="34"/>
    <n v="61.5"/>
    <x v="1"/>
    <x v="1"/>
    <n v="1275195600"/>
    <x v="677"/>
    <n v="1277528400"/>
    <d v="2010-06-26T05:00:00"/>
    <b v="0"/>
    <b v="0"/>
    <s v="technology/wearables"/>
    <x v="2"/>
    <x v="8"/>
  </r>
  <r>
    <n v="746"/>
    <s v="Edwards LLC"/>
    <x v="745"/>
    <x v="382"/>
    <x v="728"/>
    <x v="737"/>
    <x v="1"/>
    <n v="3388"/>
    <n v="35"/>
    <x v="1"/>
    <x v="1"/>
    <n v="1318136400"/>
    <x v="678"/>
    <n v="1318568400"/>
    <d v="2011-10-14T05:00:00"/>
    <b v="0"/>
    <b v="0"/>
    <s v="technology/web"/>
    <x v="2"/>
    <x v="2"/>
  </r>
  <r>
    <n v="747"/>
    <s v="Greer and Sons"/>
    <x v="746"/>
    <x v="70"/>
    <x v="729"/>
    <x v="738"/>
    <x v="1"/>
    <n v="280"/>
    <n v="40.049999999999997"/>
    <x v="1"/>
    <x v="1"/>
    <n v="1283403600"/>
    <x v="679"/>
    <n v="1284354000"/>
    <d v="2010-09-13T05:00:00"/>
    <b v="0"/>
    <b v="0"/>
    <s v="theater/plays"/>
    <x v="3"/>
    <x v="3"/>
  </r>
  <r>
    <n v="748"/>
    <s v="Martinez PLC"/>
    <x v="747"/>
    <x v="383"/>
    <x v="730"/>
    <x v="739"/>
    <x v="3"/>
    <n v="614"/>
    <n v="110.97231270358306"/>
    <x v="1"/>
    <x v="1"/>
    <n v="1267423200"/>
    <x v="680"/>
    <n v="1269579600"/>
    <d v="2010-03-26T05:00:00"/>
    <b v="0"/>
    <b v="1"/>
    <s v="film &amp; video/animation"/>
    <x v="4"/>
    <x v="10"/>
  </r>
  <r>
    <n v="749"/>
    <s v="Hunter-Logan"/>
    <x v="748"/>
    <x v="133"/>
    <x v="731"/>
    <x v="740"/>
    <x v="1"/>
    <n v="366"/>
    <n v="36.959016393442624"/>
    <x v="6"/>
    <x v="6"/>
    <n v="1412744400"/>
    <x v="681"/>
    <n v="1413781200"/>
    <d v="2014-10-20T05:00:00"/>
    <b v="0"/>
    <b v="1"/>
    <s v="technology/wearables"/>
    <x v="2"/>
    <x v="8"/>
  </r>
  <r>
    <n v="750"/>
    <s v="Ramos and Sons"/>
    <x v="749"/>
    <x v="0"/>
    <x v="99"/>
    <x v="100"/>
    <x v="0"/>
    <n v="1"/>
    <n v="1"/>
    <x v="4"/>
    <x v="4"/>
    <n v="1277960400"/>
    <x v="682"/>
    <n v="1280120400"/>
    <d v="2010-07-26T05:00:00"/>
    <b v="0"/>
    <b v="0"/>
    <s v="music/electric music"/>
    <x v="1"/>
    <x v="5"/>
  </r>
  <r>
    <n v="751"/>
    <s v="Lane-Barber"/>
    <x v="750"/>
    <x v="136"/>
    <x v="732"/>
    <x v="741"/>
    <x v="1"/>
    <n v="270"/>
    <n v="30.974074074074075"/>
    <x v="1"/>
    <x v="1"/>
    <n v="1458190800"/>
    <x v="683"/>
    <n v="1459486800"/>
    <d v="2016-04-01T05:00:00"/>
    <b v="1"/>
    <b v="1"/>
    <s v="publishing/nonfiction"/>
    <x v="5"/>
    <x v="9"/>
  </r>
  <r>
    <n v="752"/>
    <s v="Lowery Group"/>
    <x v="751"/>
    <x v="306"/>
    <x v="733"/>
    <x v="742"/>
    <x v="3"/>
    <n v="114"/>
    <n v="47.035087719298247"/>
    <x v="1"/>
    <x v="1"/>
    <n v="1280984400"/>
    <x v="684"/>
    <n v="1282539600"/>
    <d v="2010-08-23T05:00:00"/>
    <b v="0"/>
    <b v="1"/>
    <s v="theater/plays"/>
    <x v="3"/>
    <x v="3"/>
  </r>
  <r>
    <n v="753"/>
    <s v="Guerrero-Griffin"/>
    <x v="752"/>
    <x v="53"/>
    <x v="734"/>
    <x v="743"/>
    <x v="1"/>
    <n v="137"/>
    <n v="88.065693430656935"/>
    <x v="1"/>
    <x v="1"/>
    <n v="1274590800"/>
    <x v="674"/>
    <n v="1275886800"/>
    <d v="2010-06-07T05:00:00"/>
    <b v="0"/>
    <b v="0"/>
    <s v="photography/photography books"/>
    <x v="7"/>
    <x v="14"/>
  </r>
  <r>
    <n v="754"/>
    <s v="Perez, Reed and Lee"/>
    <x v="753"/>
    <x v="384"/>
    <x v="735"/>
    <x v="744"/>
    <x v="1"/>
    <n v="3205"/>
    <n v="37.005616224648989"/>
    <x v="1"/>
    <x v="1"/>
    <n v="1351400400"/>
    <x v="685"/>
    <n v="1355983200"/>
    <d v="2012-12-20T06:00:00"/>
    <b v="0"/>
    <b v="0"/>
    <s v="theater/plays"/>
    <x v="3"/>
    <x v="3"/>
  </r>
  <r>
    <n v="755"/>
    <s v="Chen, Pollard and Clarke"/>
    <x v="754"/>
    <x v="6"/>
    <x v="562"/>
    <x v="745"/>
    <x v="1"/>
    <n v="288"/>
    <n v="26.027777777777779"/>
    <x v="3"/>
    <x v="3"/>
    <n v="1514354400"/>
    <x v="605"/>
    <n v="1515391200"/>
    <d v="2018-01-08T06:00:00"/>
    <b v="0"/>
    <b v="1"/>
    <s v="theater/plays"/>
    <x v="3"/>
    <x v="3"/>
  </r>
  <r>
    <n v="756"/>
    <s v="Serrano, Gallagher and Griffith"/>
    <x v="755"/>
    <x v="81"/>
    <x v="736"/>
    <x v="746"/>
    <x v="1"/>
    <n v="148"/>
    <n v="67.817567567567565"/>
    <x v="1"/>
    <x v="1"/>
    <n v="1421733600"/>
    <x v="686"/>
    <n v="1422252000"/>
    <d v="2015-01-26T06:00:00"/>
    <b v="0"/>
    <b v="0"/>
    <s v="theater/plays"/>
    <x v="3"/>
    <x v="3"/>
  </r>
  <r>
    <n v="757"/>
    <s v="Callahan-Gilbert"/>
    <x v="756"/>
    <x v="1"/>
    <x v="737"/>
    <x v="747"/>
    <x v="1"/>
    <n v="114"/>
    <n v="49.964912280701753"/>
    <x v="1"/>
    <x v="1"/>
    <n v="1305176400"/>
    <x v="687"/>
    <n v="1305522000"/>
    <d v="2011-05-16T05:00:00"/>
    <b v="0"/>
    <b v="0"/>
    <s v="film &amp; video/drama"/>
    <x v="4"/>
    <x v="6"/>
  </r>
  <r>
    <n v="758"/>
    <s v="Logan-Miranda"/>
    <x v="757"/>
    <x v="241"/>
    <x v="738"/>
    <x v="748"/>
    <x v="1"/>
    <n v="1518"/>
    <n v="110.01646903820817"/>
    <x v="0"/>
    <x v="0"/>
    <n v="1414126800"/>
    <x v="688"/>
    <n v="1414904400"/>
    <d v="2014-11-02T05:00:00"/>
    <b v="0"/>
    <b v="0"/>
    <s v="music/rock"/>
    <x v="1"/>
    <x v="1"/>
  </r>
  <r>
    <n v="759"/>
    <s v="Rodriguez PLC"/>
    <x v="758"/>
    <x v="385"/>
    <x v="739"/>
    <x v="749"/>
    <x v="0"/>
    <n v="1274"/>
    <n v="89.964678178963894"/>
    <x v="1"/>
    <x v="1"/>
    <n v="1517810400"/>
    <x v="689"/>
    <n v="1520402400"/>
    <d v="2018-03-07T06:00:00"/>
    <b v="0"/>
    <b v="0"/>
    <s v="music/electric music"/>
    <x v="1"/>
    <x v="5"/>
  </r>
  <r>
    <n v="760"/>
    <s v="Smith-Kennedy"/>
    <x v="759"/>
    <x v="386"/>
    <x v="740"/>
    <x v="750"/>
    <x v="0"/>
    <n v="210"/>
    <n v="79.009523809523813"/>
    <x v="6"/>
    <x v="6"/>
    <n v="1564635600"/>
    <x v="690"/>
    <n v="1567141200"/>
    <d v="2019-08-30T05:00:00"/>
    <b v="0"/>
    <b v="1"/>
    <s v="games/video games"/>
    <x v="6"/>
    <x v="11"/>
  </r>
  <r>
    <n v="761"/>
    <s v="Mitchell-Lee"/>
    <x v="760"/>
    <x v="196"/>
    <x v="741"/>
    <x v="751"/>
    <x v="1"/>
    <n v="166"/>
    <n v="86.867469879518069"/>
    <x v="1"/>
    <x v="1"/>
    <n v="1500699600"/>
    <x v="691"/>
    <n v="1501131600"/>
    <d v="2017-07-27T05:00:00"/>
    <b v="0"/>
    <b v="0"/>
    <s v="music/rock"/>
    <x v="1"/>
    <x v="1"/>
  </r>
  <r>
    <n v="762"/>
    <s v="Davis Ltd"/>
    <x v="761"/>
    <x v="26"/>
    <x v="742"/>
    <x v="752"/>
    <x v="1"/>
    <n v="100"/>
    <n v="62.04"/>
    <x v="2"/>
    <x v="2"/>
    <n v="1354082400"/>
    <x v="692"/>
    <n v="1355032800"/>
    <d v="2012-12-09T06:00:00"/>
    <b v="0"/>
    <b v="0"/>
    <s v="music/jazz"/>
    <x v="1"/>
    <x v="17"/>
  </r>
  <r>
    <n v="763"/>
    <s v="Rowland PLC"/>
    <x v="762"/>
    <x v="36"/>
    <x v="207"/>
    <x v="753"/>
    <x v="1"/>
    <n v="235"/>
    <n v="26.970212765957445"/>
    <x v="1"/>
    <x v="1"/>
    <n v="1336453200"/>
    <x v="693"/>
    <n v="1339477200"/>
    <d v="2012-06-12T05:00:00"/>
    <b v="0"/>
    <b v="1"/>
    <s v="theater/plays"/>
    <x v="3"/>
    <x v="3"/>
  </r>
  <r>
    <n v="764"/>
    <s v="Shaffer-Mason"/>
    <x v="763"/>
    <x v="65"/>
    <x v="743"/>
    <x v="754"/>
    <x v="1"/>
    <n v="148"/>
    <n v="54.121621621621621"/>
    <x v="1"/>
    <x v="1"/>
    <n v="1305262800"/>
    <x v="694"/>
    <n v="1305954000"/>
    <d v="2011-05-21T05:00:00"/>
    <b v="0"/>
    <b v="0"/>
    <s v="music/rock"/>
    <x v="1"/>
    <x v="1"/>
  </r>
  <r>
    <n v="765"/>
    <s v="Matthews LLC"/>
    <x v="764"/>
    <x v="61"/>
    <x v="744"/>
    <x v="755"/>
    <x v="1"/>
    <n v="198"/>
    <n v="41.035353535353536"/>
    <x v="1"/>
    <x v="1"/>
    <n v="1492232400"/>
    <x v="695"/>
    <n v="1494392400"/>
    <d v="2017-05-10T05:00:00"/>
    <b v="1"/>
    <b v="1"/>
    <s v="music/indie rock"/>
    <x v="1"/>
    <x v="7"/>
  </r>
  <r>
    <n v="766"/>
    <s v="Montgomery-Castro"/>
    <x v="765"/>
    <x v="316"/>
    <x v="49"/>
    <x v="756"/>
    <x v="0"/>
    <n v="248"/>
    <n v="55.052419354838712"/>
    <x v="2"/>
    <x v="2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x v="766"/>
    <x v="387"/>
    <x v="745"/>
    <x v="757"/>
    <x v="0"/>
    <n v="513"/>
    <n v="107.93762183235867"/>
    <x v="1"/>
    <x v="1"/>
    <n v="1444107600"/>
    <x v="696"/>
    <n v="1447999200"/>
    <d v="2015-11-20T06:00:00"/>
    <b v="0"/>
    <b v="0"/>
    <s v="publishing/translations"/>
    <x v="5"/>
    <x v="18"/>
  </r>
  <r>
    <n v="768"/>
    <s v="Ramirez-Calderon"/>
    <x v="767"/>
    <x v="73"/>
    <x v="746"/>
    <x v="758"/>
    <x v="1"/>
    <n v="150"/>
    <n v="73.92"/>
    <x v="1"/>
    <x v="1"/>
    <n v="1386741600"/>
    <x v="626"/>
    <n v="1388037600"/>
    <d v="2013-12-26T06:00:00"/>
    <b v="0"/>
    <b v="0"/>
    <s v="theater/plays"/>
    <x v="3"/>
    <x v="3"/>
  </r>
  <r>
    <n v="769"/>
    <s v="Johnson-Morales"/>
    <x v="768"/>
    <x v="388"/>
    <x v="747"/>
    <x v="759"/>
    <x v="0"/>
    <n v="3410"/>
    <n v="31.995894428152493"/>
    <x v="1"/>
    <x v="1"/>
    <n v="1376542800"/>
    <x v="697"/>
    <n v="1378789200"/>
    <d v="2013-09-10T05:00:00"/>
    <b v="0"/>
    <b v="0"/>
    <s v="games/video games"/>
    <x v="6"/>
    <x v="11"/>
  </r>
  <r>
    <n v="770"/>
    <s v="Mathis-Rodriguez"/>
    <x v="769"/>
    <x v="333"/>
    <x v="748"/>
    <x v="760"/>
    <x v="1"/>
    <n v="216"/>
    <n v="53.898148148148145"/>
    <x v="6"/>
    <x v="6"/>
    <n v="1397451600"/>
    <x v="698"/>
    <n v="1398056400"/>
    <d v="2014-04-21T05:00:00"/>
    <b v="0"/>
    <b v="1"/>
    <s v="theater/plays"/>
    <x v="3"/>
    <x v="3"/>
  </r>
  <r>
    <n v="771"/>
    <s v="Smith, Mack and Williams"/>
    <x v="770"/>
    <x v="36"/>
    <x v="749"/>
    <x v="761"/>
    <x v="3"/>
    <n v="26"/>
    <n v="106.5"/>
    <x v="1"/>
    <x v="1"/>
    <n v="1548482400"/>
    <x v="699"/>
    <n v="1550815200"/>
    <d v="2019-02-22T06:00:00"/>
    <b v="0"/>
    <b v="0"/>
    <s v="theater/plays"/>
    <x v="3"/>
    <x v="3"/>
  </r>
  <r>
    <n v="772"/>
    <s v="Johnson-Pace"/>
    <x v="771"/>
    <x v="389"/>
    <x v="750"/>
    <x v="762"/>
    <x v="1"/>
    <n v="5139"/>
    <n v="32.999805409612762"/>
    <x v="1"/>
    <x v="1"/>
    <n v="1549692000"/>
    <x v="700"/>
    <n v="1550037600"/>
    <d v="2019-02-13T06:00:00"/>
    <b v="0"/>
    <b v="0"/>
    <s v="music/indie rock"/>
    <x v="1"/>
    <x v="7"/>
  </r>
  <r>
    <n v="773"/>
    <s v="Meza, Kirby and Patel"/>
    <x v="772"/>
    <x v="390"/>
    <x v="751"/>
    <x v="763"/>
    <x v="1"/>
    <n v="2353"/>
    <n v="43.00254993625159"/>
    <x v="1"/>
    <x v="1"/>
    <n v="1492059600"/>
    <x v="701"/>
    <n v="1492923600"/>
    <d v="2017-04-23T05:00:00"/>
    <b v="0"/>
    <b v="0"/>
    <s v="theater/plays"/>
    <x v="3"/>
    <x v="3"/>
  </r>
  <r>
    <n v="774"/>
    <s v="Gonzalez-Snow"/>
    <x v="773"/>
    <x v="92"/>
    <x v="752"/>
    <x v="764"/>
    <x v="1"/>
    <n v="78"/>
    <n v="86.858974358974365"/>
    <x v="6"/>
    <x v="6"/>
    <n v="1463979600"/>
    <x v="702"/>
    <n v="1467522000"/>
    <d v="2016-07-03T05:00:00"/>
    <b v="0"/>
    <b v="0"/>
    <s v="technology/web"/>
    <x v="2"/>
    <x v="2"/>
  </r>
  <r>
    <n v="775"/>
    <s v="Murphy LLC"/>
    <x v="774"/>
    <x v="151"/>
    <x v="197"/>
    <x v="765"/>
    <x v="0"/>
    <n v="10"/>
    <n v="96.8"/>
    <x v="1"/>
    <x v="1"/>
    <n v="1415253600"/>
    <x v="703"/>
    <n v="1416117600"/>
    <d v="2014-11-16T06:00:00"/>
    <b v="0"/>
    <b v="0"/>
    <s v="music/rock"/>
    <x v="1"/>
    <x v="1"/>
  </r>
  <r>
    <n v="776"/>
    <s v="Taylor-Rowe"/>
    <x v="775"/>
    <x v="391"/>
    <x v="753"/>
    <x v="766"/>
    <x v="0"/>
    <n v="2201"/>
    <n v="32.995456610631528"/>
    <x v="1"/>
    <x v="1"/>
    <n v="1562216400"/>
    <x v="704"/>
    <n v="1563771600"/>
    <d v="2019-07-22T05:00:00"/>
    <b v="0"/>
    <b v="0"/>
    <s v="theater/plays"/>
    <x v="3"/>
    <x v="3"/>
  </r>
  <r>
    <n v="777"/>
    <s v="Henderson Ltd"/>
    <x v="776"/>
    <x v="202"/>
    <x v="754"/>
    <x v="767"/>
    <x v="0"/>
    <n v="676"/>
    <n v="68.028106508875737"/>
    <x v="1"/>
    <x v="1"/>
    <n v="1316754000"/>
    <x v="431"/>
    <n v="1319259600"/>
    <d v="2011-10-22T05:00:00"/>
    <b v="0"/>
    <b v="0"/>
    <s v="theater/plays"/>
    <x v="3"/>
    <x v="3"/>
  </r>
  <r>
    <n v="778"/>
    <s v="Moss-Guzman"/>
    <x v="777"/>
    <x v="81"/>
    <x v="755"/>
    <x v="768"/>
    <x v="1"/>
    <n v="174"/>
    <n v="58.867816091954026"/>
    <x v="5"/>
    <x v="5"/>
    <n v="1313211600"/>
    <x v="705"/>
    <n v="1313643600"/>
    <d v="2011-08-18T05:00:00"/>
    <b v="0"/>
    <b v="0"/>
    <s v="film &amp; video/animation"/>
    <x v="4"/>
    <x v="10"/>
  </r>
  <r>
    <n v="779"/>
    <s v="Webb Group"/>
    <x v="778"/>
    <x v="392"/>
    <x v="756"/>
    <x v="769"/>
    <x v="0"/>
    <n v="831"/>
    <n v="105.04572803850782"/>
    <x v="1"/>
    <x v="1"/>
    <n v="1439528400"/>
    <x v="706"/>
    <n v="1440306000"/>
    <d v="2015-08-23T05:00:00"/>
    <b v="0"/>
    <b v="1"/>
    <s v="theater/plays"/>
    <x v="3"/>
    <x v="3"/>
  </r>
  <r>
    <n v="780"/>
    <s v="Brooks-Rodriguez"/>
    <x v="779"/>
    <x v="135"/>
    <x v="757"/>
    <x v="770"/>
    <x v="1"/>
    <n v="164"/>
    <n v="33.054878048780488"/>
    <x v="1"/>
    <x v="1"/>
    <n v="1469163600"/>
    <x v="707"/>
    <n v="1470805200"/>
    <d v="2016-08-10T05:00:00"/>
    <b v="0"/>
    <b v="1"/>
    <s v="film &amp; video/drama"/>
    <x v="4"/>
    <x v="6"/>
  </r>
  <r>
    <n v="781"/>
    <s v="Thomas Ltd"/>
    <x v="780"/>
    <x v="251"/>
    <x v="758"/>
    <x v="771"/>
    <x v="3"/>
    <n v="56"/>
    <n v="78.821428571428569"/>
    <x v="5"/>
    <x v="5"/>
    <n v="1288501200"/>
    <x v="708"/>
    <n v="1292911200"/>
    <d v="2010-12-21T06:00:00"/>
    <b v="0"/>
    <b v="0"/>
    <s v="theater/plays"/>
    <x v="3"/>
    <x v="3"/>
  </r>
  <r>
    <n v="782"/>
    <s v="Williams and Sons"/>
    <x v="781"/>
    <x v="135"/>
    <x v="759"/>
    <x v="772"/>
    <x v="1"/>
    <n v="161"/>
    <n v="68.204968944099377"/>
    <x v="1"/>
    <x v="1"/>
    <n v="1298959200"/>
    <x v="709"/>
    <n v="1301374800"/>
    <d v="2011-03-29T05:00:00"/>
    <b v="0"/>
    <b v="1"/>
    <s v="film &amp; video/animation"/>
    <x v="4"/>
    <x v="10"/>
  </r>
  <r>
    <n v="783"/>
    <s v="Vega, Chan and Carney"/>
    <x v="782"/>
    <x v="71"/>
    <x v="760"/>
    <x v="773"/>
    <x v="1"/>
    <n v="138"/>
    <n v="75.731884057971016"/>
    <x v="1"/>
    <x v="1"/>
    <n v="1387260000"/>
    <x v="710"/>
    <n v="1387864800"/>
    <d v="2013-12-24T06:00:00"/>
    <b v="0"/>
    <b v="0"/>
    <s v="music/rock"/>
    <x v="1"/>
    <x v="1"/>
  </r>
  <r>
    <n v="784"/>
    <s v="Byrd Group"/>
    <x v="783"/>
    <x v="393"/>
    <x v="761"/>
    <x v="774"/>
    <x v="1"/>
    <n v="3308"/>
    <n v="30.996070133010882"/>
    <x v="1"/>
    <x v="1"/>
    <n v="1457244000"/>
    <x v="711"/>
    <n v="1458190800"/>
    <d v="2016-03-17T05:00:00"/>
    <b v="0"/>
    <b v="0"/>
    <s v="technology/web"/>
    <x v="2"/>
    <x v="2"/>
  </r>
  <r>
    <n v="785"/>
    <s v="Peterson, Fletcher and Sanchez"/>
    <x v="784"/>
    <x v="313"/>
    <x v="762"/>
    <x v="775"/>
    <x v="1"/>
    <n v="127"/>
    <n v="101.88188976377953"/>
    <x v="2"/>
    <x v="2"/>
    <n v="1556341200"/>
    <x v="157"/>
    <n v="1559278800"/>
    <d v="2019-05-31T05:00:00"/>
    <b v="0"/>
    <b v="1"/>
    <s v="film &amp; video/animation"/>
    <x v="4"/>
    <x v="10"/>
  </r>
  <r>
    <n v="786"/>
    <s v="Smith-Brown"/>
    <x v="785"/>
    <x v="42"/>
    <x v="763"/>
    <x v="776"/>
    <x v="1"/>
    <n v="207"/>
    <n v="52.879227053140099"/>
    <x v="6"/>
    <x v="6"/>
    <n v="1522126800"/>
    <x v="630"/>
    <n v="1522731600"/>
    <d v="2018-04-03T05:00:00"/>
    <b v="0"/>
    <b v="1"/>
    <s v="music/jazz"/>
    <x v="1"/>
    <x v="17"/>
  </r>
  <r>
    <n v="787"/>
    <s v="Vance-Glover"/>
    <x v="786"/>
    <x v="394"/>
    <x v="764"/>
    <x v="777"/>
    <x v="0"/>
    <n v="859"/>
    <n v="71.005820721769496"/>
    <x v="0"/>
    <x v="0"/>
    <n v="1305954000"/>
    <x v="712"/>
    <n v="1306731600"/>
    <d v="2011-05-30T05:00:00"/>
    <b v="0"/>
    <b v="0"/>
    <s v="music/rock"/>
    <x v="1"/>
    <x v="1"/>
  </r>
  <r>
    <n v="788"/>
    <s v="Joyce PLC"/>
    <x v="787"/>
    <x v="136"/>
    <x v="765"/>
    <x v="778"/>
    <x v="2"/>
    <n v="31"/>
    <n v="102.38709677419355"/>
    <x v="1"/>
    <x v="1"/>
    <n v="1350709200"/>
    <x v="93"/>
    <n v="1352527200"/>
    <d v="2012-11-10T06:00:00"/>
    <b v="0"/>
    <b v="0"/>
    <s v="film &amp; video/animation"/>
    <x v="4"/>
    <x v="10"/>
  </r>
  <r>
    <n v="789"/>
    <s v="Kennedy-Miller"/>
    <x v="788"/>
    <x v="25"/>
    <x v="766"/>
    <x v="779"/>
    <x v="0"/>
    <n v="45"/>
    <n v="74.466666666666669"/>
    <x v="1"/>
    <x v="1"/>
    <n v="1401166800"/>
    <x v="713"/>
    <n v="1404363600"/>
    <d v="2014-07-03T05:00:00"/>
    <b v="0"/>
    <b v="0"/>
    <s v="theater/plays"/>
    <x v="3"/>
    <x v="3"/>
  </r>
  <r>
    <n v="790"/>
    <s v="White-Obrien"/>
    <x v="789"/>
    <x v="395"/>
    <x v="767"/>
    <x v="780"/>
    <x v="3"/>
    <n v="1113"/>
    <n v="51.009883198562441"/>
    <x v="1"/>
    <x v="1"/>
    <n v="1266127200"/>
    <x v="714"/>
    <n v="1266645600"/>
    <d v="2010-02-20T06:00:00"/>
    <b v="0"/>
    <b v="0"/>
    <s v="theater/plays"/>
    <x v="3"/>
    <x v="3"/>
  </r>
  <r>
    <n v="791"/>
    <s v="Stafford, Hess and Raymond"/>
    <x v="790"/>
    <x v="118"/>
    <x v="768"/>
    <x v="781"/>
    <x v="0"/>
    <n v="6"/>
    <n v="90"/>
    <x v="1"/>
    <x v="1"/>
    <n v="1481436000"/>
    <x v="715"/>
    <n v="1482818400"/>
    <d v="2016-12-27T06:00:00"/>
    <b v="0"/>
    <b v="0"/>
    <s v="food/food trucks"/>
    <x v="0"/>
    <x v="0"/>
  </r>
  <r>
    <n v="792"/>
    <s v="Jordan, Schneider and Hall"/>
    <x v="791"/>
    <x v="22"/>
    <x v="769"/>
    <x v="782"/>
    <x v="0"/>
    <n v="7"/>
    <n v="97.142857142857139"/>
    <x v="1"/>
    <x v="1"/>
    <n v="1372222800"/>
    <x v="716"/>
    <n v="1374642000"/>
    <d v="2013-07-24T05:00:00"/>
    <b v="0"/>
    <b v="1"/>
    <s v="theater/plays"/>
    <x v="3"/>
    <x v="3"/>
  </r>
  <r>
    <n v="793"/>
    <s v="Rodriguez, Cox and Rodriguez"/>
    <x v="792"/>
    <x v="65"/>
    <x v="770"/>
    <x v="783"/>
    <x v="1"/>
    <n v="181"/>
    <n v="72.071823204419886"/>
    <x v="5"/>
    <x v="5"/>
    <n v="1372136400"/>
    <x v="448"/>
    <n v="1372482000"/>
    <d v="2013-06-29T05:00:00"/>
    <b v="0"/>
    <b v="0"/>
    <s v="publishing/nonfiction"/>
    <x v="5"/>
    <x v="9"/>
  </r>
  <r>
    <n v="794"/>
    <s v="Welch Inc"/>
    <x v="793"/>
    <x v="47"/>
    <x v="771"/>
    <x v="784"/>
    <x v="1"/>
    <n v="110"/>
    <n v="75.236363636363635"/>
    <x v="1"/>
    <x v="1"/>
    <n v="1513922400"/>
    <x v="717"/>
    <n v="1514959200"/>
    <d v="2018-01-03T06:00:00"/>
    <b v="0"/>
    <b v="0"/>
    <s v="music/rock"/>
    <x v="1"/>
    <x v="1"/>
  </r>
  <r>
    <n v="795"/>
    <s v="Vasquez Inc"/>
    <x v="794"/>
    <x v="143"/>
    <x v="772"/>
    <x v="785"/>
    <x v="0"/>
    <n v="31"/>
    <n v="32.967741935483872"/>
    <x v="1"/>
    <x v="1"/>
    <n v="1477976400"/>
    <x v="718"/>
    <n v="1478235600"/>
    <d v="2016-11-04T05:00:00"/>
    <b v="0"/>
    <b v="0"/>
    <s v="film &amp; video/drama"/>
    <x v="4"/>
    <x v="6"/>
  </r>
  <r>
    <n v="796"/>
    <s v="Freeman-Ferguson"/>
    <x v="795"/>
    <x v="75"/>
    <x v="773"/>
    <x v="786"/>
    <x v="0"/>
    <n v="78"/>
    <n v="54.807692307692307"/>
    <x v="1"/>
    <x v="1"/>
    <n v="1407474000"/>
    <x v="719"/>
    <n v="1408078800"/>
    <d v="2014-08-15T05:00:00"/>
    <b v="0"/>
    <b v="1"/>
    <s v="games/mobile games"/>
    <x v="6"/>
    <x v="20"/>
  </r>
  <r>
    <n v="797"/>
    <s v="Houston, Moore and Rogers"/>
    <x v="796"/>
    <x v="4"/>
    <x v="774"/>
    <x v="787"/>
    <x v="1"/>
    <n v="185"/>
    <n v="45.037837837837834"/>
    <x v="1"/>
    <x v="1"/>
    <n v="1546149600"/>
    <x v="720"/>
    <n v="1548136800"/>
    <d v="2019-01-22T06:00:00"/>
    <b v="0"/>
    <b v="0"/>
    <s v="technology/web"/>
    <x v="2"/>
    <x v="2"/>
  </r>
  <r>
    <n v="798"/>
    <s v="Small-Fuentes"/>
    <x v="797"/>
    <x v="74"/>
    <x v="775"/>
    <x v="788"/>
    <x v="1"/>
    <n v="121"/>
    <n v="52.958677685950413"/>
    <x v="1"/>
    <x v="1"/>
    <n v="1338440400"/>
    <x v="721"/>
    <n v="1340859600"/>
    <d v="2012-06-28T05:00:00"/>
    <b v="0"/>
    <b v="1"/>
    <s v="theater/plays"/>
    <x v="3"/>
    <x v="3"/>
  </r>
  <r>
    <n v="799"/>
    <s v="Reid-Day"/>
    <x v="798"/>
    <x v="396"/>
    <x v="776"/>
    <x v="789"/>
    <x v="0"/>
    <n v="1225"/>
    <n v="60.017959183673469"/>
    <x v="4"/>
    <x v="4"/>
    <n v="1454133600"/>
    <x v="722"/>
    <n v="1454479200"/>
    <d v="2016-02-03T06:00:00"/>
    <b v="0"/>
    <b v="0"/>
    <s v="theater/plays"/>
    <x v="3"/>
    <x v="3"/>
  </r>
  <r>
    <n v="800"/>
    <s v="Wallace LLC"/>
    <x v="799"/>
    <x v="0"/>
    <x v="99"/>
    <x v="100"/>
    <x v="0"/>
    <n v="1"/>
    <n v="1"/>
    <x v="5"/>
    <x v="5"/>
    <n v="1434085200"/>
    <x v="139"/>
    <n v="1434430800"/>
    <d v="2015-06-16T05:00:00"/>
    <b v="0"/>
    <b v="0"/>
    <s v="music/rock"/>
    <x v="1"/>
    <x v="1"/>
  </r>
  <r>
    <n v="801"/>
    <s v="Olson-Bishop"/>
    <x v="800"/>
    <x v="173"/>
    <x v="777"/>
    <x v="790"/>
    <x v="1"/>
    <n v="106"/>
    <n v="44.028301886792455"/>
    <x v="1"/>
    <x v="1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x v="801"/>
    <x v="8"/>
    <x v="778"/>
    <x v="791"/>
    <x v="1"/>
    <n v="142"/>
    <n v="86.028169014084511"/>
    <x v="1"/>
    <x v="1"/>
    <n v="1562216400"/>
    <x v="704"/>
    <n v="1562389200"/>
    <d v="2019-07-06T05:00:00"/>
    <b v="0"/>
    <b v="0"/>
    <s v="photography/photography books"/>
    <x v="7"/>
    <x v="14"/>
  </r>
  <r>
    <n v="803"/>
    <s v="Perez, Brown and Meyers"/>
    <x v="802"/>
    <x v="55"/>
    <x v="106"/>
    <x v="792"/>
    <x v="1"/>
    <n v="233"/>
    <n v="28.012875536480685"/>
    <x v="1"/>
    <x v="1"/>
    <n v="1548568800"/>
    <x v="724"/>
    <n v="1551506400"/>
    <d v="2019-03-02T06:00:00"/>
    <b v="0"/>
    <b v="0"/>
    <s v="theater/plays"/>
    <x v="3"/>
    <x v="3"/>
  </r>
  <r>
    <n v="804"/>
    <s v="English-Mccullough"/>
    <x v="803"/>
    <x v="97"/>
    <x v="779"/>
    <x v="793"/>
    <x v="1"/>
    <n v="218"/>
    <n v="32.050458715596328"/>
    <x v="1"/>
    <x v="1"/>
    <n v="1514872800"/>
    <x v="725"/>
    <n v="1516600800"/>
    <d v="2018-01-22T06:00:00"/>
    <b v="0"/>
    <b v="0"/>
    <s v="music/rock"/>
    <x v="1"/>
    <x v="1"/>
  </r>
  <r>
    <n v="805"/>
    <s v="Smith-Nguyen"/>
    <x v="804"/>
    <x v="62"/>
    <x v="780"/>
    <x v="794"/>
    <x v="0"/>
    <n v="67"/>
    <n v="73.611940298507463"/>
    <x v="2"/>
    <x v="2"/>
    <n v="1416031200"/>
    <x v="660"/>
    <n v="1420437600"/>
    <d v="2015-01-05T06:00:00"/>
    <b v="0"/>
    <b v="0"/>
    <s v="film &amp; video/documentary"/>
    <x v="4"/>
    <x v="4"/>
  </r>
  <r>
    <n v="806"/>
    <s v="Harmon-Madden"/>
    <x v="805"/>
    <x v="31"/>
    <x v="781"/>
    <x v="795"/>
    <x v="1"/>
    <n v="76"/>
    <n v="108.71052631578948"/>
    <x v="1"/>
    <x v="1"/>
    <n v="1330927200"/>
    <x v="726"/>
    <n v="1332997200"/>
    <d v="2012-03-29T05:00:00"/>
    <b v="0"/>
    <b v="1"/>
    <s v="film &amp; video/drama"/>
    <x v="4"/>
    <x v="6"/>
  </r>
  <r>
    <n v="807"/>
    <s v="Walker-Taylor"/>
    <x v="806"/>
    <x v="31"/>
    <x v="782"/>
    <x v="796"/>
    <x v="1"/>
    <n v="43"/>
    <n v="42.97674418604651"/>
    <x v="1"/>
    <x v="1"/>
    <n v="1571115600"/>
    <x v="727"/>
    <n v="1574920800"/>
    <d v="2019-11-28T06:00:00"/>
    <b v="0"/>
    <b v="1"/>
    <s v="theater/plays"/>
    <x v="3"/>
    <x v="3"/>
  </r>
  <r>
    <n v="808"/>
    <s v="Harris, Medina and Mitchell"/>
    <x v="807"/>
    <x v="5"/>
    <x v="783"/>
    <x v="797"/>
    <x v="0"/>
    <n v="19"/>
    <n v="83.315789473684205"/>
    <x v="1"/>
    <x v="1"/>
    <n v="1463461200"/>
    <x v="728"/>
    <n v="1464930000"/>
    <d v="2016-06-03T05:00:00"/>
    <b v="0"/>
    <b v="0"/>
    <s v="food/food trucks"/>
    <x v="0"/>
    <x v="0"/>
  </r>
  <r>
    <n v="809"/>
    <s v="Williams and Sons"/>
    <x v="808"/>
    <x v="397"/>
    <x v="784"/>
    <x v="798"/>
    <x v="0"/>
    <n v="2108"/>
    <n v="42"/>
    <x v="5"/>
    <x v="5"/>
    <n v="1344920400"/>
    <x v="729"/>
    <n v="1345006800"/>
    <d v="2012-08-15T05:00:00"/>
    <b v="0"/>
    <b v="0"/>
    <s v="film &amp; video/documentary"/>
    <x v="4"/>
    <x v="4"/>
  </r>
  <r>
    <n v="810"/>
    <s v="Ball-Fisher"/>
    <x v="809"/>
    <x v="330"/>
    <x v="785"/>
    <x v="799"/>
    <x v="1"/>
    <n v="221"/>
    <n v="55.927601809954751"/>
    <x v="1"/>
    <x v="1"/>
    <n v="1511848800"/>
    <x v="730"/>
    <n v="1512712800"/>
    <d v="2017-12-08T06:00:00"/>
    <b v="0"/>
    <b v="1"/>
    <s v="theater/plays"/>
    <x v="3"/>
    <x v="3"/>
  </r>
  <r>
    <n v="811"/>
    <s v="Page, Holt and Mack"/>
    <x v="810"/>
    <x v="398"/>
    <x v="786"/>
    <x v="800"/>
    <x v="0"/>
    <n v="679"/>
    <n v="105.03681885125184"/>
    <x v="1"/>
    <x v="1"/>
    <n v="1452319200"/>
    <x v="731"/>
    <n v="1452492000"/>
    <d v="2016-01-11T06:00:00"/>
    <b v="0"/>
    <b v="1"/>
    <s v="games/video games"/>
    <x v="6"/>
    <x v="11"/>
  </r>
  <r>
    <n v="812"/>
    <s v="Landry Group"/>
    <x v="811"/>
    <x v="221"/>
    <x v="787"/>
    <x v="801"/>
    <x v="1"/>
    <n v="2805"/>
    <n v="48"/>
    <x v="0"/>
    <x v="0"/>
    <n v="1523854800"/>
    <x v="78"/>
    <n v="1524286800"/>
    <d v="2018-04-21T05:00:00"/>
    <b v="0"/>
    <b v="0"/>
    <s v="publishing/nonfiction"/>
    <x v="5"/>
    <x v="9"/>
  </r>
  <r>
    <n v="813"/>
    <s v="Buckley Group"/>
    <x v="812"/>
    <x v="170"/>
    <x v="788"/>
    <x v="802"/>
    <x v="1"/>
    <n v="68"/>
    <n v="112.66176470588235"/>
    <x v="1"/>
    <x v="1"/>
    <n v="1346043600"/>
    <x v="732"/>
    <n v="1346907600"/>
    <d v="2012-09-06T05:00:00"/>
    <b v="0"/>
    <b v="0"/>
    <s v="games/video games"/>
    <x v="6"/>
    <x v="11"/>
  </r>
  <r>
    <n v="814"/>
    <s v="Vincent PLC"/>
    <x v="813"/>
    <x v="170"/>
    <x v="789"/>
    <x v="803"/>
    <x v="0"/>
    <n v="36"/>
    <n v="81.944444444444443"/>
    <x v="3"/>
    <x v="3"/>
    <n v="1464325200"/>
    <x v="733"/>
    <n v="1464498000"/>
    <d v="2016-05-29T05:00:00"/>
    <b v="0"/>
    <b v="1"/>
    <s v="music/rock"/>
    <x v="1"/>
    <x v="1"/>
  </r>
  <r>
    <n v="815"/>
    <s v="Watson-Douglas"/>
    <x v="814"/>
    <x v="25"/>
    <x v="790"/>
    <x v="804"/>
    <x v="1"/>
    <n v="183"/>
    <n v="64.049180327868854"/>
    <x v="0"/>
    <x v="0"/>
    <n v="1511935200"/>
    <x v="734"/>
    <n v="1514181600"/>
    <d v="2017-12-25T06:00:00"/>
    <b v="0"/>
    <b v="0"/>
    <s v="music/rock"/>
    <x v="1"/>
    <x v="1"/>
  </r>
  <r>
    <n v="816"/>
    <s v="Jones, Casey and Jones"/>
    <x v="815"/>
    <x v="173"/>
    <x v="723"/>
    <x v="805"/>
    <x v="1"/>
    <n v="133"/>
    <n v="106.39097744360902"/>
    <x v="1"/>
    <x v="1"/>
    <n v="1392012000"/>
    <x v="406"/>
    <n v="1392184800"/>
    <d v="2014-02-12T06:00:00"/>
    <b v="1"/>
    <b v="1"/>
    <s v="theater/plays"/>
    <x v="3"/>
    <x v="3"/>
  </r>
  <r>
    <n v="817"/>
    <s v="Alvarez-Bauer"/>
    <x v="816"/>
    <x v="399"/>
    <x v="791"/>
    <x v="806"/>
    <x v="1"/>
    <n v="2489"/>
    <n v="76.011249497790274"/>
    <x v="6"/>
    <x v="6"/>
    <n v="1556946000"/>
    <x v="735"/>
    <n v="1559365200"/>
    <d v="2019-06-01T05:00:00"/>
    <b v="0"/>
    <b v="1"/>
    <s v="publishing/nonfiction"/>
    <x v="5"/>
    <x v="9"/>
  </r>
  <r>
    <n v="818"/>
    <s v="Martinez LLC"/>
    <x v="817"/>
    <x v="31"/>
    <x v="792"/>
    <x v="807"/>
    <x v="1"/>
    <n v="69"/>
    <n v="111.07246376811594"/>
    <x v="1"/>
    <x v="1"/>
    <n v="1548050400"/>
    <x v="736"/>
    <n v="1549173600"/>
    <d v="2019-02-03T06:00:00"/>
    <b v="0"/>
    <b v="1"/>
    <s v="theater/plays"/>
    <x v="3"/>
    <x v="3"/>
  </r>
  <r>
    <n v="819"/>
    <s v="Buck-Khan"/>
    <x v="818"/>
    <x v="200"/>
    <x v="793"/>
    <x v="808"/>
    <x v="0"/>
    <n v="47"/>
    <n v="95.936170212765958"/>
    <x v="1"/>
    <x v="1"/>
    <n v="1353736800"/>
    <x v="737"/>
    <n v="1355032800"/>
    <d v="2012-12-09T06:00:00"/>
    <b v="1"/>
    <b v="0"/>
    <s v="games/video games"/>
    <x v="6"/>
    <x v="11"/>
  </r>
  <r>
    <n v="820"/>
    <s v="Valdez, Williams and Meyer"/>
    <x v="819"/>
    <x v="42"/>
    <x v="794"/>
    <x v="809"/>
    <x v="1"/>
    <n v="279"/>
    <n v="43.043010752688176"/>
    <x v="4"/>
    <x v="4"/>
    <n v="1532840400"/>
    <x v="192"/>
    <n v="1533963600"/>
    <d v="2018-08-11T05:00:00"/>
    <b v="0"/>
    <b v="1"/>
    <s v="music/rock"/>
    <x v="1"/>
    <x v="1"/>
  </r>
  <r>
    <n v="821"/>
    <s v="Alvarez-Andrews"/>
    <x v="820"/>
    <x v="70"/>
    <x v="795"/>
    <x v="810"/>
    <x v="1"/>
    <n v="210"/>
    <n v="67.966666666666669"/>
    <x v="1"/>
    <x v="1"/>
    <n v="1488261600"/>
    <x v="738"/>
    <n v="1489381200"/>
    <d v="2017-03-13T05:00:00"/>
    <b v="0"/>
    <b v="0"/>
    <s v="film &amp; video/documentary"/>
    <x v="4"/>
    <x v="4"/>
  </r>
  <r>
    <n v="822"/>
    <s v="Stewart and Sons"/>
    <x v="821"/>
    <x v="400"/>
    <x v="796"/>
    <x v="811"/>
    <x v="1"/>
    <n v="2100"/>
    <n v="89.991428571428571"/>
    <x v="1"/>
    <x v="1"/>
    <n v="1393567200"/>
    <x v="739"/>
    <n v="1395032400"/>
    <d v="2014-03-17T05:00:00"/>
    <b v="0"/>
    <b v="0"/>
    <s v="music/rock"/>
    <x v="1"/>
    <x v="1"/>
  </r>
  <r>
    <n v="823"/>
    <s v="Dyer Inc"/>
    <x v="822"/>
    <x v="178"/>
    <x v="797"/>
    <x v="812"/>
    <x v="1"/>
    <n v="252"/>
    <n v="58.095238095238095"/>
    <x v="1"/>
    <x v="1"/>
    <n v="1410325200"/>
    <x v="613"/>
    <n v="1412485200"/>
    <d v="2014-10-05T05:00:00"/>
    <b v="1"/>
    <b v="1"/>
    <s v="music/rock"/>
    <x v="1"/>
    <x v="1"/>
  </r>
  <r>
    <n v="824"/>
    <s v="Anderson, Williams and Cox"/>
    <x v="823"/>
    <x v="401"/>
    <x v="798"/>
    <x v="813"/>
    <x v="1"/>
    <n v="1280"/>
    <n v="83.996875000000003"/>
    <x v="1"/>
    <x v="1"/>
    <n v="1276923600"/>
    <x v="740"/>
    <n v="1279688400"/>
    <d v="2010-07-21T05:00:00"/>
    <b v="0"/>
    <b v="1"/>
    <s v="publishing/nonfiction"/>
    <x v="5"/>
    <x v="9"/>
  </r>
  <r>
    <n v="825"/>
    <s v="Solomon PLC"/>
    <x v="824"/>
    <x v="136"/>
    <x v="799"/>
    <x v="814"/>
    <x v="1"/>
    <n v="157"/>
    <n v="88.853503184713375"/>
    <x v="4"/>
    <x v="4"/>
    <n v="1500958800"/>
    <x v="145"/>
    <n v="1501995600"/>
    <d v="2017-08-06T05:00:00"/>
    <b v="0"/>
    <b v="0"/>
    <s v="film &amp; video/shorts"/>
    <x v="4"/>
    <x v="12"/>
  </r>
  <r>
    <n v="826"/>
    <s v="Miller-Hubbard"/>
    <x v="825"/>
    <x v="54"/>
    <x v="800"/>
    <x v="815"/>
    <x v="1"/>
    <n v="194"/>
    <n v="65.963917525773198"/>
    <x v="1"/>
    <x v="1"/>
    <n v="1292220000"/>
    <x v="741"/>
    <n v="1294639200"/>
    <d v="2011-01-10T06:00:00"/>
    <b v="0"/>
    <b v="1"/>
    <s v="theater/plays"/>
    <x v="3"/>
    <x v="3"/>
  </r>
  <r>
    <n v="827"/>
    <s v="Miranda, Martinez and Lowery"/>
    <x v="826"/>
    <x v="173"/>
    <x v="801"/>
    <x v="816"/>
    <x v="1"/>
    <n v="82"/>
    <n v="74.804878048780495"/>
    <x v="2"/>
    <x v="2"/>
    <n v="1304398800"/>
    <x v="742"/>
    <n v="1305435600"/>
    <d v="2011-05-15T05:00:00"/>
    <b v="0"/>
    <b v="1"/>
    <s v="film &amp; video/drama"/>
    <x v="4"/>
    <x v="6"/>
  </r>
  <r>
    <n v="828"/>
    <s v="Munoz, Cherry and Bell"/>
    <x v="827"/>
    <x v="143"/>
    <x v="802"/>
    <x v="817"/>
    <x v="0"/>
    <n v="70"/>
    <n v="69.98571428571428"/>
    <x v="1"/>
    <x v="1"/>
    <n v="1535432400"/>
    <x v="202"/>
    <n v="1537592400"/>
    <d v="2018-09-22T05:00:00"/>
    <b v="0"/>
    <b v="0"/>
    <s v="theater/plays"/>
    <x v="3"/>
    <x v="3"/>
  </r>
  <r>
    <n v="829"/>
    <s v="Baker-Higgins"/>
    <x v="828"/>
    <x v="103"/>
    <x v="803"/>
    <x v="818"/>
    <x v="0"/>
    <n v="154"/>
    <n v="32.006493506493506"/>
    <x v="1"/>
    <x v="1"/>
    <n v="1433826000"/>
    <x v="743"/>
    <n v="1435122000"/>
    <d v="2015-06-24T05:00:00"/>
    <b v="0"/>
    <b v="0"/>
    <s v="theater/plays"/>
    <x v="3"/>
    <x v="3"/>
  </r>
  <r>
    <n v="830"/>
    <s v="Johnson, Turner and Carroll"/>
    <x v="829"/>
    <x v="319"/>
    <x v="804"/>
    <x v="819"/>
    <x v="0"/>
    <n v="22"/>
    <n v="64.727272727272734"/>
    <x v="1"/>
    <x v="1"/>
    <n v="1514959200"/>
    <x v="744"/>
    <n v="1520056800"/>
    <d v="2018-03-03T06:00:00"/>
    <b v="0"/>
    <b v="0"/>
    <s v="theater/plays"/>
    <x v="3"/>
    <x v="3"/>
  </r>
  <r>
    <n v="831"/>
    <s v="Ward PLC"/>
    <x v="830"/>
    <x v="402"/>
    <x v="805"/>
    <x v="820"/>
    <x v="1"/>
    <n v="4233"/>
    <n v="24.998110087408456"/>
    <x v="1"/>
    <x v="1"/>
    <n v="1332738000"/>
    <x v="745"/>
    <n v="1335675600"/>
    <d v="2012-04-29T05:00:00"/>
    <b v="0"/>
    <b v="0"/>
    <s v="photography/photography books"/>
    <x v="7"/>
    <x v="14"/>
  </r>
  <r>
    <n v="832"/>
    <s v="Bradley, Beck and Mayo"/>
    <x v="831"/>
    <x v="403"/>
    <x v="806"/>
    <x v="821"/>
    <x v="1"/>
    <n v="1297"/>
    <n v="104.97764070932922"/>
    <x v="3"/>
    <x v="3"/>
    <n v="1445490000"/>
    <x v="746"/>
    <n v="1448431200"/>
    <d v="2015-11-25T06:00:00"/>
    <b v="1"/>
    <b v="0"/>
    <s v="publishing/translations"/>
    <x v="5"/>
    <x v="18"/>
  </r>
  <r>
    <n v="833"/>
    <s v="Levine, Martin and Hernandez"/>
    <x v="832"/>
    <x v="85"/>
    <x v="807"/>
    <x v="822"/>
    <x v="1"/>
    <n v="165"/>
    <n v="64.987878787878785"/>
    <x v="3"/>
    <x v="3"/>
    <n v="1297663200"/>
    <x v="747"/>
    <n v="1298613600"/>
    <d v="2011-02-25T06:00:00"/>
    <b v="0"/>
    <b v="0"/>
    <s v="publishing/translations"/>
    <x v="5"/>
    <x v="18"/>
  </r>
  <r>
    <n v="834"/>
    <s v="Gallegos, Wagner and Gaines"/>
    <x v="833"/>
    <x v="190"/>
    <x v="808"/>
    <x v="823"/>
    <x v="1"/>
    <n v="119"/>
    <n v="94.352941176470594"/>
    <x v="1"/>
    <x v="1"/>
    <n v="1371963600"/>
    <x v="362"/>
    <n v="1372482000"/>
    <d v="2013-06-29T05:00:00"/>
    <b v="0"/>
    <b v="0"/>
    <s v="theater/plays"/>
    <x v="3"/>
    <x v="3"/>
  </r>
  <r>
    <n v="835"/>
    <s v="Hodges, Smith and Kelly"/>
    <x v="834"/>
    <x v="404"/>
    <x v="809"/>
    <x v="824"/>
    <x v="0"/>
    <n v="1758"/>
    <n v="44.001706484641637"/>
    <x v="1"/>
    <x v="1"/>
    <n v="1425103200"/>
    <x v="748"/>
    <n v="1425621600"/>
    <d v="2015-03-06T06:00:00"/>
    <b v="0"/>
    <b v="0"/>
    <s v="technology/web"/>
    <x v="2"/>
    <x v="2"/>
  </r>
  <r>
    <n v="836"/>
    <s v="Macias Inc"/>
    <x v="835"/>
    <x v="32"/>
    <x v="810"/>
    <x v="825"/>
    <x v="0"/>
    <n v="94"/>
    <n v="64.744680851063833"/>
    <x v="1"/>
    <x v="1"/>
    <n v="1265349600"/>
    <x v="749"/>
    <n v="1266300000"/>
    <d v="2010-02-16T06:00:00"/>
    <b v="0"/>
    <b v="0"/>
    <s v="music/indie rock"/>
    <x v="1"/>
    <x v="7"/>
  </r>
  <r>
    <n v="837"/>
    <s v="Cook-Ortiz"/>
    <x v="836"/>
    <x v="405"/>
    <x v="811"/>
    <x v="826"/>
    <x v="1"/>
    <n v="1797"/>
    <n v="84.00667779632721"/>
    <x v="1"/>
    <x v="1"/>
    <n v="1301202000"/>
    <x v="643"/>
    <n v="1305867600"/>
    <d v="2011-05-20T05:00:00"/>
    <b v="0"/>
    <b v="0"/>
    <s v="music/jazz"/>
    <x v="1"/>
    <x v="17"/>
  </r>
  <r>
    <n v="838"/>
    <s v="Jordan-Fischer"/>
    <x v="837"/>
    <x v="330"/>
    <x v="812"/>
    <x v="827"/>
    <x v="1"/>
    <n v="261"/>
    <n v="34.061302681992338"/>
    <x v="1"/>
    <x v="1"/>
    <n v="1538024400"/>
    <x v="750"/>
    <n v="1538802000"/>
    <d v="2018-10-06T05:00:00"/>
    <b v="0"/>
    <b v="0"/>
    <s v="theater/plays"/>
    <x v="3"/>
    <x v="3"/>
  </r>
  <r>
    <n v="839"/>
    <s v="Pierce-Ramirez"/>
    <x v="838"/>
    <x v="106"/>
    <x v="813"/>
    <x v="828"/>
    <x v="1"/>
    <n v="157"/>
    <n v="93.273885350318466"/>
    <x v="1"/>
    <x v="1"/>
    <n v="1395032400"/>
    <x v="751"/>
    <n v="1398920400"/>
    <d v="2014-05-01T05:00:00"/>
    <b v="0"/>
    <b v="1"/>
    <s v="film &amp; video/documentary"/>
    <x v="4"/>
    <x v="4"/>
  </r>
  <r>
    <n v="840"/>
    <s v="Howell and Sons"/>
    <x v="839"/>
    <x v="406"/>
    <x v="814"/>
    <x v="829"/>
    <x v="1"/>
    <n v="3533"/>
    <n v="32.998301726577978"/>
    <x v="1"/>
    <x v="1"/>
    <n v="1405486800"/>
    <x v="752"/>
    <n v="1405659600"/>
    <d v="2014-07-18T05:00:00"/>
    <b v="0"/>
    <b v="1"/>
    <s v="theater/plays"/>
    <x v="3"/>
    <x v="3"/>
  </r>
  <r>
    <n v="841"/>
    <s v="Garcia, Dunn and Richardson"/>
    <x v="840"/>
    <x v="14"/>
    <x v="815"/>
    <x v="830"/>
    <x v="1"/>
    <n v="155"/>
    <n v="83.812903225806451"/>
    <x v="1"/>
    <x v="1"/>
    <n v="1455861600"/>
    <x v="753"/>
    <n v="1457244000"/>
    <d v="2016-03-06T06:00:00"/>
    <b v="0"/>
    <b v="0"/>
    <s v="technology/web"/>
    <x v="2"/>
    <x v="2"/>
  </r>
  <r>
    <n v="842"/>
    <s v="Lawson and Sons"/>
    <x v="841"/>
    <x v="42"/>
    <x v="816"/>
    <x v="831"/>
    <x v="1"/>
    <n v="132"/>
    <n v="63.992424242424242"/>
    <x v="6"/>
    <x v="6"/>
    <n v="1529038800"/>
    <x v="754"/>
    <n v="1529298000"/>
    <d v="2018-06-18T05:00:00"/>
    <b v="0"/>
    <b v="0"/>
    <s v="technology/wearables"/>
    <x v="2"/>
    <x v="8"/>
  </r>
  <r>
    <n v="843"/>
    <s v="Porter-Hicks"/>
    <x v="842"/>
    <x v="35"/>
    <x v="817"/>
    <x v="832"/>
    <x v="0"/>
    <n v="33"/>
    <n v="81.909090909090907"/>
    <x v="1"/>
    <x v="1"/>
    <n v="1535259600"/>
    <x v="755"/>
    <n v="1535778000"/>
    <d v="2018-09-01T05:00:00"/>
    <b v="0"/>
    <b v="0"/>
    <s v="photography/photography books"/>
    <x v="7"/>
    <x v="14"/>
  </r>
  <r>
    <n v="844"/>
    <s v="Rodriguez-Hansen"/>
    <x v="843"/>
    <x v="35"/>
    <x v="818"/>
    <x v="833"/>
    <x v="3"/>
    <n v="94"/>
    <n v="93.053191489361708"/>
    <x v="1"/>
    <x v="1"/>
    <n v="1327212000"/>
    <x v="756"/>
    <n v="1327471200"/>
    <d v="2012-01-25T06:00:00"/>
    <b v="0"/>
    <b v="0"/>
    <s v="film &amp; video/documentary"/>
    <x v="4"/>
    <x v="4"/>
  </r>
  <r>
    <n v="845"/>
    <s v="Williams LLC"/>
    <x v="844"/>
    <x v="407"/>
    <x v="819"/>
    <x v="834"/>
    <x v="1"/>
    <n v="1354"/>
    <n v="101.98449039881831"/>
    <x v="4"/>
    <x v="4"/>
    <n v="1526360400"/>
    <x v="757"/>
    <n v="1529557200"/>
    <d v="2018-06-21T05:00:00"/>
    <b v="0"/>
    <b v="0"/>
    <s v="technology/web"/>
    <x v="2"/>
    <x v="2"/>
  </r>
  <r>
    <n v="846"/>
    <s v="Cooper, Stanley and Bryant"/>
    <x v="845"/>
    <x v="67"/>
    <x v="820"/>
    <x v="835"/>
    <x v="1"/>
    <n v="48"/>
    <n v="105.9375"/>
    <x v="1"/>
    <x v="1"/>
    <n v="1532149200"/>
    <x v="758"/>
    <n v="1535259600"/>
    <d v="2018-08-26T05:00:00"/>
    <b v="1"/>
    <b v="1"/>
    <s v="technology/web"/>
    <x v="2"/>
    <x v="2"/>
  </r>
  <r>
    <n v="847"/>
    <s v="Miller, Glenn and Adams"/>
    <x v="846"/>
    <x v="53"/>
    <x v="695"/>
    <x v="836"/>
    <x v="1"/>
    <n v="110"/>
    <n v="101.58181818181818"/>
    <x v="1"/>
    <x v="1"/>
    <n v="1515304800"/>
    <x v="759"/>
    <n v="1515564000"/>
    <d v="2018-01-10T06:00:00"/>
    <b v="0"/>
    <b v="0"/>
    <s v="food/food trucks"/>
    <x v="0"/>
    <x v="0"/>
  </r>
  <r>
    <n v="848"/>
    <s v="Cole, Salazar and Moreno"/>
    <x v="847"/>
    <x v="170"/>
    <x v="821"/>
    <x v="837"/>
    <x v="1"/>
    <n v="172"/>
    <n v="62.970930232558139"/>
    <x v="1"/>
    <x v="1"/>
    <n v="1276318800"/>
    <x v="760"/>
    <n v="1277096400"/>
    <d v="2010-06-21T05:00:00"/>
    <b v="0"/>
    <b v="0"/>
    <s v="film &amp; video/drama"/>
    <x v="4"/>
    <x v="6"/>
  </r>
  <r>
    <n v="849"/>
    <s v="Jones-Ryan"/>
    <x v="848"/>
    <x v="313"/>
    <x v="822"/>
    <x v="838"/>
    <x v="1"/>
    <n v="307"/>
    <n v="29.045602605863191"/>
    <x v="1"/>
    <x v="1"/>
    <n v="1328767200"/>
    <x v="761"/>
    <n v="1329026400"/>
    <d v="2012-02-12T06:00:00"/>
    <b v="0"/>
    <b v="1"/>
    <s v="music/indie rock"/>
    <x v="1"/>
    <x v="7"/>
  </r>
  <r>
    <n v="850"/>
    <s v="Hood, Perez and Meadows"/>
    <x v="849"/>
    <x v="0"/>
    <x v="99"/>
    <x v="100"/>
    <x v="0"/>
    <n v="1"/>
    <n v="1"/>
    <x v="1"/>
    <x v="1"/>
    <n v="1321682400"/>
    <x v="762"/>
    <n v="1322978400"/>
    <d v="2011-12-04T06:00:00"/>
    <b v="1"/>
    <b v="0"/>
    <s v="music/rock"/>
    <x v="1"/>
    <x v="1"/>
  </r>
  <r>
    <n v="851"/>
    <s v="Bright and Sons"/>
    <x v="850"/>
    <x v="46"/>
    <x v="823"/>
    <x v="839"/>
    <x v="1"/>
    <n v="160"/>
    <n v="77.924999999999997"/>
    <x v="1"/>
    <x v="1"/>
    <n v="1335934800"/>
    <x v="444"/>
    <n v="1338786000"/>
    <d v="2012-06-04T05:00:00"/>
    <b v="0"/>
    <b v="0"/>
    <s v="music/electric music"/>
    <x v="1"/>
    <x v="5"/>
  </r>
  <r>
    <n v="852"/>
    <s v="Brady Ltd"/>
    <x v="851"/>
    <x v="70"/>
    <x v="824"/>
    <x v="840"/>
    <x v="0"/>
    <n v="31"/>
    <n v="80.806451612903231"/>
    <x v="1"/>
    <x v="1"/>
    <n v="1310792400"/>
    <x v="763"/>
    <n v="1311656400"/>
    <d v="2011-07-26T05:00:00"/>
    <b v="0"/>
    <b v="1"/>
    <s v="games/video games"/>
    <x v="6"/>
    <x v="11"/>
  </r>
  <r>
    <n v="853"/>
    <s v="Collier LLC"/>
    <x v="852"/>
    <x v="408"/>
    <x v="825"/>
    <x v="841"/>
    <x v="1"/>
    <n v="1467"/>
    <n v="76.006816632583508"/>
    <x v="0"/>
    <x v="0"/>
    <n v="1308546000"/>
    <x v="764"/>
    <n v="1308978000"/>
    <d v="2011-06-25T05:00:00"/>
    <b v="0"/>
    <b v="1"/>
    <s v="music/indie rock"/>
    <x v="1"/>
    <x v="7"/>
  </r>
  <r>
    <n v="854"/>
    <s v="Campbell, Thomas and Obrien"/>
    <x v="853"/>
    <x v="409"/>
    <x v="826"/>
    <x v="842"/>
    <x v="1"/>
    <n v="2662"/>
    <n v="72.993613824192337"/>
    <x v="0"/>
    <x v="0"/>
    <n v="1574056800"/>
    <x v="765"/>
    <n v="1576389600"/>
    <d v="2019-12-15T06:00:00"/>
    <b v="0"/>
    <b v="0"/>
    <s v="publishing/fiction"/>
    <x v="5"/>
    <x v="13"/>
  </r>
  <r>
    <n v="855"/>
    <s v="Moses-Terry"/>
    <x v="854"/>
    <x v="410"/>
    <x v="827"/>
    <x v="843"/>
    <x v="1"/>
    <n v="452"/>
    <n v="53"/>
    <x v="2"/>
    <x v="2"/>
    <n v="1308373200"/>
    <x v="766"/>
    <n v="1311051600"/>
    <d v="2011-07-19T05:00:00"/>
    <b v="0"/>
    <b v="0"/>
    <s v="theater/plays"/>
    <x v="3"/>
    <x v="3"/>
  </r>
  <r>
    <n v="856"/>
    <s v="Williams and Sons"/>
    <x v="855"/>
    <x v="166"/>
    <x v="828"/>
    <x v="844"/>
    <x v="1"/>
    <n v="158"/>
    <n v="54.164556962025316"/>
    <x v="1"/>
    <x v="1"/>
    <n v="1335243600"/>
    <x v="767"/>
    <n v="1336712400"/>
    <d v="2012-05-11T05:00:00"/>
    <b v="0"/>
    <b v="0"/>
    <s v="food/food trucks"/>
    <x v="0"/>
    <x v="0"/>
  </r>
  <r>
    <n v="857"/>
    <s v="Miranda, Gray and Hale"/>
    <x v="856"/>
    <x v="98"/>
    <x v="829"/>
    <x v="845"/>
    <x v="1"/>
    <n v="225"/>
    <n v="32.946666666666665"/>
    <x v="5"/>
    <x v="5"/>
    <n v="1328421600"/>
    <x v="768"/>
    <n v="1330408800"/>
    <d v="2012-02-28T06:00:00"/>
    <b v="1"/>
    <b v="0"/>
    <s v="film &amp; video/shorts"/>
    <x v="4"/>
    <x v="12"/>
  </r>
  <r>
    <n v="858"/>
    <s v="Ayala, Crawford and Taylor"/>
    <x v="857"/>
    <x v="220"/>
    <x v="830"/>
    <x v="846"/>
    <x v="0"/>
    <n v="35"/>
    <n v="79.371428571428567"/>
    <x v="1"/>
    <x v="1"/>
    <n v="1524286800"/>
    <x v="769"/>
    <n v="1524891600"/>
    <d v="2018-04-28T05:00:00"/>
    <b v="1"/>
    <b v="0"/>
    <s v="food/food trucks"/>
    <x v="0"/>
    <x v="0"/>
  </r>
  <r>
    <n v="859"/>
    <s v="Martinez Ltd"/>
    <x v="858"/>
    <x v="190"/>
    <x v="831"/>
    <x v="847"/>
    <x v="0"/>
    <n v="63"/>
    <n v="41.174603174603178"/>
    <x v="1"/>
    <x v="1"/>
    <n v="1362117600"/>
    <x v="770"/>
    <n v="1363669200"/>
    <d v="2013-03-19T05:00:00"/>
    <b v="0"/>
    <b v="1"/>
    <s v="theater/plays"/>
    <x v="3"/>
    <x v="3"/>
  </r>
  <r>
    <n v="860"/>
    <s v="Lee PLC"/>
    <x v="859"/>
    <x v="22"/>
    <x v="832"/>
    <x v="848"/>
    <x v="1"/>
    <n v="65"/>
    <n v="77.430769230769229"/>
    <x v="1"/>
    <x v="1"/>
    <n v="1550556000"/>
    <x v="771"/>
    <n v="1551420000"/>
    <d v="2019-03-01T06:00:00"/>
    <b v="0"/>
    <b v="1"/>
    <s v="technology/wearables"/>
    <x v="2"/>
    <x v="8"/>
  </r>
  <r>
    <n v="861"/>
    <s v="Young, Ramsey and Powell"/>
    <x v="860"/>
    <x v="35"/>
    <x v="833"/>
    <x v="849"/>
    <x v="1"/>
    <n v="163"/>
    <n v="57.159509202453989"/>
    <x v="1"/>
    <x v="1"/>
    <n v="1269147600"/>
    <x v="772"/>
    <n v="1269838800"/>
    <d v="2010-03-29T05:00:00"/>
    <b v="0"/>
    <b v="0"/>
    <s v="theater/plays"/>
    <x v="3"/>
    <x v="3"/>
  </r>
  <r>
    <n v="862"/>
    <s v="Lewis and Sons"/>
    <x v="861"/>
    <x v="26"/>
    <x v="834"/>
    <x v="850"/>
    <x v="1"/>
    <n v="85"/>
    <n v="77.17647058823529"/>
    <x v="1"/>
    <x v="1"/>
    <n v="1312174800"/>
    <x v="773"/>
    <n v="1312520400"/>
    <d v="2011-08-05T05:00:00"/>
    <b v="0"/>
    <b v="0"/>
    <s v="theater/plays"/>
    <x v="3"/>
    <x v="3"/>
  </r>
  <r>
    <n v="863"/>
    <s v="Davis-Johnson"/>
    <x v="862"/>
    <x v="1"/>
    <x v="835"/>
    <x v="851"/>
    <x v="1"/>
    <n v="217"/>
    <n v="24.953917050691246"/>
    <x v="1"/>
    <x v="1"/>
    <n v="1434517200"/>
    <x v="774"/>
    <n v="1436504400"/>
    <d v="2015-07-10T05:00:00"/>
    <b v="0"/>
    <b v="1"/>
    <s v="film &amp; video/television"/>
    <x v="4"/>
    <x v="19"/>
  </r>
  <r>
    <n v="864"/>
    <s v="Stevenson-Thompson"/>
    <x v="863"/>
    <x v="3"/>
    <x v="836"/>
    <x v="852"/>
    <x v="1"/>
    <n v="150"/>
    <n v="97.18"/>
    <x v="1"/>
    <x v="1"/>
    <n v="1471582800"/>
    <x v="775"/>
    <n v="1472014800"/>
    <d v="2016-08-24T05:00:00"/>
    <b v="0"/>
    <b v="0"/>
    <s v="film &amp; video/shorts"/>
    <x v="4"/>
    <x v="12"/>
  </r>
  <r>
    <n v="865"/>
    <s v="Ellis, Smith and Armstrong"/>
    <x v="864"/>
    <x v="411"/>
    <x v="837"/>
    <x v="853"/>
    <x v="1"/>
    <n v="3272"/>
    <n v="46.000916870415651"/>
    <x v="1"/>
    <x v="1"/>
    <n v="1410757200"/>
    <x v="776"/>
    <n v="1411534800"/>
    <d v="2014-09-24T05:00:00"/>
    <b v="0"/>
    <b v="0"/>
    <s v="theater/plays"/>
    <x v="3"/>
    <x v="3"/>
  </r>
  <r>
    <n v="866"/>
    <s v="Jackson-Brown"/>
    <x v="865"/>
    <x v="412"/>
    <x v="838"/>
    <x v="854"/>
    <x v="3"/>
    <n v="898"/>
    <n v="88.023385300668153"/>
    <x v="1"/>
    <x v="1"/>
    <n v="1304830800"/>
    <x v="777"/>
    <n v="1304917200"/>
    <d v="2011-05-09T05:00:00"/>
    <b v="0"/>
    <b v="0"/>
    <s v="photography/photography books"/>
    <x v="7"/>
    <x v="14"/>
  </r>
  <r>
    <n v="867"/>
    <s v="Kane, Pruitt and Rivera"/>
    <x v="866"/>
    <x v="73"/>
    <x v="839"/>
    <x v="855"/>
    <x v="1"/>
    <n v="300"/>
    <n v="25.99"/>
    <x v="1"/>
    <x v="1"/>
    <n v="1539061200"/>
    <x v="778"/>
    <n v="1539579600"/>
    <d v="2018-10-15T05:00:00"/>
    <b v="0"/>
    <b v="0"/>
    <s v="food/food trucks"/>
    <x v="0"/>
    <x v="0"/>
  </r>
  <r>
    <n v="868"/>
    <s v="Wood, Buckley and Meza"/>
    <x v="867"/>
    <x v="260"/>
    <x v="762"/>
    <x v="856"/>
    <x v="1"/>
    <n v="126"/>
    <n v="102.69047619047619"/>
    <x v="1"/>
    <x v="1"/>
    <n v="1381554000"/>
    <x v="779"/>
    <n v="1382504400"/>
    <d v="2013-10-23T05:00:00"/>
    <b v="0"/>
    <b v="0"/>
    <s v="theater/plays"/>
    <x v="3"/>
    <x v="3"/>
  </r>
  <r>
    <n v="869"/>
    <s v="Brown-Williams"/>
    <x v="868"/>
    <x v="413"/>
    <x v="840"/>
    <x v="857"/>
    <x v="0"/>
    <n v="526"/>
    <n v="72.958174904942965"/>
    <x v="1"/>
    <x v="1"/>
    <n v="1277096400"/>
    <x v="780"/>
    <n v="1278306000"/>
    <d v="2010-07-05T05:00:00"/>
    <b v="0"/>
    <b v="0"/>
    <s v="film &amp; video/drama"/>
    <x v="4"/>
    <x v="6"/>
  </r>
  <r>
    <n v="870"/>
    <s v="Hansen-Austin"/>
    <x v="869"/>
    <x v="106"/>
    <x v="841"/>
    <x v="858"/>
    <x v="0"/>
    <n v="121"/>
    <n v="57.190082644628099"/>
    <x v="1"/>
    <x v="1"/>
    <n v="1440392400"/>
    <x v="335"/>
    <n v="1442552400"/>
    <d v="2015-09-18T05:00:00"/>
    <b v="0"/>
    <b v="0"/>
    <s v="theater/plays"/>
    <x v="3"/>
    <x v="3"/>
  </r>
  <r>
    <n v="871"/>
    <s v="Santana-George"/>
    <x v="870"/>
    <x v="414"/>
    <x v="842"/>
    <x v="859"/>
    <x v="1"/>
    <n v="2320"/>
    <n v="84.013793103448279"/>
    <x v="1"/>
    <x v="1"/>
    <n v="1509512400"/>
    <x v="535"/>
    <n v="1511071200"/>
    <d v="2017-11-19T06:00:00"/>
    <b v="0"/>
    <b v="1"/>
    <s v="theater/plays"/>
    <x v="3"/>
    <x v="3"/>
  </r>
  <r>
    <n v="872"/>
    <s v="Davis LLC"/>
    <x v="871"/>
    <x v="53"/>
    <x v="843"/>
    <x v="860"/>
    <x v="1"/>
    <n v="81"/>
    <n v="98.666666666666671"/>
    <x v="2"/>
    <x v="2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x v="872"/>
    <x v="369"/>
    <x v="844"/>
    <x v="861"/>
    <x v="1"/>
    <n v="1887"/>
    <n v="42.007419183889773"/>
    <x v="1"/>
    <x v="1"/>
    <n v="1389160800"/>
    <x v="781"/>
    <n v="1389592800"/>
    <d v="2014-01-13T06:00:00"/>
    <b v="0"/>
    <b v="0"/>
    <s v="photography/photography books"/>
    <x v="7"/>
    <x v="14"/>
  </r>
  <r>
    <n v="874"/>
    <s v="Chung-Nguyen"/>
    <x v="873"/>
    <x v="415"/>
    <x v="845"/>
    <x v="862"/>
    <x v="1"/>
    <n v="4358"/>
    <n v="32.002753556677376"/>
    <x v="1"/>
    <x v="1"/>
    <n v="1271998800"/>
    <x v="782"/>
    <n v="1275282000"/>
    <d v="2010-05-31T05:00:00"/>
    <b v="0"/>
    <b v="1"/>
    <s v="photography/photography books"/>
    <x v="7"/>
    <x v="14"/>
  </r>
  <r>
    <n v="875"/>
    <s v="Mueller-Harmon"/>
    <x v="874"/>
    <x v="58"/>
    <x v="846"/>
    <x v="863"/>
    <x v="0"/>
    <n v="67"/>
    <n v="81.567164179104481"/>
    <x v="1"/>
    <x v="1"/>
    <n v="1294898400"/>
    <x v="783"/>
    <n v="1294984800"/>
    <d v="2011-01-14T06:00:00"/>
    <b v="0"/>
    <b v="0"/>
    <s v="music/rock"/>
    <x v="1"/>
    <x v="1"/>
  </r>
  <r>
    <n v="876"/>
    <s v="Dixon, Perez and Banks"/>
    <x v="875"/>
    <x v="111"/>
    <x v="847"/>
    <x v="864"/>
    <x v="0"/>
    <n v="57"/>
    <n v="37.035087719298247"/>
    <x v="0"/>
    <x v="0"/>
    <n v="1559970000"/>
    <x v="784"/>
    <n v="1562043600"/>
    <d v="2019-07-02T05:00:00"/>
    <b v="0"/>
    <b v="0"/>
    <s v="photography/photography books"/>
    <x v="7"/>
    <x v="14"/>
  </r>
  <r>
    <n v="877"/>
    <s v="Estrada Group"/>
    <x v="876"/>
    <x v="416"/>
    <x v="848"/>
    <x v="865"/>
    <x v="0"/>
    <n v="1229"/>
    <n v="103.033360455655"/>
    <x v="1"/>
    <x v="1"/>
    <n v="1469509200"/>
    <x v="785"/>
    <n v="1469595600"/>
    <d v="2016-07-27T05:00:00"/>
    <b v="0"/>
    <b v="0"/>
    <s v="food/food trucks"/>
    <x v="0"/>
    <x v="0"/>
  </r>
  <r>
    <n v="878"/>
    <s v="Lutz Group"/>
    <x v="877"/>
    <x v="50"/>
    <x v="849"/>
    <x v="866"/>
    <x v="0"/>
    <n v="12"/>
    <n v="84.333333333333329"/>
    <x v="6"/>
    <x v="6"/>
    <n v="1579068000"/>
    <x v="786"/>
    <n v="1581141600"/>
    <d v="2020-02-08T06:00:00"/>
    <b v="0"/>
    <b v="0"/>
    <s v="music/metal"/>
    <x v="1"/>
    <x v="16"/>
  </r>
  <r>
    <n v="879"/>
    <s v="Ortiz Inc"/>
    <x v="878"/>
    <x v="67"/>
    <x v="675"/>
    <x v="867"/>
    <x v="1"/>
    <n v="53"/>
    <n v="102.60377358490567"/>
    <x v="1"/>
    <x v="1"/>
    <n v="1487743200"/>
    <x v="787"/>
    <n v="1488520800"/>
    <d v="2017-03-03T06:00:00"/>
    <b v="0"/>
    <b v="0"/>
    <s v="publishing/nonfiction"/>
    <x v="5"/>
    <x v="9"/>
  </r>
  <r>
    <n v="880"/>
    <s v="Craig, Ellis and Miller"/>
    <x v="879"/>
    <x v="396"/>
    <x v="850"/>
    <x v="868"/>
    <x v="1"/>
    <n v="2414"/>
    <n v="79.992129246064621"/>
    <x v="1"/>
    <x v="1"/>
    <n v="1563685200"/>
    <x v="788"/>
    <n v="1563858000"/>
    <d v="2019-07-23T05:00:00"/>
    <b v="0"/>
    <b v="0"/>
    <s v="music/electric music"/>
    <x v="1"/>
    <x v="5"/>
  </r>
  <r>
    <n v="881"/>
    <s v="Charles Inc"/>
    <x v="880"/>
    <x v="417"/>
    <x v="851"/>
    <x v="869"/>
    <x v="0"/>
    <n v="452"/>
    <n v="70.055309734513273"/>
    <x v="1"/>
    <x v="1"/>
    <n v="1436418000"/>
    <x v="330"/>
    <n v="1438923600"/>
    <d v="2015-08-07T05:00:00"/>
    <b v="0"/>
    <b v="1"/>
    <s v="theater/plays"/>
    <x v="3"/>
    <x v="3"/>
  </r>
  <r>
    <n v="882"/>
    <s v="White-Rosario"/>
    <x v="881"/>
    <x v="126"/>
    <x v="852"/>
    <x v="870"/>
    <x v="1"/>
    <n v="80"/>
    <n v="37"/>
    <x v="1"/>
    <x v="1"/>
    <n v="1421820000"/>
    <x v="789"/>
    <n v="1422165600"/>
    <d v="2015-01-25T06:00:00"/>
    <b v="0"/>
    <b v="0"/>
    <s v="theater/plays"/>
    <x v="3"/>
    <x v="3"/>
  </r>
  <r>
    <n v="883"/>
    <s v="Simmons-Villarreal"/>
    <x v="882"/>
    <x v="74"/>
    <x v="853"/>
    <x v="871"/>
    <x v="1"/>
    <n v="193"/>
    <n v="41.911917098445599"/>
    <x v="1"/>
    <x v="1"/>
    <n v="1274763600"/>
    <x v="790"/>
    <n v="1277874000"/>
    <d v="2010-06-30T05:00:00"/>
    <b v="0"/>
    <b v="0"/>
    <s v="film &amp; video/shorts"/>
    <x v="4"/>
    <x v="12"/>
  </r>
  <r>
    <n v="884"/>
    <s v="Strickland Group"/>
    <x v="883"/>
    <x v="418"/>
    <x v="854"/>
    <x v="872"/>
    <x v="0"/>
    <n v="1886"/>
    <n v="57.992576882290564"/>
    <x v="1"/>
    <x v="1"/>
    <n v="1399179600"/>
    <x v="791"/>
    <n v="1399352400"/>
    <d v="2014-05-06T05:00:00"/>
    <b v="0"/>
    <b v="1"/>
    <s v="theater/plays"/>
    <x v="3"/>
    <x v="3"/>
  </r>
  <r>
    <n v="885"/>
    <s v="Lynch Ltd"/>
    <x v="884"/>
    <x v="37"/>
    <x v="855"/>
    <x v="873"/>
    <x v="1"/>
    <n v="52"/>
    <n v="40.942307692307693"/>
    <x v="1"/>
    <x v="1"/>
    <n v="1275800400"/>
    <x v="792"/>
    <n v="1279083600"/>
    <d v="2010-07-14T05:00:00"/>
    <b v="0"/>
    <b v="0"/>
    <s v="theater/plays"/>
    <x v="3"/>
    <x v="3"/>
  </r>
  <r>
    <n v="886"/>
    <s v="Sanders LLC"/>
    <x v="885"/>
    <x v="419"/>
    <x v="856"/>
    <x v="874"/>
    <x v="0"/>
    <n v="1825"/>
    <n v="69.9972602739726"/>
    <x v="1"/>
    <x v="1"/>
    <n v="1282798800"/>
    <x v="793"/>
    <n v="1284354000"/>
    <d v="2010-09-13T05:00:00"/>
    <b v="0"/>
    <b v="0"/>
    <s v="music/indie rock"/>
    <x v="1"/>
    <x v="7"/>
  </r>
  <r>
    <n v="887"/>
    <s v="Cooper LLC"/>
    <x v="886"/>
    <x v="75"/>
    <x v="857"/>
    <x v="875"/>
    <x v="0"/>
    <n v="31"/>
    <n v="73.838709677419359"/>
    <x v="1"/>
    <x v="1"/>
    <n v="1437109200"/>
    <x v="794"/>
    <n v="1441170000"/>
    <d v="2015-09-02T05:00:00"/>
    <b v="0"/>
    <b v="1"/>
    <s v="theater/plays"/>
    <x v="3"/>
    <x v="3"/>
  </r>
  <r>
    <n v="888"/>
    <s v="Palmer Ltd"/>
    <x v="887"/>
    <x v="306"/>
    <x v="858"/>
    <x v="876"/>
    <x v="1"/>
    <n v="290"/>
    <n v="41.979310344827589"/>
    <x v="1"/>
    <x v="1"/>
    <n v="1491886800"/>
    <x v="795"/>
    <n v="1493528400"/>
    <d v="2017-04-30T05:00:00"/>
    <b v="0"/>
    <b v="0"/>
    <s v="theater/plays"/>
    <x v="3"/>
    <x v="3"/>
  </r>
  <r>
    <n v="889"/>
    <s v="Santos Group"/>
    <x v="888"/>
    <x v="36"/>
    <x v="859"/>
    <x v="877"/>
    <x v="1"/>
    <n v="122"/>
    <n v="77.93442622950819"/>
    <x v="1"/>
    <x v="1"/>
    <n v="1394600400"/>
    <x v="796"/>
    <n v="1395205200"/>
    <d v="2014-03-19T05:00:00"/>
    <b v="0"/>
    <b v="1"/>
    <s v="music/electric music"/>
    <x v="1"/>
    <x v="5"/>
  </r>
  <r>
    <n v="890"/>
    <s v="Christian, Kim and Jimenez"/>
    <x v="889"/>
    <x v="420"/>
    <x v="860"/>
    <x v="878"/>
    <x v="1"/>
    <n v="1470"/>
    <n v="106.01972789115646"/>
    <x v="1"/>
    <x v="1"/>
    <n v="1561352400"/>
    <x v="797"/>
    <n v="1561438800"/>
    <d v="2019-06-25T05:00:00"/>
    <b v="0"/>
    <b v="0"/>
    <s v="music/indie rock"/>
    <x v="1"/>
    <x v="7"/>
  </r>
  <r>
    <n v="891"/>
    <s v="Williams, Price and Hurley"/>
    <x v="890"/>
    <x v="162"/>
    <x v="861"/>
    <x v="879"/>
    <x v="1"/>
    <n v="165"/>
    <n v="47.018181818181816"/>
    <x v="0"/>
    <x v="0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x v="891"/>
    <x v="46"/>
    <x v="862"/>
    <x v="880"/>
    <x v="1"/>
    <n v="182"/>
    <n v="76.016483516483518"/>
    <x v="1"/>
    <x v="1"/>
    <n v="1274418000"/>
    <x v="799"/>
    <n v="1277960400"/>
    <d v="2010-07-01T05:00:00"/>
    <b v="0"/>
    <b v="0"/>
    <s v="publishing/translations"/>
    <x v="5"/>
    <x v="18"/>
  </r>
  <r>
    <n v="893"/>
    <s v="Collins-Martinez"/>
    <x v="892"/>
    <x v="141"/>
    <x v="863"/>
    <x v="881"/>
    <x v="1"/>
    <n v="199"/>
    <n v="54.120603015075375"/>
    <x v="6"/>
    <x v="6"/>
    <n v="1434344400"/>
    <x v="800"/>
    <n v="1434690000"/>
    <d v="2015-06-19T05:00:00"/>
    <b v="0"/>
    <b v="1"/>
    <s v="film &amp; video/documentary"/>
    <x v="4"/>
    <x v="4"/>
  </r>
  <r>
    <n v="894"/>
    <s v="Barrett Inc"/>
    <x v="893"/>
    <x v="12"/>
    <x v="9"/>
    <x v="882"/>
    <x v="1"/>
    <n v="56"/>
    <n v="57.285714285714285"/>
    <x v="4"/>
    <x v="4"/>
    <n v="1373518800"/>
    <x v="801"/>
    <n v="1376110800"/>
    <d v="2013-08-10T05:00:00"/>
    <b v="0"/>
    <b v="1"/>
    <s v="film &amp; video/television"/>
    <x v="4"/>
    <x v="19"/>
  </r>
  <r>
    <n v="895"/>
    <s v="Adams-Rollins"/>
    <x v="894"/>
    <x v="421"/>
    <x v="611"/>
    <x v="883"/>
    <x v="0"/>
    <n v="107"/>
    <n v="103.81308411214954"/>
    <x v="1"/>
    <x v="1"/>
    <n v="1517637600"/>
    <x v="802"/>
    <n v="1518415200"/>
    <d v="2018-02-12T06:00:00"/>
    <b v="0"/>
    <b v="0"/>
    <s v="theater/plays"/>
    <x v="3"/>
    <x v="3"/>
  </r>
  <r>
    <n v="896"/>
    <s v="Wright-Bryant"/>
    <x v="895"/>
    <x v="174"/>
    <x v="864"/>
    <x v="884"/>
    <x v="1"/>
    <n v="1460"/>
    <n v="105.02602739726028"/>
    <x v="2"/>
    <x v="2"/>
    <n v="1310619600"/>
    <x v="803"/>
    <n v="1310878800"/>
    <d v="2011-07-17T05:00:00"/>
    <b v="0"/>
    <b v="1"/>
    <s v="food/food trucks"/>
    <x v="0"/>
    <x v="0"/>
  </r>
  <r>
    <n v="897"/>
    <s v="Berry-Cannon"/>
    <x v="896"/>
    <x v="35"/>
    <x v="865"/>
    <x v="885"/>
    <x v="0"/>
    <n v="27"/>
    <n v="90.259259259259252"/>
    <x v="1"/>
    <x v="1"/>
    <n v="1556427600"/>
    <x v="212"/>
    <n v="1556600400"/>
    <d v="2019-04-30T05:00:00"/>
    <b v="0"/>
    <b v="0"/>
    <s v="theater/plays"/>
    <x v="3"/>
    <x v="3"/>
  </r>
  <r>
    <n v="898"/>
    <s v="Davis-Gonzalez"/>
    <x v="897"/>
    <x v="422"/>
    <x v="866"/>
    <x v="886"/>
    <x v="0"/>
    <n v="1221"/>
    <n v="76.978705978705975"/>
    <x v="1"/>
    <x v="1"/>
    <n v="1576476000"/>
    <x v="804"/>
    <n v="1576994400"/>
    <d v="2019-12-22T06:00:00"/>
    <b v="0"/>
    <b v="0"/>
    <s v="film &amp; video/documentary"/>
    <x v="4"/>
    <x v="4"/>
  </r>
  <r>
    <n v="899"/>
    <s v="Best-Young"/>
    <x v="898"/>
    <x v="33"/>
    <x v="867"/>
    <x v="887"/>
    <x v="1"/>
    <n v="123"/>
    <n v="102.60162601626017"/>
    <x v="5"/>
    <x v="5"/>
    <n v="1381122000"/>
    <x v="805"/>
    <n v="1382677200"/>
    <d v="2013-10-25T05:00:00"/>
    <b v="0"/>
    <b v="0"/>
    <s v="music/jazz"/>
    <x v="1"/>
    <x v="17"/>
  </r>
  <r>
    <n v="900"/>
    <s v="Powers, Smith and Deleon"/>
    <x v="899"/>
    <x v="0"/>
    <x v="50"/>
    <x v="50"/>
    <x v="0"/>
    <n v="1"/>
    <n v="2"/>
    <x v="1"/>
    <x v="1"/>
    <n v="1411102800"/>
    <x v="806"/>
    <n v="1411189200"/>
    <d v="2014-09-20T05:00:00"/>
    <b v="0"/>
    <b v="1"/>
    <s v="technology/web"/>
    <x v="2"/>
    <x v="2"/>
  </r>
  <r>
    <n v="901"/>
    <s v="Hogan Group"/>
    <x v="900"/>
    <x v="36"/>
    <x v="868"/>
    <x v="888"/>
    <x v="1"/>
    <n v="159"/>
    <n v="55.0062893081761"/>
    <x v="1"/>
    <x v="1"/>
    <n v="1531803600"/>
    <x v="807"/>
    <n v="1534654800"/>
    <d v="2018-08-19T05:00:00"/>
    <b v="0"/>
    <b v="1"/>
    <s v="music/rock"/>
    <x v="1"/>
    <x v="1"/>
  </r>
  <r>
    <n v="902"/>
    <s v="Wang, Silva and Byrd"/>
    <x v="901"/>
    <x v="1"/>
    <x v="869"/>
    <x v="889"/>
    <x v="1"/>
    <n v="110"/>
    <n v="32.127272727272725"/>
    <x v="1"/>
    <x v="1"/>
    <n v="1454133600"/>
    <x v="722"/>
    <n v="1457762400"/>
    <d v="2016-03-12T06:00:00"/>
    <b v="0"/>
    <b v="0"/>
    <s v="technology/web"/>
    <x v="2"/>
    <x v="2"/>
  </r>
  <r>
    <n v="903"/>
    <s v="Parker-Morris"/>
    <x v="902"/>
    <x v="423"/>
    <x v="870"/>
    <x v="890"/>
    <x v="2"/>
    <n v="14"/>
    <n v="50.642857142857146"/>
    <x v="1"/>
    <x v="1"/>
    <n v="1336194000"/>
    <x v="477"/>
    <n v="1337490000"/>
    <d v="2012-05-20T05:00:00"/>
    <b v="0"/>
    <b v="1"/>
    <s v="publishing/nonfiction"/>
    <x v="5"/>
    <x v="9"/>
  </r>
  <r>
    <n v="904"/>
    <s v="Rodriguez, Johnson and Jackson"/>
    <x v="903"/>
    <x v="191"/>
    <x v="871"/>
    <x v="891"/>
    <x v="0"/>
    <n v="16"/>
    <n v="49.6875"/>
    <x v="1"/>
    <x v="1"/>
    <n v="1349326800"/>
    <x v="259"/>
    <n v="1349672400"/>
    <d v="2012-10-08T05:00:00"/>
    <b v="0"/>
    <b v="0"/>
    <s v="publishing/radio &amp; podcasts"/>
    <x v="5"/>
    <x v="15"/>
  </r>
  <r>
    <n v="905"/>
    <s v="Haynes PLC"/>
    <x v="904"/>
    <x v="58"/>
    <x v="872"/>
    <x v="892"/>
    <x v="1"/>
    <n v="236"/>
    <n v="54.894067796610166"/>
    <x v="1"/>
    <x v="1"/>
    <n v="1379566800"/>
    <x v="9"/>
    <n v="1379826000"/>
    <d v="2013-09-22T05:00:00"/>
    <b v="0"/>
    <b v="0"/>
    <s v="theater/plays"/>
    <x v="3"/>
    <x v="3"/>
  </r>
  <r>
    <n v="906"/>
    <s v="Hayes Group"/>
    <x v="905"/>
    <x v="20"/>
    <x v="873"/>
    <x v="893"/>
    <x v="1"/>
    <n v="191"/>
    <n v="46.931937172774866"/>
    <x v="1"/>
    <x v="1"/>
    <n v="1494651600"/>
    <x v="808"/>
    <n v="1497762000"/>
    <d v="2017-06-18T05:00:00"/>
    <b v="1"/>
    <b v="1"/>
    <s v="film &amp; video/documentary"/>
    <x v="4"/>
    <x v="4"/>
  </r>
  <r>
    <n v="907"/>
    <s v="White, Pena and Calhoun"/>
    <x v="906"/>
    <x v="14"/>
    <x v="874"/>
    <x v="894"/>
    <x v="0"/>
    <n v="41"/>
    <n v="44.951219512195124"/>
    <x v="1"/>
    <x v="1"/>
    <n v="1303880400"/>
    <x v="809"/>
    <n v="1304485200"/>
    <d v="2011-05-04T05:00:00"/>
    <b v="0"/>
    <b v="0"/>
    <s v="theater/plays"/>
    <x v="3"/>
    <x v="3"/>
  </r>
  <r>
    <n v="908"/>
    <s v="Bryant-Pope"/>
    <x v="907"/>
    <x v="424"/>
    <x v="875"/>
    <x v="895"/>
    <x v="1"/>
    <n v="3934"/>
    <n v="30.99898322318251"/>
    <x v="1"/>
    <x v="1"/>
    <n v="1335934800"/>
    <x v="444"/>
    <n v="1336885200"/>
    <d v="2012-05-13T05:00:00"/>
    <b v="0"/>
    <b v="0"/>
    <s v="games/video games"/>
    <x v="6"/>
    <x v="11"/>
  </r>
  <r>
    <n v="909"/>
    <s v="Gates, Li and Thompson"/>
    <x v="908"/>
    <x v="37"/>
    <x v="876"/>
    <x v="896"/>
    <x v="1"/>
    <n v="80"/>
    <n v="107.7625"/>
    <x v="0"/>
    <x v="0"/>
    <n v="1528088400"/>
    <x v="384"/>
    <n v="1530421200"/>
    <d v="2018-07-01T05:00:00"/>
    <b v="0"/>
    <b v="1"/>
    <s v="theater/plays"/>
    <x v="3"/>
    <x v="3"/>
  </r>
  <r>
    <n v="910"/>
    <s v="King-Morris"/>
    <x v="909"/>
    <x v="425"/>
    <x v="877"/>
    <x v="897"/>
    <x v="3"/>
    <n v="296"/>
    <n v="102.07770270270271"/>
    <x v="1"/>
    <x v="1"/>
    <n v="1421906400"/>
    <x v="810"/>
    <n v="1421992800"/>
    <d v="2015-01-23T06:00:00"/>
    <b v="0"/>
    <b v="0"/>
    <s v="theater/plays"/>
    <x v="3"/>
    <x v="3"/>
  </r>
  <r>
    <n v="911"/>
    <s v="Carter, Cole and Curtis"/>
    <x v="910"/>
    <x v="306"/>
    <x v="878"/>
    <x v="898"/>
    <x v="1"/>
    <n v="462"/>
    <n v="24.976190476190474"/>
    <x v="1"/>
    <x v="1"/>
    <n v="1568005200"/>
    <x v="811"/>
    <n v="1568178000"/>
    <d v="2019-09-11T05:00:00"/>
    <b v="1"/>
    <b v="0"/>
    <s v="technology/web"/>
    <x v="2"/>
    <x v="2"/>
  </r>
  <r>
    <n v="912"/>
    <s v="Sanchez-Parsons"/>
    <x v="911"/>
    <x v="37"/>
    <x v="879"/>
    <x v="899"/>
    <x v="1"/>
    <n v="179"/>
    <n v="79.944134078212286"/>
    <x v="1"/>
    <x v="1"/>
    <n v="1346821200"/>
    <x v="812"/>
    <n v="1347944400"/>
    <d v="2012-09-18T05:00:00"/>
    <b v="1"/>
    <b v="0"/>
    <s v="film &amp; video/drama"/>
    <x v="4"/>
    <x v="6"/>
  </r>
  <r>
    <n v="913"/>
    <s v="Rivera-Pearson"/>
    <x v="912"/>
    <x v="426"/>
    <x v="880"/>
    <x v="900"/>
    <x v="0"/>
    <n v="523"/>
    <n v="67.946462715105156"/>
    <x v="2"/>
    <x v="2"/>
    <n v="1557637200"/>
    <x v="813"/>
    <n v="1558760400"/>
    <d v="2019-05-25T05:00:00"/>
    <b v="0"/>
    <b v="0"/>
    <s v="film &amp; video/drama"/>
    <x v="4"/>
    <x v="6"/>
  </r>
  <r>
    <n v="914"/>
    <s v="Ramirez, Padilla and Barrera"/>
    <x v="913"/>
    <x v="330"/>
    <x v="881"/>
    <x v="901"/>
    <x v="0"/>
    <n v="141"/>
    <n v="26.070921985815602"/>
    <x v="4"/>
    <x v="4"/>
    <n v="1375592400"/>
    <x v="814"/>
    <n v="1376629200"/>
    <d v="2013-08-16T05:00:00"/>
    <b v="0"/>
    <b v="0"/>
    <s v="theater/plays"/>
    <x v="3"/>
    <x v="3"/>
  </r>
  <r>
    <n v="915"/>
    <s v="Riggs Group"/>
    <x v="914"/>
    <x v="427"/>
    <x v="882"/>
    <x v="902"/>
    <x v="1"/>
    <n v="1866"/>
    <n v="105.0032154340836"/>
    <x v="4"/>
    <x v="4"/>
    <n v="1503982800"/>
    <x v="80"/>
    <n v="1504760400"/>
    <d v="2017-09-07T05:00:00"/>
    <b v="0"/>
    <b v="0"/>
    <s v="film &amp; video/television"/>
    <x v="4"/>
    <x v="19"/>
  </r>
  <r>
    <n v="916"/>
    <s v="Clements Ltd"/>
    <x v="915"/>
    <x v="41"/>
    <x v="883"/>
    <x v="903"/>
    <x v="0"/>
    <n v="52"/>
    <n v="25.826923076923077"/>
    <x v="1"/>
    <x v="1"/>
    <n v="1418882400"/>
    <x v="815"/>
    <n v="1419660000"/>
    <d v="2014-12-27T06:00:00"/>
    <b v="0"/>
    <b v="0"/>
    <s v="photography/photography books"/>
    <x v="7"/>
    <x v="14"/>
  </r>
  <r>
    <n v="917"/>
    <s v="Cooper Inc"/>
    <x v="916"/>
    <x v="136"/>
    <x v="884"/>
    <x v="904"/>
    <x v="2"/>
    <n v="27"/>
    <n v="77.666666666666671"/>
    <x v="4"/>
    <x v="4"/>
    <n v="1309237200"/>
    <x v="816"/>
    <n v="1311310800"/>
    <d v="2011-07-22T05:00:00"/>
    <b v="0"/>
    <b v="1"/>
    <s v="film &amp; video/shorts"/>
    <x v="4"/>
    <x v="12"/>
  </r>
  <r>
    <n v="918"/>
    <s v="Jones-Gonzalez"/>
    <x v="917"/>
    <x v="167"/>
    <x v="885"/>
    <x v="905"/>
    <x v="1"/>
    <n v="156"/>
    <n v="57.82692307692308"/>
    <x v="5"/>
    <x v="5"/>
    <n v="1343365200"/>
    <x v="474"/>
    <n v="1344315600"/>
    <d v="2012-08-07T05:00:00"/>
    <b v="0"/>
    <b v="0"/>
    <s v="publishing/radio &amp; podcasts"/>
    <x v="5"/>
    <x v="15"/>
  </r>
  <r>
    <n v="919"/>
    <s v="Fox Ltd"/>
    <x v="918"/>
    <x v="428"/>
    <x v="886"/>
    <x v="906"/>
    <x v="0"/>
    <n v="225"/>
    <n v="92.955555555555549"/>
    <x v="2"/>
    <x v="2"/>
    <n v="1507957200"/>
    <x v="817"/>
    <n v="1510725600"/>
    <d v="2017-11-15T06:00:00"/>
    <b v="0"/>
    <b v="1"/>
    <s v="theater/plays"/>
    <x v="3"/>
    <x v="3"/>
  </r>
  <r>
    <n v="920"/>
    <s v="Green, Murphy and Webb"/>
    <x v="919"/>
    <x v="98"/>
    <x v="887"/>
    <x v="907"/>
    <x v="1"/>
    <n v="255"/>
    <n v="37.945098039215686"/>
    <x v="1"/>
    <x v="1"/>
    <n v="1549519200"/>
    <x v="818"/>
    <n v="1551247200"/>
    <d v="2019-02-27T06:00:00"/>
    <b v="1"/>
    <b v="0"/>
    <s v="film &amp; video/animation"/>
    <x v="4"/>
    <x v="10"/>
  </r>
  <r>
    <n v="921"/>
    <s v="Stevenson PLC"/>
    <x v="920"/>
    <x v="429"/>
    <x v="888"/>
    <x v="908"/>
    <x v="0"/>
    <n v="38"/>
    <n v="31.842105263157894"/>
    <x v="1"/>
    <x v="1"/>
    <n v="1329026400"/>
    <x v="819"/>
    <n v="1330236000"/>
    <d v="2012-02-26T06:00:00"/>
    <b v="0"/>
    <b v="0"/>
    <s v="technology/web"/>
    <x v="2"/>
    <x v="2"/>
  </r>
  <r>
    <n v="922"/>
    <s v="Soto-Anthony"/>
    <x v="921"/>
    <x v="430"/>
    <x v="889"/>
    <x v="909"/>
    <x v="1"/>
    <n v="2261"/>
    <n v="40"/>
    <x v="1"/>
    <x v="1"/>
    <n v="1544335200"/>
    <x v="609"/>
    <n v="1545112800"/>
    <d v="2018-12-18T06:00:00"/>
    <b v="0"/>
    <b v="1"/>
    <s v="music/world music"/>
    <x v="1"/>
    <x v="21"/>
  </r>
  <r>
    <n v="923"/>
    <s v="Wise and Sons"/>
    <x v="922"/>
    <x v="12"/>
    <x v="890"/>
    <x v="910"/>
    <x v="1"/>
    <n v="40"/>
    <n v="101.1"/>
    <x v="1"/>
    <x v="1"/>
    <n v="1279083600"/>
    <x v="547"/>
    <n v="1279170000"/>
    <d v="2010-07-15T05:00:00"/>
    <b v="0"/>
    <b v="0"/>
    <s v="theater/plays"/>
    <x v="3"/>
    <x v="3"/>
  </r>
  <r>
    <n v="924"/>
    <s v="Butler-Barr"/>
    <x v="923"/>
    <x v="431"/>
    <x v="891"/>
    <x v="911"/>
    <x v="1"/>
    <n v="2289"/>
    <n v="84.006989951944078"/>
    <x v="6"/>
    <x v="6"/>
    <n v="1572498000"/>
    <x v="820"/>
    <n v="1573452000"/>
    <d v="2019-11-11T06:00:00"/>
    <b v="0"/>
    <b v="0"/>
    <s v="theater/plays"/>
    <x v="3"/>
    <x v="3"/>
  </r>
  <r>
    <n v="925"/>
    <s v="Wilson, Jefferson and Anderson"/>
    <x v="924"/>
    <x v="162"/>
    <x v="892"/>
    <x v="912"/>
    <x v="1"/>
    <n v="65"/>
    <n v="103.41538461538461"/>
    <x v="1"/>
    <x v="1"/>
    <n v="1506056400"/>
    <x v="821"/>
    <n v="1507093200"/>
    <d v="2017-10-04T05:00:00"/>
    <b v="0"/>
    <b v="0"/>
    <s v="theater/plays"/>
    <x v="3"/>
    <x v="3"/>
  </r>
  <r>
    <n v="926"/>
    <s v="Brown-Oliver"/>
    <x v="925"/>
    <x v="251"/>
    <x v="893"/>
    <x v="913"/>
    <x v="0"/>
    <n v="15"/>
    <n v="105.13333333333334"/>
    <x v="1"/>
    <x v="1"/>
    <n v="1463029200"/>
    <x v="151"/>
    <n v="1463374800"/>
    <d v="2016-05-16T05:00:00"/>
    <b v="0"/>
    <b v="0"/>
    <s v="food/food trucks"/>
    <x v="0"/>
    <x v="0"/>
  </r>
  <r>
    <n v="927"/>
    <s v="Davis-Gardner"/>
    <x v="926"/>
    <x v="44"/>
    <x v="894"/>
    <x v="914"/>
    <x v="0"/>
    <n v="37"/>
    <n v="89.21621621621621"/>
    <x v="1"/>
    <x v="1"/>
    <n v="1342069200"/>
    <x v="822"/>
    <n v="1344574800"/>
    <d v="2012-08-10T05:00:00"/>
    <b v="0"/>
    <b v="0"/>
    <s v="theater/plays"/>
    <x v="3"/>
    <x v="3"/>
  </r>
  <r>
    <n v="928"/>
    <s v="Dawson Group"/>
    <x v="927"/>
    <x v="225"/>
    <x v="895"/>
    <x v="915"/>
    <x v="1"/>
    <n v="3777"/>
    <n v="51.995234312946785"/>
    <x v="6"/>
    <x v="6"/>
    <n v="1388296800"/>
    <x v="823"/>
    <n v="1389074400"/>
    <d v="2014-01-07T06:00:00"/>
    <b v="0"/>
    <b v="0"/>
    <s v="technology/web"/>
    <x v="2"/>
    <x v="2"/>
  </r>
  <r>
    <n v="929"/>
    <s v="Turner-Terrell"/>
    <x v="928"/>
    <x v="20"/>
    <x v="896"/>
    <x v="916"/>
    <x v="1"/>
    <n v="184"/>
    <n v="64.956521739130437"/>
    <x v="4"/>
    <x v="4"/>
    <n v="1493787600"/>
    <x v="824"/>
    <n v="1494997200"/>
    <d v="2017-05-17T05:00:00"/>
    <b v="0"/>
    <b v="0"/>
    <s v="theater/plays"/>
    <x v="3"/>
    <x v="3"/>
  </r>
  <r>
    <n v="930"/>
    <s v="Hall, Buchanan and Benton"/>
    <x v="929"/>
    <x v="26"/>
    <x v="897"/>
    <x v="917"/>
    <x v="1"/>
    <n v="85"/>
    <n v="46.235294117647058"/>
    <x v="1"/>
    <x v="1"/>
    <n v="1424844000"/>
    <x v="825"/>
    <n v="1425448800"/>
    <d v="2015-03-04T06:00:00"/>
    <b v="0"/>
    <b v="1"/>
    <s v="theater/plays"/>
    <x v="3"/>
    <x v="3"/>
  </r>
  <r>
    <n v="931"/>
    <s v="Lowery, Hayden and Cruz"/>
    <x v="930"/>
    <x v="58"/>
    <x v="898"/>
    <x v="918"/>
    <x v="0"/>
    <n v="112"/>
    <n v="51.151785714285715"/>
    <x v="1"/>
    <x v="1"/>
    <n v="1403931600"/>
    <x v="826"/>
    <n v="1404104400"/>
    <d v="2014-06-30T05:00:00"/>
    <b v="0"/>
    <b v="1"/>
    <s v="theater/plays"/>
    <x v="3"/>
    <x v="3"/>
  </r>
  <r>
    <n v="932"/>
    <s v="Mora, Miller and Harper"/>
    <x v="931"/>
    <x v="173"/>
    <x v="899"/>
    <x v="919"/>
    <x v="1"/>
    <n v="144"/>
    <n v="33.909722222222221"/>
    <x v="1"/>
    <x v="1"/>
    <n v="1394514000"/>
    <x v="827"/>
    <n v="1394773200"/>
    <d v="2014-03-14T05:00:00"/>
    <b v="0"/>
    <b v="0"/>
    <s v="music/rock"/>
    <x v="1"/>
    <x v="1"/>
  </r>
  <r>
    <n v="933"/>
    <s v="Espinoza Group"/>
    <x v="932"/>
    <x v="432"/>
    <x v="900"/>
    <x v="920"/>
    <x v="1"/>
    <n v="1902"/>
    <n v="92.016298633017882"/>
    <x v="1"/>
    <x v="1"/>
    <n v="1365397200"/>
    <x v="828"/>
    <n v="1366520400"/>
    <d v="2013-04-21T05:00:00"/>
    <b v="0"/>
    <b v="0"/>
    <s v="theater/plays"/>
    <x v="3"/>
    <x v="3"/>
  </r>
  <r>
    <n v="934"/>
    <s v="Davis, Crawford and Lopez"/>
    <x v="933"/>
    <x v="8"/>
    <x v="901"/>
    <x v="921"/>
    <x v="1"/>
    <n v="105"/>
    <n v="107.42857142857143"/>
    <x v="1"/>
    <x v="1"/>
    <n v="1456120800"/>
    <x v="829"/>
    <n v="1456639200"/>
    <d v="2016-02-28T06:00:00"/>
    <b v="0"/>
    <b v="0"/>
    <s v="theater/plays"/>
    <x v="3"/>
    <x v="3"/>
  </r>
  <r>
    <n v="935"/>
    <s v="Richards, Stevens and Fleming"/>
    <x v="934"/>
    <x v="55"/>
    <x v="902"/>
    <x v="922"/>
    <x v="1"/>
    <n v="132"/>
    <n v="75.848484848484844"/>
    <x v="1"/>
    <x v="1"/>
    <n v="1437714000"/>
    <x v="830"/>
    <n v="1438318800"/>
    <d v="2015-07-31T05:00:00"/>
    <b v="0"/>
    <b v="0"/>
    <s v="theater/plays"/>
    <x v="3"/>
    <x v="3"/>
  </r>
  <r>
    <n v="936"/>
    <s v="Brown Ltd"/>
    <x v="935"/>
    <x v="100"/>
    <x v="903"/>
    <x v="923"/>
    <x v="0"/>
    <n v="21"/>
    <n v="80.476190476190482"/>
    <x v="1"/>
    <x v="1"/>
    <n v="1563771600"/>
    <x v="831"/>
    <n v="1564030800"/>
    <d v="2019-07-25T05:00:00"/>
    <b v="1"/>
    <b v="0"/>
    <s v="theater/plays"/>
    <x v="3"/>
    <x v="3"/>
  </r>
  <r>
    <n v="937"/>
    <s v="Tapia, Sandoval and Hurley"/>
    <x v="936"/>
    <x v="409"/>
    <x v="904"/>
    <x v="924"/>
    <x v="3"/>
    <n v="976"/>
    <n v="86.978483606557376"/>
    <x v="1"/>
    <x v="1"/>
    <n v="1448517600"/>
    <x v="832"/>
    <n v="1449295200"/>
    <d v="2015-12-05T06:00:00"/>
    <b v="0"/>
    <b v="0"/>
    <s v="film &amp; video/documentary"/>
    <x v="4"/>
    <x v="4"/>
  </r>
  <r>
    <n v="938"/>
    <s v="Allen Inc"/>
    <x v="937"/>
    <x v="243"/>
    <x v="905"/>
    <x v="925"/>
    <x v="1"/>
    <n v="96"/>
    <n v="105.13541666666667"/>
    <x v="1"/>
    <x v="1"/>
    <n v="1528779600"/>
    <x v="833"/>
    <n v="1531890000"/>
    <d v="2018-07-18T05:00:00"/>
    <b v="0"/>
    <b v="1"/>
    <s v="publishing/fiction"/>
    <x v="5"/>
    <x v="13"/>
  </r>
  <r>
    <n v="939"/>
    <s v="Williams, Johnson and Campbell"/>
    <x v="938"/>
    <x v="75"/>
    <x v="906"/>
    <x v="926"/>
    <x v="0"/>
    <n v="67"/>
    <n v="57.298507462686565"/>
    <x v="1"/>
    <x v="1"/>
    <n v="1304744400"/>
    <x v="834"/>
    <n v="1306213200"/>
    <d v="2011-05-24T05:00:00"/>
    <b v="0"/>
    <b v="1"/>
    <s v="games/video games"/>
    <x v="6"/>
    <x v="11"/>
  </r>
  <r>
    <n v="940"/>
    <s v="Wiggins Ltd"/>
    <x v="939"/>
    <x v="34"/>
    <x v="907"/>
    <x v="927"/>
    <x v="2"/>
    <n v="66"/>
    <n v="93.348484848484844"/>
    <x v="0"/>
    <x v="0"/>
    <n v="1354341600"/>
    <x v="835"/>
    <n v="1356242400"/>
    <d v="2012-12-23T06:00:00"/>
    <b v="0"/>
    <b v="0"/>
    <s v="technology/web"/>
    <x v="2"/>
    <x v="2"/>
  </r>
  <r>
    <n v="941"/>
    <s v="Luna-Horne"/>
    <x v="940"/>
    <x v="433"/>
    <x v="908"/>
    <x v="928"/>
    <x v="0"/>
    <n v="78"/>
    <n v="71.987179487179489"/>
    <x v="1"/>
    <x v="1"/>
    <n v="1294552800"/>
    <x v="836"/>
    <n v="1297576800"/>
    <d v="2011-02-13T06:00:00"/>
    <b v="1"/>
    <b v="0"/>
    <s v="theater/plays"/>
    <x v="3"/>
    <x v="3"/>
  </r>
  <r>
    <n v="942"/>
    <s v="Allen Inc"/>
    <x v="941"/>
    <x v="103"/>
    <x v="909"/>
    <x v="929"/>
    <x v="0"/>
    <n v="67"/>
    <n v="92.611940298507463"/>
    <x v="2"/>
    <x v="2"/>
    <n v="1295935200"/>
    <x v="837"/>
    <n v="1296194400"/>
    <d v="2011-01-28T06:00:00"/>
    <b v="0"/>
    <b v="0"/>
    <s v="theater/plays"/>
    <x v="3"/>
    <x v="3"/>
  </r>
  <r>
    <n v="943"/>
    <s v="Peterson, Gonzalez and Spencer"/>
    <x v="942"/>
    <x v="168"/>
    <x v="910"/>
    <x v="930"/>
    <x v="1"/>
    <n v="114"/>
    <n v="104.99122807017544"/>
    <x v="1"/>
    <x v="1"/>
    <n v="1411534800"/>
    <x v="219"/>
    <n v="1414558800"/>
    <d v="2014-10-29T05:00:00"/>
    <b v="0"/>
    <b v="0"/>
    <s v="food/food trucks"/>
    <x v="0"/>
    <x v="0"/>
  </r>
  <r>
    <n v="944"/>
    <s v="Walter Inc"/>
    <x v="943"/>
    <x v="83"/>
    <x v="911"/>
    <x v="931"/>
    <x v="0"/>
    <n v="263"/>
    <n v="30.958174904942965"/>
    <x v="2"/>
    <x v="2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x v="944"/>
    <x v="434"/>
    <x v="912"/>
    <x v="932"/>
    <x v="0"/>
    <n v="1691"/>
    <n v="33.001182732111175"/>
    <x v="1"/>
    <x v="1"/>
    <n v="1333602000"/>
    <x v="838"/>
    <n v="1334898000"/>
    <d v="2012-04-20T05:00:00"/>
    <b v="1"/>
    <b v="0"/>
    <s v="photography/photography books"/>
    <x v="7"/>
    <x v="14"/>
  </r>
  <r>
    <n v="946"/>
    <s v="Hall, Holmes and Walker"/>
    <x v="945"/>
    <x v="184"/>
    <x v="913"/>
    <x v="933"/>
    <x v="0"/>
    <n v="181"/>
    <n v="84.187845303867405"/>
    <x v="1"/>
    <x v="1"/>
    <n v="1308200400"/>
    <x v="839"/>
    <n v="1308373200"/>
    <d v="2011-06-18T05:00:00"/>
    <b v="0"/>
    <b v="0"/>
    <s v="theater/plays"/>
    <x v="3"/>
    <x v="3"/>
  </r>
  <r>
    <n v="947"/>
    <s v="Smith-Powell"/>
    <x v="946"/>
    <x v="136"/>
    <x v="914"/>
    <x v="934"/>
    <x v="0"/>
    <n v="13"/>
    <n v="73.92307692307692"/>
    <x v="1"/>
    <x v="1"/>
    <n v="1411707600"/>
    <x v="840"/>
    <n v="1412312400"/>
    <d v="2014-10-03T05:00:00"/>
    <b v="0"/>
    <b v="0"/>
    <s v="theater/plays"/>
    <x v="3"/>
    <x v="3"/>
  </r>
  <r>
    <n v="948"/>
    <s v="Smith-Hill"/>
    <x v="947"/>
    <x v="151"/>
    <x v="915"/>
    <x v="935"/>
    <x v="3"/>
    <n v="160"/>
    <n v="36.987499999999997"/>
    <x v="1"/>
    <x v="1"/>
    <n v="1418364000"/>
    <x v="841"/>
    <n v="1419228000"/>
    <d v="2014-12-22T06:00:00"/>
    <b v="1"/>
    <b v="1"/>
    <s v="film &amp; video/documentary"/>
    <x v="4"/>
    <x v="4"/>
  </r>
  <r>
    <n v="949"/>
    <s v="Wright LLC"/>
    <x v="948"/>
    <x v="291"/>
    <x v="916"/>
    <x v="936"/>
    <x v="1"/>
    <n v="203"/>
    <n v="46.896551724137929"/>
    <x v="1"/>
    <x v="1"/>
    <n v="1429333200"/>
    <x v="842"/>
    <n v="1430974800"/>
    <d v="2015-05-07T05:00:00"/>
    <b v="0"/>
    <b v="0"/>
    <s v="technology/web"/>
    <x v="2"/>
    <x v="2"/>
  </r>
  <r>
    <n v="950"/>
    <s v="Williams, Orozco and Gomez"/>
    <x v="949"/>
    <x v="0"/>
    <x v="297"/>
    <x v="298"/>
    <x v="0"/>
    <n v="1"/>
    <n v="5"/>
    <x v="1"/>
    <x v="1"/>
    <n v="1555390800"/>
    <x v="843"/>
    <n v="1555822800"/>
    <d v="2019-04-21T05:00:00"/>
    <b v="0"/>
    <b v="1"/>
    <s v="theater/plays"/>
    <x v="3"/>
    <x v="3"/>
  </r>
  <r>
    <n v="951"/>
    <s v="Peterson Ltd"/>
    <x v="950"/>
    <x v="435"/>
    <x v="917"/>
    <x v="937"/>
    <x v="1"/>
    <n v="1559"/>
    <n v="102.02437459910199"/>
    <x v="1"/>
    <x v="1"/>
    <n v="1482732000"/>
    <x v="844"/>
    <n v="1482818400"/>
    <d v="2016-12-27T06:00:00"/>
    <b v="0"/>
    <b v="1"/>
    <s v="music/rock"/>
    <x v="1"/>
    <x v="1"/>
  </r>
  <r>
    <n v="952"/>
    <s v="Cummings-Hayes"/>
    <x v="951"/>
    <x v="436"/>
    <x v="918"/>
    <x v="938"/>
    <x v="3"/>
    <n v="2266"/>
    <n v="45.007502206531335"/>
    <x v="1"/>
    <x v="1"/>
    <n v="1470718800"/>
    <x v="845"/>
    <n v="1471928400"/>
    <d v="2016-08-23T05:00:00"/>
    <b v="0"/>
    <b v="0"/>
    <s v="film &amp; video/documentary"/>
    <x v="4"/>
    <x v="4"/>
  </r>
  <r>
    <n v="953"/>
    <s v="Boyle Ltd"/>
    <x v="952"/>
    <x v="88"/>
    <x v="919"/>
    <x v="939"/>
    <x v="0"/>
    <n v="21"/>
    <n v="94.285714285714292"/>
    <x v="1"/>
    <x v="1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x v="953"/>
    <x v="142"/>
    <x v="920"/>
    <x v="940"/>
    <x v="1"/>
    <n v="1548"/>
    <n v="101.02325581395348"/>
    <x v="2"/>
    <x v="2"/>
    <n v="1348290000"/>
    <x v="110"/>
    <n v="1350363600"/>
    <d v="2012-10-16T05:00:00"/>
    <b v="0"/>
    <b v="0"/>
    <s v="technology/web"/>
    <x v="2"/>
    <x v="2"/>
  </r>
  <r>
    <n v="955"/>
    <s v="Moss-Obrien"/>
    <x v="954"/>
    <x v="31"/>
    <x v="921"/>
    <x v="941"/>
    <x v="1"/>
    <n v="80"/>
    <n v="97.037499999999994"/>
    <x v="1"/>
    <x v="1"/>
    <n v="1353823200"/>
    <x v="847"/>
    <n v="1353996000"/>
    <d v="2012-11-27T06:00:00"/>
    <b v="0"/>
    <b v="0"/>
    <s v="theater/plays"/>
    <x v="3"/>
    <x v="3"/>
  </r>
  <r>
    <n v="956"/>
    <s v="Wood Inc"/>
    <x v="955"/>
    <x v="437"/>
    <x v="922"/>
    <x v="942"/>
    <x v="0"/>
    <n v="830"/>
    <n v="43.00963855421687"/>
    <x v="1"/>
    <x v="1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x v="956"/>
    <x v="122"/>
    <x v="923"/>
    <x v="943"/>
    <x v="1"/>
    <n v="131"/>
    <n v="94.916030534351151"/>
    <x v="1"/>
    <x v="1"/>
    <n v="1329372000"/>
    <x v="849"/>
    <n v="1329631200"/>
    <d v="2012-02-19T06:00:00"/>
    <b v="0"/>
    <b v="0"/>
    <s v="theater/plays"/>
    <x v="3"/>
    <x v="3"/>
  </r>
  <r>
    <n v="958"/>
    <s v="Green, Robinson and Ho"/>
    <x v="957"/>
    <x v="65"/>
    <x v="924"/>
    <x v="944"/>
    <x v="1"/>
    <n v="112"/>
    <n v="72.151785714285708"/>
    <x v="1"/>
    <x v="1"/>
    <n v="1277096400"/>
    <x v="780"/>
    <n v="1278997200"/>
    <d v="2010-07-13T05:00:00"/>
    <b v="0"/>
    <b v="0"/>
    <s v="film &amp; video/animation"/>
    <x v="4"/>
    <x v="10"/>
  </r>
  <r>
    <n v="959"/>
    <s v="Black-Graham"/>
    <x v="958"/>
    <x v="438"/>
    <x v="925"/>
    <x v="945"/>
    <x v="0"/>
    <n v="130"/>
    <n v="51.007692307692309"/>
    <x v="1"/>
    <x v="1"/>
    <n v="1277701200"/>
    <x v="140"/>
    <n v="1280120400"/>
    <d v="2010-07-26T05:00:00"/>
    <b v="0"/>
    <b v="0"/>
    <s v="publishing/translations"/>
    <x v="5"/>
    <x v="18"/>
  </r>
  <r>
    <n v="960"/>
    <s v="Robbins Group"/>
    <x v="959"/>
    <x v="20"/>
    <x v="926"/>
    <x v="946"/>
    <x v="0"/>
    <n v="55"/>
    <n v="85.054545454545448"/>
    <x v="1"/>
    <x v="1"/>
    <n v="1454911200"/>
    <x v="850"/>
    <n v="1458104400"/>
    <d v="2016-03-16T05:00:00"/>
    <b v="0"/>
    <b v="0"/>
    <s v="technology/web"/>
    <x v="2"/>
    <x v="2"/>
  </r>
  <r>
    <n v="961"/>
    <s v="Mason, Case and May"/>
    <x v="960"/>
    <x v="57"/>
    <x v="927"/>
    <x v="947"/>
    <x v="1"/>
    <n v="155"/>
    <n v="43.87096774193548"/>
    <x v="1"/>
    <x v="1"/>
    <n v="1297922400"/>
    <x v="851"/>
    <n v="1298268000"/>
    <d v="2011-02-21T06:00:00"/>
    <b v="0"/>
    <b v="0"/>
    <s v="publishing/translations"/>
    <x v="5"/>
    <x v="18"/>
  </r>
  <r>
    <n v="962"/>
    <s v="Harris, Russell and Mitchell"/>
    <x v="961"/>
    <x v="136"/>
    <x v="928"/>
    <x v="948"/>
    <x v="1"/>
    <n v="266"/>
    <n v="40.063909774436091"/>
    <x v="1"/>
    <x v="1"/>
    <n v="1384408800"/>
    <x v="852"/>
    <n v="1386223200"/>
    <d v="2013-12-05T06:00:00"/>
    <b v="0"/>
    <b v="0"/>
    <s v="food/food trucks"/>
    <x v="0"/>
    <x v="0"/>
  </r>
  <r>
    <n v="963"/>
    <s v="Rodriguez-Robinson"/>
    <x v="962"/>
    <x v="291"/>
    <x v="929"/>
    <x v="949"/>
    <x v="0"/>
    <n v="114"/>
    <n v="43.833333333333336"/>
    <x v="6"/>
    <x v="6"/>
    <n v="1299304800"/>
    <x v="853"/>
    <n v="1299823200"/>
    <d v="2011-03-11T06:00:00"/>
    <b v="0"/>
    <b v="1"/>
    <s v="photography/photography books"/>
    <x v="7"/>
    <x v="14"/>
  </r>
  <r>
    <n v="964"/>
    <s v="Peck, Higgins and Smith"/>
    <x v="963"/>
    <x v="41"/>
    <x v="930"/>
    <x v="950"/>
    <x v="1"/>
    <n v="155"/>
    <n v="84.92903225806451"/>
    <x v="1"/>
    <x v="1"/>
    <n v="1431320400"/>
    <x v="854"/>
    <n v="1431752400"/>
    <d v="2015-05-16T05:00:00"/>
    <b v="0"/>
    <b v="0"/>
    <s v="theater/plays"/>
    <x v="3"/>
    <x v="3"/>
  </r>
  <r>
    <n v="965"/>
    <s v="Nunez-King"/>
    <x v="964"/>
    <x v="196"/>
    <x v="931"/>
    <x v="951"/>
    <x v="1"/>
    <n v="207"/>
    <n v="41.067632850241544"/>
    <x v="4"/>
    <x v="4"/>
    <n v="1264399200"/>
    <x v="67"/>
    <n v="1267855200"/>
    <d v="2010-03-06T06:00:00"/>
    <b v="0"/>
    <b v="0"/>
    <s v="music/rock"/>
    <x v="1"/>
    <x v="1"/>
  </r>
  <r>
    <n v="966"/>
    <s v="Davis and Sons"/>
    <x v="965"/>
    <x v="12"/>
    <x v="932"/>
    <x v="952"/>
    <x v="1"/>
    <n v="245"/>
    <n v="54.971428571428568"/>
    <x v="1"/>
    <x v="1"/>
    <n v="1497502800"/>
    <x v="855"/>
    <n v="1497675600"/>
    <d v="2017-06-17T05:00:00"/>
    <b v="0"/>
    <b v="0"/>
    <s v="theater/plays"/>
    <x v="3"/>
    <x v="3"/>
  </r>
  <r>
    <n v="967"/>
    <s v="Howard-Douglas"/>
    <x v="966"/>
    <x v="439"/>
    <x v="933"/>
    <x v="953"/>
    <x v="1"/>
    <n v="1573"/>
    <n v="77.010807374443743"/>
    <x v="1"/>
    <x v="1"/>
    <n v="1333688400"/>
    <x v="107"/>
    <n v="1336885200"/>
    <d v="2012-05-13T05:00:00"/>
    <b v="0"/>
    <b v="0"/>
    <s v="music/world music"/>
    <x v="1"/>
    <x v="21"/>
  </r>
  <r>
    <n v="968"/>
    <s v="Gonzalez-White"/>
    <x v="967"/>
    <x v="166"/>
    <x v="934"/>
    <x v="954"/>
    <x v="1"/>
    <n v="114"/>
    <n v="71.201754385964918"/>
    <x v="1"/>
    <x v="1"/>
    <n v="1293861600"/>
    <x v="344"/>
    <n v="1295157600"/>
    <d v="2011-01-16T06:00:00"/>
    <b v="0"/>
    <b v="0"/>
    <s v="food/food trucks"/>
    <x v="0"/>
    <x v="0"/>
  </r>
  <r>
    <n v="969"/>
    <s v="Lopez-King"/>
    <x v="968"/>
    <x v="58"/>
    <x v="935"/>
    <x v="955"/>
    <x v="1"/>
    <n v="93"/>
    <n v="91.935483870967744"/>
    <x v="1"/>
    <x v="1"/>
    <n v="1576994400"/>
    <x v="856"/>
    <n v="1577599200"/>
    <d v="2019-12-29T06:00:00"/>
    <b v="0"/>
    <b v="0"/>
    <s v="theater/plays"/>
    <x v="3"/>
    <x v="3"/>
  </r>
  <r>
    <n v="970"/>
    <s v="Glover-Nelson"/>
    <x v="969"/>
    <x v="309"/>
    <x v="936"/>
    <x v="956"/>
    <x v="0"/>
    <n v="594"/>
    <n v="97.069023569023571"/>
    <x v="1"/>
    <x v="1"/>
    <n v="1304917200"/>
    <x v="857"/>
    <n v="1305003600"/>
    <d v="2011-05-10T05:00:00"/>
    <b v="0"/>
    <b v="0"/>
    <s v="theater/plays"/>
    <x v="3"/>
    <x v="3"/>
  </r>
  <r>
    <n v="971"/>
    <s v="Garner and Sons"/>
    <x v="970"/>
    <x v="135"/>
    <x v="937"/>
    <x v="957"/>
    <x v="0"/>
    <n v="24"/>
    <n v="58.916666666666664"/>
    <x v="1"/>
    <x v="1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x v="971"/>
    <x v="440"/>
    <x v="938"/>
    <x v="958"/>
    <x v="1"/>
    <n v="1681"/>
    <n v="58.015466983938133"/>
    <x v="1"/>
    <x v="1"/>
    <n v="1401685200"/>
    <x v="859"/>
    <n v="1402462800"/>
    <d v="2014-06-11T05:00:00"/>
    <b v="0"/>
    <b v="1"/>
    <s v="technology/web"/>
    <x v="2"/>
    <x v="2"/>
  </r>
  <r>
    <n v="973"/>
    <s v="Herrera, Bennett and Silva"/>
    <x v="972"/>
    <x v="441"/>
    <x v="939"/>
    <x v="959"/>
    <x v="0"/>
    <n v="252"/>
    <n v="103.87301587301587"/>
    <x v="1"/>
    <x v="1"/>
    <n v="1291960800"/>
    <x v="860"/>
    <n v="1292133600"/>
    <d v="2010-12-12T06:00:00"/>
    <b v="0"/>
    <b v="1"/>
    <s v="theater/plays"/>
    <x v="3"/>
    <x v="3"/>
  </r>
  <r>
    <n v="974"/>
    <s v="Thomas, Clay and Mendoza"/>
    <x v="973"/>
    <x v="126"/>
    <x v="940"/>
    <x v="960"/>
    <x v="1"/>
    <n v="32"/>
    <n v="93.46875"/>
    <x v="1"/>
    <x v="1"/>
    <n v="1368853200"/>
    <x v="170"/>
    <n v="1368939600"/>
    <d v="2013-05-19T05:00:00"/>
    <b v="0"/>
    <b v="0"/>
    <s v="music/indie rock"/>
    <x v="1"/>
    <x v="7"/>
  </r>
  <r>
    <n v="975"/>
    <s v="Ayala Group"/>
    <x v="974"/>
    <x v="91"/>
    <x v="941"/>
    <x v="961"/>
    <x v="1"/>
    <n v="135"/>
    <n v="61.970370370370368"/>
    <x v="1"/>
    <x v="1"/>
    <n v="1448776800"/>
    <x v="861"/>
    <n v="1452146400"/>
    <d v="2016-01-07T06:00:00"/>
    <b v="0"/>
    <b v="1"/>
    <s v="theater/plays"/>
    <x v="3"/>
    <x v="3"/>
  </r>
  <r>
    <n v="976"/>
    <s v="Huerta, Roberts and Dickerson"/>
    <x v="975"/>
    <x v="220"/>
    <x v="942"/>
    <x v="962"/>
    <x v="1"/>
    <n v="140"/>
    <n v="92.042857142857144"/>
    <x v="1"/>
    <x v="1"/>
    <n v="1296194400"/>
    <x v="862"/>
    <n v="1296712800"/>
    <d v="2011-02-03T06:00:00"/>
    <b v="0"/>
    <b v="1"/>
    <s v="theater/plays"/>
    <x v="3"/>
    <x v="3"/>
  </r>
  <r>
    <n v="977"/>
    <s v="Johnson Group"/>
    <x v="976"/>
    <x v="260"/>
    <x v="943"/>
    <x v="963"/>
    <x v="0"/>
    <n v="67"/>
    <n v="77.268656716417908"/>
    <x v="1"/>
    <x v="1"/>
    <n v="1517983200"/>
    <x v="863"/>
    <n v="1520748000"/>
    <d v="2018-03-11T06:00:00"/>
    <b v="0"/>
    <b v="0"/>
    <s v="food/food trucks"/>
    <x v="0"/>
    <x v="0"/>
  </r>
  <r>
    <n v="978"/>
    <s v="Bailey, Nguyen and Martinez"/>
    <x v="977"/>
    <x v="67"/>
    <x v="944"/>
    <x v="964"/>
    <x v="1"/>
    <n v="92"/>
    <n v="93.923913043478265"/>
    <x v="1"/>
    <x v="1"/>
    <n v="1478930400"/>
    <x v="864"/>
    <n v="1480831200"/>
    <d v="2016-12-04T06:00:00"/>
    <b v="0"/>
    <b v="0"/>
    <s v="games/video games"/>
    <x v="6"/>
    <x v="11"/>
  </r>
  <r>
    <n v="979"/>
    <s v="Williams, Martin and Meyer"/>
    <x v="978"/>
    <x v="138"/>
    <x v="945"/>
    <x v="965"/>
    <x v="1"/>
    <n v="1015"/>
    <n v="84.969458128078813"/>
    <x v="4"/>
    <x v="4"/>
    <n v="1426395600"/>
    <x v="527"/>
    <n v="1426914000"/>
    <d v="2015-03-21T05:00:00"/>
    <b v="0"/>
    <b v="0"/>
    <s v="theater/plays"/>
    <x v="3"/>
    <x v="3"/>
  </r>
  <r>
    <n v="980"/>
    <s v="Huff-Johnson"/>
    <x v="979"/>
    <x v="442"/>
    <x v="946"/>
    <x v="966"/>
    <x v="0"/>
    <n v="742"/>
    <n v="105.97035040431267"/>
    <x v="1"/>
    <x v="1"/>
    <n v="1446181200"/>
    <x v="865"/>
    <n v="1446616800"/>
    <d v="2015-11-04T06:00:00"/>
    <b v="1"/>
    <b v="0"/>
    <s v="publishing/nonfiction"/>
    <x v="5"/>
    <x v="9"/>
  </r>
  <r>
    <n v="981"/>
    <s v="Diaz-Little"/>
    <x v="980"/>
    <x v="313"/>
    <x v="947"/>
    <x v="967"/>
    <x v="1"/>
    <n v="323"/>
    <n v="36.969040247678016"/>
    <x v="1"/>
    <x v="1"/>
    <n v="1514181600"/>
    <x v="866"/>
    <n v="1517032800"/>
    <d v="2018-01-27T06:00:00"/>
    <b v="0"/>
    <b v="0"/>
    <s v="technology/web"/>
    <x v="2"/>
    <x v="2"/>
  </r>
  <r>
    <n v="982"/>
    <s v="Freeman-French"/>
    <x v="981"/>
    <x v="44"/>
    <x v="948"/>
    <x v="968"/>
    <x v="0"/>
    <n v="75"/>
    <n v="81.533333333333331"/>
    <x v="1"/>
    <x v="1"/>
    <n v="1311051600"/>
    <x v="867"/>
    <n v="1311224400"/>
    <d v="2011-07-21T05:00:00"/>
    <b v="0"/>
    <b v="1"/>
    <s v="film &amp; video/documentary"/>
    <x v="4"/>
    <x v="4"/>
  </r>
  <r>
    <n v="983"/>
    <s v="Beck-Weber"/>
    <x v="982"/>
    <x v="443"/>
    <x v="949"/>
    <x v="969"/>
    <x v="1"/>
    <n v="2326"/>
    <n v="80.999140154772135"/>
    <x v="1"/>
    <x v="1"/>
    <n v="1564894800"/>
    <x v="868"/>
    <n v="1566190800"/>
    <d v="2019-08-19T05:00:00"/>
    <b v="0"/>
    <b v="0"/>
    <s v="film &amp; video/documentary"/>
    <x v="4"/>
    <x v="4"/>
  </r>
  <r>
    <n v="984"/>
    <s v="Lewis-Jacobson"/>
    <x v="983"/>
    <x v="191"/>
    <x v="950"/>
    <x v="970"/>
    <x v="1"/>
    <n v="381"/>
    <n v="26.010498687664043"/>
    <x v="1"/>
    <x v="1"/>
    <n v="1567918800"/>
    <x v="105"/>
    <n v="1570165200"/>
    <d v="2019-10-04T05:00:00"/>
    <b v="0"/>
    <b v="0"/>
    <s v="theater/plays"/>
    <x v="3"/>
    <x v="3"/>
  </r>
  <r>
    <n v="985"/>
    <s v="Logan-Curtis"/>
    <x v="984"/>
    <x v="305"/>
    <x v="951"/>
    <x v="971"/>
    <x v="0"/>
    <n v="4405"/>
    <n v="25.998410896708286"/>
    <x v="1"/>
    <x v="1"/>
    <n v="1386309600"/>
    <x v="481"/>
    <n v="1388556000"/>
    <d v="2014-01-01T06:00:00"/>
    <b v="0"/>
    <b v="1"/>
    <s v="music/rock"/>
    <x v="1"/>
    <x v="1"/>
  </r>
  <r>
    <n v="986"/>
    <s v="Chan, Washington and Callahan"/>
    <x v="985"/>
    <x v="75"/>
    <x v="952"/>
    <x v="972"/>
    <x v="0"/>
    <n v="92"/>
    <n v="34.173913043478258"/>
    <x v="1"/>
    <x v="1"/>
    <n v="1301979600"/>
    <x v="253"/>
    <n v="1303189200"/>
    <d v="2011-04-19T05:00:00"/>
    <b v="0"/>
    <b v="0"/>
    <s v="music/rock"/>
    <x v="1"/>
    <x v="1"/>
  </r>
  <r>
    <n v="987"/>
    <s v="Wilson Group"/>
    <x v="986"/>
    <x v="8"/>
    <x v="953"/>
    <x v="973"/>
    <x v="1"/>
    <n v="480"/>
    <n v="28.002083333333335"/>
    <x v="1"/>
    <x v="1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x v="987"/>
    <x v="151"/>
    <x v="802"/>
    <x v="974"/>
    <x v="0"/>
    <n v="64"/>
    <n v="76.546875"/>
    <x v="1"/>
    <x v="1"/>
    <n v="1478930400"/>
    <x v="864"/>
    <n v="1480744800"/>
    <d v="2016-12-03T06:00:00"/>
    <b v="0"/>
    <b v="0"/>
    <s v="publishing/radio &amp; podcasts"/>
    <x v="5"/>
    <x v="15"/>
  </r>
  <r>
    <n v="989"/>
    <s v="Hernandez Inc"/>
    <x v="988"/>
    <x v="166"/>
    <x v="954"/>
    <x v="975"/>
    <x v="1"/>
    <n v="226"/>
    <n v="53.053097345132741"/>
    <x v="1"/>
    <x v="1"/>
    <n v="1555390800"/>
    <x v="843"/>
    <n v="1555822800"/>
    <d v="2019-04-21T05:00:00"/>
    <b v="0"/>
    <b v="0"/>
    <s v="publishing/translations"/>
    <x v="5"/>
    <x v="18"/>
  </r>
  <r>
    <n v="990"/>
    <s v="Ortiz-Roberts"/>
    <x v="989"/>
    <x v="75"/>
    <x v="955"/>
    <x v="976"/>
    <x v="0"/>
    <n v="64"/>
    <n v="106.859375"/>
    <x v="1"/>
    <x v="1"/>
    <n v="1456984800"/>
    <x v="289"/>
    <n v="1458882000"/>
    <d v="2016-03-25T05:00:00"/>
    <b v="0"/>
    <b v="1"/>
    <s v="film &amp; video/drama"/>
    <x v="4"/>
    <x v="6"/>
  </r>
  <r>
    <n v="991"/>
    <s v="Ramirez LLC"/>
    <x v="990"/>
    <x v="122"/>
    <x v="551"/>
    <x v="977"/>
    <x v="1"/>
    <n v="241"/>
    <n v="46.020746887966808"/>
    <x v="1"/>
    <x v="1"/>
    <n v="1411621200"/>
    <x v="870"/>
    <n v="1411966800"/>
    <d v="2014-09-29T05:00:00"/>
    <b v="0"/>
    <b v="1"/>
    <s v="music/rock"/>
    <x v="1"/>
    <x v="1"/>
  </r>
  <r>
    <n v="992"/>
    <s v="Morrow Inc"/>
    <x v="991"/>
    <x v="33"/>
    <x v="956"/>
    <x v="978"/>
    <x v="1"/>
    <n v="132"/>
    <n v="100.17424242424242"/>
    <x v="1"/>
    <x v="1"/>
    <n v="1525669200"/>
    <x v="871"/>
    <n v="1526878800"/>
    <d v="2018-05-21T05:00:00"/>
    <b v="0"/>
    <b v="1"/>
    <s v="film &amp; video/drama"/>
    <x v="4"/>
    <x v="6"/>
  </r>
  <r>
    <n v="993"/>
    <s v="Erickson-Rogers"/>
    <x v="992"/>
    <x v="122"/>
    <x v="957"/>
    <x v="979"/>
    <x v="3"/>
    <n v="75"/>
    <n v="101.44"/>
    <x v="6"/>
    <x v="6"/>
    <n v="1450936800"/>
    <x v="872"/>
    <n v="1452405600"/>
    <d v="2016-01-10T06:00:00"/>
    <b v="0"/>
    <b v="1"/>
    <s v="photography/photography books"/>
    <x v="7"/>
    <x v="14"/>
  </r>
  <r>
    <n v="994"/>
    <s v="Leach, Rich and Price"/>
    <x v="993"/>
    <x v="444"/>
    <x v="958"/>
    <x v="980"/>
    <x v="0"/>
    <n v="842"/>
    <n v="87.972684085510693"/>
    <x v="1"/>
    <x v="1"/>
    <n v="1413522000"/>
    <x v="873"/>
    <n v="1414040400"/>
    <d v="2014-10-23T05:00:00"/>
    <b v="0"/>
    <b v="1"/>
    <s v="publishing/translations"/>
    <x v="5"/>
    <x v="18"/>
  </r>
  <r>
    <n v="995"/>
    <s v="Manning-Hamilton"/>
    <x v="994"/>
    <x v="238"/>
    <x v="959"/>
    <x v="981"/>
    <x v="1"/>
    <n v="2043"/>
    <n v="74.995594713656388"/>
    <x v="1"/>
    <x v="1"/>
    <n v="1541307600"/>
    <x v="874"/>
    <n v="1543816800"/>
    <d v="2018-12-03T06:00:00"/>
    <b v="0"/>
    <b v="1"/>
    <s v="food/food trucks"/>
    <x v="0"/>
    <x v="0"/>
  </r>
  <r>
    <n v="996"/>
    <s v="Butler LLC"/>
    <x v="995"/>
    <x v="47"/>
    <x v="960"/>
    <x v="982"/>
    <x v="0"/>
    <n v="112"/>
    <n v="42.982142857142854"/>
    <x v="1"/>
    <x v="1"/>
    <n v="1357106400"/>
    <x v="875"/>
    <n v="1359698400"/>
    <d v="2013-02-01T06:00:00"/>
    <b v="0"/>
    <b v="0"/>
    <s v="theater/plays"/>
    <x v="3"/>
    <x v="3"/>
  </r>
  <r>
    <n v="997"/>
    <s v="Ball LLC"/>
    <x v="996"/>
    <x v="4"/>
    <x v="961"/>
    <x v="983"/>
    <x v="3"/>
    <n v="139"/>
    <n v="33.115107913669064"/>
    <x v="6"/>
    <x v="6"/>
    <n v="1390197600"/>
    <x v="876"/>
    <n v="1390629600"/>
    <d v="2014-01-25T06:00:00"/>
    <b v="0"/>
    <b v="0"/>
    <s v="theater/plays"/>
    <x v="3"/>
    <x v="3"/>
  </r>
  <r>
    <n v="998"/>
    <s v="Taylor, Santiago and Flores"/>
    <x v="997"/>
    <x v="445"/>
    <x v="962"/>
    <x v="984"/>
    <x v="0"/>
    <n v="374"/>
    <n v="101.13101604278074"/>
    <x v="1"/>
    <x v="1"/>
    <n v="1265868000"/>
    <x v="877"/>
    <n v="1267077600"/>
    <d v="2010-02-25T06:00:00"/>
    <b v="0"/>
    <b v="1"/>
    <s v="music/indie rock"/>
    <x v="1"/>
    <x v="7"/>
  </r>
  <r>
    <n v="999"/>
    <s v="Hernandez, Norton and Kelley"/>
    <x v="998"/>
    <x v="446"/>
    <x v="963"/>
    <x v="985"/>
    <x v="3"/>
    <n v="1122"/>
    <n v="55.98841354723708"/>
    <x v="1"/>
    <x v="1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CBEF3A-7D13-46E3-BE6E-85BAED45E7C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chartFormat="2">
  <location ref="A3:F14" firstHeaderRow="1" firstDataRow="2" firstDataCol="1" rowPageCount="1" colPageCount="1"/>
  <pivotFields count="23">
    <pivotField compact="0" outline="0" showAll="0"/>
    <pivotField compact="0" outline="0" showAll="0"/>
    <pivotField compact="0" outline="0" showAll="0"/>
    <pivotField compact="0" numFmtId="1" outline="0" showAll="0"/>
    <pivotField compact="0" numFmtId="1" outline="0" showAll="0"/>
    <pivotField compact="0" outline="0" showAll="0"/>
    <pivotField axis="axisCol" dataField="1" compact="0" outline="0" showAll="0">
      <items count="5">
        <item x="3"/>
        <item x="0"/>
        <item x="2"/>
        <item x="1"/>
        <item t="default"/>
      </items>
    </pivotField>
    <pivotField compact="0" outline="0" showAll="0"/>
    <pivotField compact="0" outline="0" showAll="0"/>
    <pivotField axis="axisPage" compact="0" outline="0" showAll="0">
      <items count="8">
        <item x="2"/>
        <item x="0"/>
        <item x="5"/>
        <item x="3"/>
        <item x="4"/>
        <item x="6"/>
        <item x="1"/>
        <item t="default"/>
      </items>
    </pivotField>
    <pivotField compact="0" outline="0" showAll="0"/>
    <pivotField compact="0" outline="0" showAll="0"/>
    <pivotField compact="0" numFmtId="14" outline="0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axis="axisRow" compact="0" outline="0" showAll="0" includeNewItemsInFilter="1" sortType="ascending">
      <items count="10">
        <item x="4"/>
        <item x="0"/>
        <item x="6"/>
        <item x="8"/>
        <item x="1"/>
        <item x="7"/>
        <item x="5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 v="3"/>
    </i>
    <i>
      <x v="5"/>
    </i>
    <i>
      <x v="1"/>
    </i>
    <i>
      <x v="2"/>
    </i>
    <i>
      <x v="6"/>
    </i>
    <i>
      <x v="7"/>
    </i>
    <i>
      <x v="4"/>
    </i>
    <i>
      <x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7E8CF7-E588-4A9E-83EA-21F0329819B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6">
  <location ref="A4:F30" firstHeaderRow="1" firstDataRow="2" firstDataCol="1" rowPageCount="2" colPageCount="1"/>
  <pivotFields count="23">
    <pivotField showAll="0"/>
    <pivotField showAll="0"/>
    <pivotField showAll="0"/>
    <pivotField numFmtId="1" showAll="0"/>
    <pivotField numFmtId="1"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 sortType="ascending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 v="23"/>
    </i>
    <i>
      <x v="1"/>
    </i>
    <i>
      <x v="9"/>
    </i>
    <i>
      <x v="14"/>
    </i>
    <i>
      <x v="10"/>
    </i>
    <i>
      <x v="16"/>
    </i>
    <i>
      <x v="17"/>
    </i>
    <i>
      <x v="8"/>
    </i>
    <i>
      <x v="18"/>
    </i>
    <i>
      <x v="5"/>
    </i>
    <i>
      <x v="4"/>
    </i>
    <i>
      <x v="11"/>
    </i>
    <i>
      <x v="19"/>
    </i>
    <i>
      <x/>
    </i>
    <i>
      <x v="20"/>
    </i>
    <i>
      <x v="3"/>
    </i>
    <i>
      <x v="12"/>
    </i>
    <i>
      <x v="21"/>
    </i>
    <i>
      <x v="7"/>
    </i>
    <i>
      <x v="6"/>
    </i>
    <i>
      <x v="22"/>
    </i>
    <i>
      <x v="2"/>
    </i>
    <i>
      <x v="15"/>
    </i>
    <i>
      <x v="1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7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E65462-2D8E-4C87-A1BD-74B8A62EDA69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4:E18" firstHeaderRow="1" firstDataRow="2" firstDataCol="1" rowPageCount="2" colPageCount="1"/>
  <pivotFields count="23">
    <pivotField showAll="0"/>
    <pivotField showAll="0"/>
    <pivotField showAll="0"/>
    <pivotField numFmtId="1" showAll="0"/>
    <pivotField numFmtId="1"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 sortType="ascending">
      <items count="15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0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3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B0C025-A763-467D-8CDC-0ECCF5CA4AA3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4:B12" firstHeaderRow="1" firstDataRow="1" firstDataCol="1" rowPageCount="1" colPageCount="1"/>
  <pivotFields count="23">
    <pivotField showAll="0"/>
    <pivotField showAll="0"/>
    <pivotField showAll="0"/>
    <pivotField numFmtId="1" showAll="0"/>
    <pivotField numFmtId="1" showAll="0"/>
    <pivotField showAll="0">
      <items count="987">
        <item x="0"/>
        <item x="908"/>
        <item x="492"/>
        <item x="100"/>
        <item x="819"/>
        <item x="269"/>
        <item x="923"/>
        <item x="890"/>
        <item x="50"/>
        <item x="729"/>
        <item x="537"/>
        <item x="169"/>
        <item x="248"/>
        <item x="615"/>
        <item x="129"/>
        <item x="136"/>
        <item x="202"/>
        <item x="593"/>
        <item x="213"/>
        <item x="446"/>
        <item x="712"/>
        <item x="945"/>
        <item x="298"/>
        <item x="883"/>
        <item x="513"/>
        <item x="588"/>
        <item x="388"/>
        <item x="304"/>
        <item x="649"/>
        <item x="218"/>
        <item x="197"/>
        <item x="318"/>
        <item x="290"/>
        <item x="933"/>
        <item x="374"/>
        <item x="765"/>
        <item x="170"/>
        <item x="419"/>
        <item x="234"/>
        <item x="411"/>
        <item x="524"/>
        <item x="385"/>
        <item x="631"/>
        <item x="355"/>
        <item x="63"/>
        <item x="891"/>
        <item x="556"/>
        <item x="586"/>
        <item x="734"/>
        <item x="928"/>
        <item x="371"/>
        <item x="482"/>
        <item x="604"/>
        <item x="500"/>
        <item x="375"/>
        <item x="785"/>
        <item x="343"/>
        <item x="110"/>
        <item x="529"/>
        <item x="316"/>
        <item x="538"/>
        <item x="291"/>
        <item x="478"/>
        <item x="633"/>
        <item x="430"/>
        <item x="572"/>
        <item x="146"/>
        <item x="284"/>
        <item x="719"/>
        <item x="670"/>
        <item x="913"/>
        <item x="123"/>
        <item x="281"/>
        <item x="571"/>
        <item x="364"/>
        <item x="942"/>
        <item x="315"/>
        <item x="897"/>
        <item x="8"/>
        <item x="191"/>
        <item x="894"/>
        <item x="702"/>
        <item x="308"/>
        <item x="660"/>
        <item x="139"/>
        <item x="6"/>
        <item x="207"/>
        <item x="959"/>
        <item x="509"/>
        <item x="327"/>
        <item x="254"/>
        <item x="188"/>
        <item x="857"/>
        <item x="494"/>
        <item x="488"/>
        <item x="506"/>
        <item x="69"/>
        <item x="321"/>
        <item x="536"/>
        <item x="443"/>
        <item x="706"/>
        <item x="103"/>
        <item x="437"/>
        <item x="864"/>
        <item x="781"/>
        <item x="174"/>
        <item x="453"/>
        <item x="934"/>
        <item x="268"/>
        <item x="885"/>
        <item x="957"/>
        <item x="612"/>
        <item x="875"/>
        <item x="472"/>
        <item x="731"/>
        <item x="736"/>
        <item x="797"/>
        <item x="780"/>
        <item x="458"/>
        <item x="832"/>
        <item x="481"/>
        <item x="756"/>
        <item x="259"/>
        <item x="167"/>
        <item x="300"/>
        <item x="185"/>
        <item x="187"/>
        <item x="272"/>
        <item x="932"/>
        <item x="517"/>
        <item x="727"/>
        <item x="656"/>
        <item x="666"/>
        <item x="98"/>
        <item x="313"/>
        <item x="782"/>
        <item x="52"/>
        <item x="493"/>
        <item x="750"/>
        <item x="344"/>
        <item x="439"/>
        <item x="349"/>
        <item x="739"/>
        <item x="847"/>
        <item x="293"/>
        <item x="406"/>
        <item x="903"/>
        <item x="353"/>
        <item x="711"/>
        <item x="779"/>
        <item x="866"/>
        <item x="83"/>
        <item x="533"/>
        <item x="190"/>
        <item x="325"/>
        <item x="126"/>
        <item x="317"/>
        <item x="204"/>
        <item x="869"/>
        <item x="468"/>
        <item x="384"/>
        <item x="508"/>
        <item x="502"/>
        <item x="966"/>
        <item x="972"/>
        <item x="398"/>
        <item x="376"/>
        <item x="420"/>
        <item x="464"/>
        <item x="21"/>
        <item x="640"/>
        <item x="233"/>
        <item x="342"/>
        <item x="648"/>
        <item x="511"/>
        <item x="625"/>
        <item x="854"/>
        <item x="665"/>
        <item x="412"/>
        <item x="547"/>
        <item x="450"/>
        <item x="560"/>
        <item x="215"/>
        <item x="66"/>
        <item x="192"/>
        <item x="914"/>
        <item x="324"/>
        <item x="405"/>
        <item x="424"/>
        <item x="77"/>
        <item x="651"/>
        <item x="15"/>
        <item x="45"/>
        <item x="495"/>
        <item x="11"/>
        <item x="26"/>
        <item x="637"/>
        <item x="91"/>
        <item x="642"/>
        <item x="19"/>
        <item x="611"/>
        <item x="767"/>
        <item x="926"/>
        <item x="761"/>
        <item x="924"/>
        <item x="716"/>
        <item x="444"/>
        <item x="900"/>
        <item x="808"/>
        <item x="771"/>
        <item x="39"/>
        <item x="794"/>
        <item x="840"/>
        <item x="818"/>
        <item x="297"/>
        <item x="127"/>
        <item x="9"/>
        <item x="576"/>
        <item x="974"/>
        <item x="886"/>
        <item x="980"/>
        <item x="156"/>
        <item x="479"/>
        <item x="347"/>
        <item x="198"/>
        <item x="341"/>
        <item x="249"/>
        <item x="693"/>
        <item x="429"/>
        <item x="653"/>
        <item x="473"/>
        <item x="566"/>
        <item x="288"/>
        <item x="372"/>
        <item x="786"/>
        <item x="294"/>
        <item x="413"/>
        <item x="510"/>
        <item x="664"/>
        <item x="632"/>
        <item x="449"/>
        <item x="985"/>
        <item x="984"/>
        <item x="757"/>
        <item x="414"/>
        <item x="901"/>
        <item x="904"/>
        <item x="545"/>
        <item x="906"/>
        <item x="153"/>
        <item x="352"/>
        <item x="3"/>
        <item x="688"/>
        <item x="109"/>
        <item x="939"/>
        <item x="650"/>
        <item x="128"/>
        <item x="93"/>
        <item x="983"/>
        <item x="956"/>
        <item x="730"/>
        <item x="180"/>
        <item x="87"/>
        <item x="409"/>
        <item x="927"/>
        <item x="623"/>
        <item x="798"/>
        <item x="569"/>
        <item x="935"/>
        <item x="641"/>
        <item x="195"/>
        <item x="448"/>
        <item x="379"/>
        <item x="396"/>
        <item x="685"/>
        <item x="417"/>
        <item x="575"/>
        <item x="658"/>
        <item x="872"/>
        <item x="150"/>
        <item x="122"/>
        <item x="629"/>
        <item x="622"/>
        <item x="929"/>
        <item x="583"/>
        <item x="570"/>
        <item x="154"/>
        <item x="766"/>
        <item x="389"/>
        <item x="340"/>
        <item x="314"/>
        <item x="14"/>
        <item x="18"/>
        <item x="971"/>
        <item x="208"/>
        <item x="677"/>
        <item x="426"/>
        <item x="368"/>
        <item x="749"/>
        <item x="189"/>
        <item x="817"/>
        <item x="182"/>
        <item x="863"/>
        <item x="4"/>
        <item x="846"/>
        <item x="79"/>
        <item x="938"/>
        <item x="496"/>
        <item x="504"/>
        <item x="135"/>
        <item x="346"/>
        <item x="184"/>
        <item x="918"/>
        <item x="534"/>
        <item x="581"/>
        <item x="982"/>
        <item x="155"/>
        <item x="963"/>
        <item x="306"/>
        <item x="175"/>
        <item x="825"/>
        <item x="307"/>
        <item x="383"/>
        <item x="229"/>
        <item x="264"/>
        <item x="800"/>
        <item x="655"/>
        <item x="618"/>
        <item x="865"/>
        <item x="979"/>
        <item x="76"/>
        <item x="160"/>
        <item x="627"/>
        <item x="90"/>
        <item x="200"/>
        <item x="582"/>
        <item x="630"/>
        <item x="27"/>
        <item x="337"/>
        <item x="523"/>
        <item x="769"/>
        <item x="477"/>
        <item x="931"/>
        <item x="652"/>
        <item x="584"/>
        <item x="442"/>
        <item x="301"/>
        <item x="428"/>
        <item x="171"/>
        <item x="626"/>
        <item x="282"/>
        <item x="669"/>
        <item x="558"/>
        <item x="519"/>
        <item x="686"/>
        <item x="520"/>
        <item x="691"/>
        <item x="339"/>
        <item x="949"/>
        <item x="410"/>
        <item x="874"/>
        <item x="968"/>
        <item x="946"/>
        <item x="399"/>
        <item x="673"/>
        <item x="32"/>
        <item x="759"/>
        <item x="789"/>
        <item x="115"/>
        <item x="976"/>
        <item x="116"/>
        <item x="778"/>
        <item x="643"/>
        <item x="639"/>
        <item x="540"/>
        <item x="717"/>
        <item x="251"/>
        <item x="12"/>
        <item x="401"/>
        <item x="134"/>
        <item x="824"/>
        <item x="54"/>
        <item x="858"/>
        <item x="455"/>
        <item x="722"/>
        <item x="684"/>
        <item x="425"/>
        <item x="323"/>
        <item x="279"/>
        <item x="525"/>
        <item x="51"/>
        <item x="723"/>
        <item x="803"/>
        <item x="499"/>
        <item x="742"/>
        <item x="61"/>
        <item x="638"/>
        <item x="152"/>
        <item x="221"/>
        <item x="565"/>
        <item x="319"/>
        <item x="295"/>
        <item x="338"/>
        <item x="209"/>
        <item x="526"/>
        <item x="138"/>
        <item x="177"/>
        <item x="274"/>
        <item x="334"/>
        <item x="672"/>
        <item x="64"/>
        <item x="237"/>
        <item x="286"/>
        <item x="654"/>
        <item x="546"/>
        <item x="219"/>
        <item x="696"/>
        <item x="833"/>
        <item x="522"/>
        <item x="777"/>
        <item x="590"/>
        <item x="158"/>
        <item x="163"/>
        <item x="709"/>
        <item x="829"/>
        <item x="476"/>
        <item x="681"/>
        <item x="131"/>
        <item x="553"/>
        <item x="573"/>
        <item x="206"/>
        <item x="485"/>
        <item x="141"/>
        <item x="514"/>
        <item x="239"/>
        <item x="843"/>
        <item x="452"/>
        <item x="407"/>
        <item x="28"/>
        <item x="849"/>
        <item x="770"/>
        <item x="792"/>
        <item x="280"/>
        <item x="71"/>
        <item x="459"/>
        <item x="955"/>
        <item x="820"/>
        <item x="232"/>
        <item x="787"/>
        <item x="925"/>
        <item x="567"/>
        <item x="512"/>
        <item x="503"/>
        <item x="20"/>
        <item x="917"/>
        <item x="147"/>
        <item x="24"/>
        <item x="423"/>
        <item x="95"/>
        <item x="977"/>
        <item x="753"/>
        <item x="762"/>
        <item x="842"/>
        <item x="471"/>
        <item x="628"/>
        <item x="333"/>
        <item x="46"/>
        <item x="774"/>
        <item x="878"/>
        <item x="132"/>
        <item x="431"/>
        <item x="532"/>
        <item x="915"/>
        <item x="118"/>
        <item x="873"/>
        <item x="451"/>
        <item x="505"/>
        <item x="947"/>
        <item x="578"/>
        <item x="596"/>
        <item x="226"/>
        <item x="111"/>
        <item x="634"/>
        <item x="253"/>
        <item x="602"/>
        <item x="148"/>
        <item x="164"/>
        <item x="663"/>
        <item x="386"/>
        <item x="74"/>
        <item x="193"/>
        <item x="695"/>
        <item x="335"/>
        <item x="447"/>
        <item x="667"/>
        <item x="433"/>
        <item x="263"/>
        <item x="415"/>
        <item x="351"/>
        <item x="70"/>
        <item x="331"/>
        <item x="784"/>
        <item x="813"/>
        <item x="644"/>
        <item x="943"/>
        <item x="418"/>
        <item x="348"/>
        <item x="240"/>
        <item x="697"/>
        <item x="22"/>
        <item x="881"/>
        <item x="595"/>
        <item x="416"/>
        <item x="144"/>
        <item x="392"/>
        <item x="804"/>
        <item x="85"/>
        <item x="600"/>
        <item x="2"/>
        <item x="404"/>
        <item x="305"/>
        <item x="84"/>
        <item x="838"/>
        <item x="460"/>
        <item x="326"/>
        <item x="687"/>
        <item x="715"/>
        <item x="201"/>
        <item x="764"/>
        <item x="143"/>
        <item x="728"/>
        <item x="953"/>
        <item x="165"/>
        <item x="271"/>
        <item x="552"/>
        <item x="220"/>
        <item x="557"/>
        <item x="827"/>
        <item x="507"/>
        <item x="605"/>
        <item x="845"/>
        <item x="37"/>
        <item x="53"/>
        <item x="457"/>
        <item x="773"/>
        <item x="683"/>
        <item x="700"/>
        <item x="830"/>
        <item x="104"/>
        <item x="965"/>
        <item x="56"/>
        <item x="296"/>
        <item x="60"/>
        <item x="105"/>
        <item x="635"/>
        <item x="516"/>
        <item x="969"/>
        <item x="255"/>
        <item x="382"/>
        <item x="579"/>
        <item x="701"/>
        <item x="120"/>
        <item x="161"/>
        <item x="531"/>
        <item x="674"/>
        <item x="35"/>
        <item x="75"/>
        <item x="34"/>
        <item x="548"/>
        <item x="621"/>
        <item x="210"/>
        <item x="970"/>
        <item x="689"/>
        <item x="710"/>
        <item x="823"/>
        <item x="587"/>
        <item x="961"/>
        <item x="214"/>
        <item x="130"/>
        <item x="607"/>
        <item x="902"/>
        <item x="521"/>
        <item x="888"/>
        <item x="713"/>
        <item x="36"/>
        <item x="740"/>
        <item x="981"/>
        <item x="822"/>
        <item x="258"/>
        <item x="231"/>
        <item x="698"/>
        <item x="528"/>
        <item x="367"/>
        <item x="235"/>
        <item x="17"/>
        <item x="930"/>
        <item x="125"/>
        <item x="616"/>
        <item x="360"/>
        <item x="377"/>
        <item x="30"/>
        <item x="936"/>
        <item x="436"/>
        <item x="704"/>
        <item x="592"/>
        <item x="159"/>
        <item x="67"/>
        <item x="855"/>
        <item x="893"/>
        <item x="172"/>
        <item x="541"/>
        <item x="892"/>
        <item x="322"/>
        <item x="922"/>
        <item x="718"/>
        <item x="320"/>
        <item x="745"/>
        <item x="393"/>
        <item x="86"/>
        <item x="744"/>
        <item x="225"/>
        <item x="40"/>
        <item x="877"/>
        <item x="860"/>
        <item x="608"/>
        <item x="277"/>
        <item x="597"/>
        <item x="230"/>
        <item x="456"/>
        <item x="381"/>
        <item x="358"/>
        <item x="5"/>
        <item x="394"/>
        <item x="117"/>
        <item x="606"/>
        <item x="692"/>
        <item x="909"/>
        <item x="659"/>
        <item x="440"/>
        <item x="752"/>
        <item x="55"/>
        <item x="469"/>
        <item x="967"/>
        <item x="483"/>
        <item x="434"/>
        <item x="336"/>
        <item x="498"/>
        <item x="266"/>
        <item x="921"/>
        <item x="402"/>
        <item x="907"/>
        <item x="378"/>
        <item x="465"/>
        <item x="856"/>
        <item x="252"/>
        <item x="354"/>
        <item x="328"/>
        <item x="720"/>
        <item x="853"/>
        <item x="43"/>
        <item x="562"/>
        <item x="107"/>
        <item x="387"/>
        <item x="332"/>
        <item x="598"/>
        <item x="850"/>
        <item x="461"/>
        <item x="861"/>
        <item x="599"/>
        <item x="788"/>
        <item x="882"/>
        <item x="609"/>
        <item x="49"/>
        <item x="668"/>
        <item x="828"/>
        <item x="763"/>
        <item x="647"/>
        <item x="486"/>
        <item x="678"/>
        <item x="427"/>
        <item x="775"/>
        <item x="799"/>
        <item x="227"/>
        <item x="211"/>
        <item x="99"/>
        <item x="791"/>
        <item x="834"/>
        <item x="438"/>
        <item x="898"/>
        <item x="551"/>
        <item x="330"/>
        <item x="591"/>
        <item x="790"/>
        <item x="309"/>
        <item x="559"/>
        <item x="619"/>
        <item x="594"/>
        <item x="839"/>
        <item x="755"/>
        <item x="589"/>
        <item x="285"/>
        <item x="876"/>
        <item x="246"/>
        <item x="919"/>
        <item x="737"/>
        <item x="41"/>
        <item x="119"/>
        <item x="57"/>
        <item x="772"/>
        <item x="216"/>
        <item x="25"/>
        <item x="973"/>
        <item x="916"/>
        <item x="96"/>
        <item x="561"/>
        <item x="121"/>
        <item x="149"/>
        <item x="484"/>
        <item x="157"/>
        <item x="636"/>
        <item x="140"/>
        <item x="549"/>
        <item x="912"/>
        <item x="81"/>
        <item x="380"/>
        <item x="801"/>
        <item x="357"/>
        <item x="682"/>
        <item x="58"/>
        <item x="958"/>
        <item x="868"/>
        <item x="738"/>
        <item x="390"/>
        <item x="186"/>
        <item x="142"/>
        <item x="880"/>
        <item x="758"/>
        <item x="741"/>
        <item x="265"/>
        <item x="65"/>
        <item x="474"/>
        <item x="145"/>
        <item x="563"/>
        <item x="905"/>
        <item x="836"/>
        <item x="910"/>
        <item x="871"/>
        <item x="802"/>
        <item x="657"/>
        <item x="920"/>
        <item x="550"/>
        <item x="273"/>
        <item x="13"/>
        <item x="708"/>
        <item x="610"/>
        <item x="848"/>
        <item x="889"/>
        <item x="89"/>
        <item x="267"/>
        <item x="162"/>
        <item x="68"/>
        <item x="743"/>
        <item x="879"/>
        <item x="92"/>
        <item x="223"/>
        <item x="480"/>
        <item x="88"/>
        <item x="137"/>
        <item x="796"/>
        <item x="535"/>
        <item x="10"/>
        <item x="816"/>
        <item x="613"/>
        <item x="256"/>
        <item x="793"/>
        <item x="112"/>
        <item x="714"/>
        <item x="760"/>
        <item x="543"/>
        <item x="859"/>
        <item x="366"/>
        <item x="247"/>
        <item x="59"/>
        <item x="539"/>
        <item x="365"/>
        <item x="617"/>
        <item x="102"/>
        <item x="601"/>
        <item x="544"/>
        <item x="466"/>
        <item x="303"/>
        <item x="421"/>
        <item x="810"/>
        <item x="183"/>
        <item x="312"/>
        <item x="948"/>
        <item x="196"/>
        <item x="356"/>
        <item x="78"/>
        <item x="94"/>
        <item x="270"/>
        <item x="487"/>
        <item x="564"/>
        <item x="179"/>
        <item x="31"/>
        <item x="310"/>
        <item x="624"/>
        <item x="133"/>
        <item x="694"/>
        <item x="260"/>
        <item x="821"/>
        <item x="400"/>
        <item x="467"/>
        <item x="725"/>
        <item x="895"/>
        <item x="962"/>
        <item x="577"/>
        <item x="38"/>
        <item x="244"/>
        <item x="276"/>
        <item x="7"/>
        <item x="29"/>
        <item x="462"/>
        <item x="23"/>
        <item x="217"/>
        <item x="954"/>
        <item x="837"/>
        <item x="574"/>
        <item x="862"/>
        <item x="852"/>
        <item x="811"/>
        <item x="454"/>
        <item x="726"/>
        <item x="435"/>
        <item x="950"/>
        <item x="403"/>
        <item x="844"/>
        <item x="812"/>
        <item x="178"/>
        <item x="675"/>
        <item x="661"/>
        <item x="106"/>
        <item x="373"/>
        <item x="194"/>
        <item x="262"/>
        <item x="470"/>
        <item x="224"/>
        <item x="940"/>
        <item x="124"/>
        <item x="806"/>
        <item x="568"/>
        <item x="555"/>
        <item x="870"/>
        <item x="261"/>
        <item x="359"/>
        <item x="960"/>
        <item x="113"/>
        <item x="33"/>
        <item x="951"/>
        <item x="851"/>
        <item x="48"/>
        <item x="814"/>
        <item x="311"/>
        <item x="222"/>
        <item x="747"/>
        <item x="887"/>
        <item x="350"/>
        <item x="721"/>
        <item x="491"/>
        <item x="166"/>
        <item x="176"/>
        <item x="238"/>
        <item x="603"/>
        <item x="228"/>
        <item x="236"/>
        <item x="151"/>
        <item x="168"/>
        <item x="205"/>
        <item x="515"/>
        <item x="978"/>
        <item x="680"/>
        <item x="203"/>
        <item x="329"/>
        <item x="42"/>
        <item x="241"/>
        <item x="690"/>
        <item x="289"/>
        <item x="815"/>
        <item x="662"/>
        <item x="391"/>
        <item x="705"/>
        <item x="47"/>
        <item x="896"/>
        <item x="530"/>
        <item x="911"/>
        <item x="975"/>
        <item x="527"/>
        <item x="646"/>
        <item x="835"/>
        <item x="243"/>
        <item x="441"/>
        <item x="475"/>
        <item x="707"/>
        <item x="724"/>
        <item x="497"/>
        <item x="676"/>
        <item x="867"/>
        <item x="302"/>
        <item x="490"/>
        <item x="831"/>
        <item x="748"/>
        <item x="242"/>
        <item x="422"/>
        <item x="463"/>
        <item x="278"/>
        <item x="363"/>
        <item x="108"/>
        <item x="257"/>
        <item x="805"/>
        <item x="614"/>
        <item x="250"/>
        <item x="80"/>
        <item x="16"/>
        <item x="841"/>
        <item x="751"/>
        <item x="44"/>
        <item x="73"/>
        <item x="408"/>
        <item x="72"/>
        <item x="199"/>
        <item x="620"/>
        <item x="518"/>
        <item x="283"/>
        <item x="699"/>
        <item x="735"/>
        <item x="395"/>
        <item x="181"/>
        <item x="62"/>
        <item x="489"/>
        <item x="114"/>
        <item x="754"/>
        <item x="776"/>
        <item x="370"/>
        <item x="362"/>
        <item x="944"/>
        <item x="746"/>
        <item x="884"/>
        <item x="768"/>
        <item x="952"/>
        <item x="554"/>
        <item x="899"/>
        <item x="809"/>
        <item x="826"/>
        <item x="964"/>
        <item x="173"/>
        <item x="97"/>
        <item x="501"/>
        <item x="679"/>
        <item x="245"/>
        <item x="580"/>
        <item x="445"/>
        <item x="542"/>
        <item x="101"/>
        <item x="212"/>
        <item x="671"/>
        <item x="585"/>
        <item x="1"/>
        <item x="432"/>
        <item x="275"/>
        <item x="807"/>
        <item x="937"/>
        <item x="941"/>
        <item x="733"/>
        <item x="732"/>
        <item x="795"/>
        <item x="783"/>
        <item x="292"/>
        <item x="299"/>
        <item x="345"/>
        <item x="82"/>
        <item x="397"/>
        <item x="369"/>
        <item x="361"/>
        <item x="287"/>
        <item x="703"/>
        <item x="645"/>
        <item t="default"/>
      </items>
    </pivotField>
    <pivotField showAll="0">
      <items count="5">
        <item x="3"/>
        <item x="0"/>
        <item x="2"/>
        <item x="1"/>
        <item t="default"/>
      </items>
    </pivotField>
    <pivotField dataField="1" showAll="0"/>
    <pivotField numFmtId="1" showAll="0"/>
    <pivotField axis="axisRow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>
      <items count="8">
        <item x="2"/>
        <item x="0"/>
        <item x="5"/>
        <item x="3"/>
        <item x="6"/>
        <item x="4"/>
        <item x="1"/>
        <item t="default"/>
      </items>
    </pivotField>
    <pivotField showAll="0"/>
    <pivotField axis="axisPage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 defaultSubtotal="0"/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12" hier="-1"/>
  </pageFields>
  <dataFields count="1">
    <dataField name="Sum of backers_count" fld="7" baseField="0" baseItem="0"/>
  </dataFields>
  <chartFormats count="1"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8BCF03-7344-4623-BD10-32C78C5B3DAB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1" firstHeaderRow="0" firstDataRow="1" firstDataCol="1"/>
  <pivotFields count="23">
    <pivotField showAll="0"/>
    <pivotField showAll="0"/>
    <pivotField showAll="0"/>
    <pivotField numFmtId="1" showAll="0"/>
    <pivotField numFmtId="1" showAll="0"/>
    <pivotField showAll="0"/>
    <pivotField showAll="0">
      <items count="5">
        <item x="3"/>
        <item x="0"/>
        <item x="2"/>
        <item x="1"/>
        <item t="default"/>
      </items>
    </pivotField>
    <pivotField dataField="1" showAll="0"/>
    <pivotField numFmtId="1" showAll="0"/>
    <pivotField axis="axisRow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showAll="0" sortType="descending">
      <items count="10">
        <item x="4"/>
        <item x="0"/>
        <item x="6"/>
        <item x="8"/>
        <item x="1"/>
        <item x="7"/>
        <item x="5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 defaultSubtotal="0"/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ackers_count" fld="7" showDataAs="percentOfTotal" baseField="18" baseItem="0" numFmtId="10"/>
    <dataField name="Count of backers_count2" fld="7" subtotal="count" baseField="18" baseItem="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20440D-B032-4A0E-9668-ACA9E686FBCD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F16" firstHeaderRow="1" firstDataRow="2" firstDataCol="1" rowPageCount="1" colPageCount="1"/>
  <pivotFields count="23">
    <pivotField showAll="0"/>
    <pivotField showAll="0"/>
    <pivotField showAll="0"/>
    <pivotField numFmtId="1" showAll="0"/>
    <pivotField numFmtId="1"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axis="axisRow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22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2473A9-760E-412E-BE56-FEAB362F7A57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4:K17" firstHeaderRow="1" firstDataRow="2" firstDataCol="1" rowPageCount="1" colPageCount="1"/>
  <pivotFields count="23">
    <pivotField showAll="0"/>
    <pivotField showAll="0"/>
    <pivotField showAll="0"/>
    <pivotField numFmtId="1" showAll="0"/>
    <pivotField numFmtId="1" showAll="0"/>
    <pivotField showAll="0"/>
    <pivotField showAll="0"/>
    <pivotField dataField="1" showAll="0"/>
    <pivotField numFmtId="1"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Col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</pivotField>
  </pivotFields>
  <rowFields count="1">
    <field x="22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8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1">
    <pageField fld="9" hier="-1"/>
  </pageFields>
  <dataFields count="1">
    <dataField name="Count of backers_count" fld="7" subtotal="count" baseField="18" baseItem="0"/>
  </dataFields>
  <chartFormats count="1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4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5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6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7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8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1D9A35-AD0F-48BF-98C3-72A179C40428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8" firstHeaderRow="1" firstDataRow="1" firstDataCol="1" rowPageCount="1" colPageCount="1"/>
  <pivotFields count="23">
    <pivotField showAll="0"/>
    <pivotField showAll="0"/>
    <pivotField showAll="0"/>
    <pivotField numFmtId="1" showAll="0">
      <items count="448">
        <item x="0"/>
        <item x="60"/>
        <item x="31"/>
        <item x="126"/>
        <item x="79"/>
        <item x="67"/>
        <item x="65"/>
        <item x="272"/>
        <item x="81"/>
        <item x="1"/>
        <item x="42"/>
        <item x="39"/>
        <item x="12"/>
        <item x="37"/>
        <item x="89"/>
        <item x="22"/>
        <item x="118"/>
        <item x="196"/>
        <item x="173"/>
        <item x="166"/>
        <item x="186"/>
        <item x="97"/>
        <item x="50"/>
        <item x="54"/>
        <item x="49"/>
        <item x="162"/>
        <item x="33"/>
        <item x="170"/>
        <item x="88"/>
        <item x="74"/>
        <item x="26"/>
        <item x="136"/>
        <item x="41"/>
        <item x="167"/>
        <item x="61"/>
        <item x="220"/>
        <item x="178"/>
        <item x="3"/>
        <item x="333"/>
        <item x="6"/>
        <item x="176"/>
        <item x="53"/>
        <item x="73"/>
        <item x="70"/>
        <item x="92"/>
        <item x="135"/>
        <item x="5"/>
        <item x="98"/>
        <item x="91"/>
        <item x="20"/>
        <item x="36"/>
        <item x="57"/>
        <item x="306"/>
        <item x="291"/>
        <item x="46"/>
        <item x="55"/>
        <item x="8"/>
        <item x="9"/>
        <item x="330"/>
        <item x="191"/>
        <item x="47"/>
        <item x="313"/>
        <item x="85"/>
        <item x="350"/>
        <item x="260"/>
        <item x="143"/>
        <item x="44"/>
        <item x="190"/>
        <item x="71"/>
        <item x="168"/>
        <item x="4"/>
        <item x="106"/>
        <item x="75"/>
        <item x="58"/>
        <item x="48"/>
        <item x="32"/>
        <item x="139"/>
        <item x="111"/>
        <item x="141"/>
        <item x="275"/>
        <item x="133"/>
        <item x="251"/>
        <item x="35"/>
        <item x="200"/>
        <item x="25"/>
        <item x="14"/>
        <item x="243"/>
        <item x="29"/>
        <item x="151"/>
        <item x="40"/>
        <item x="103"/>
        <item x="62"/>
        <item x="122"/>
        <item x="34"/>
        <item x="83"/>
        <item x="435"/>
        <item x="344"/>
        <item x="144"/>
        <item x="358"/>
        <item x="66"/>
        <item x="408"/>
        <item x="405"/>
        <item x="287"/>
        <item x="317"/>
        <item x="174"/>
        <item x="77"/>
        <item x="311"/>
        <item x="204"/>
        <item x="224"/>
        <item x="124"/>
        <item x="410"/>
        <item x="110"/>
        <item x="286"/>
        <item x="334"/>
        <item x="329"/>
        <item x="134"/>
        <item x="356"/>
        <item x="10"/>
        <item x="258"/>
        <item x="379"/>
        <item x="171"/>
        <item x="303"/>
        <item x="241"/>
        <item x="312"/>
        <item x="69"/>
        <item x="194"/>
        <item x="43"/>
        <item x="219"/>
        <item x="203"/>
        <item x="267"/>
        <item x="349"/>
        <item x="428"/>
        <item x="117"/>
        <item x="211"/>
        <item x="424"/>
        <item x="373"/>
        <item x="130"/>
        <item x="229"/>
        <item x="242"/>
        <item x="431"/>
        <item x="169"/>
        <item x="415"/>
        <item x="423"/>
        <item x="113"/>
        <item x="157"/>
        <item x="369"/>
        <item x="142"/>
        <item x="440"/>
        <item x="328"/>
        <item x="433"/>
        <item x="403"/>
        <item x="316"/>
        <item x="131"/>
        <item x="94"/>
        <item x="180"/>
        <item x="24"/>
        <item x="237"/>
        <item x="160"/>
        <item x="213"/>
        <item x="386"/>
        <item x="376"/>
        <item x="357"/>
        <item x="240"/>
        <item x="226"/>
        <item x="28"/>
        <item x="292"/>
        <item x="185"/>
        <item x="399"/>
        <item x="430"/>
        <item x="370"/>
        <item x="352"/>
        <item x="390"/>
        <item x="400"/>
        <item x="378"/>
        <item x="145"/>
        <item x="382"/>
        <item x="132"/>
        <item x="281"/>
        <item x="64"/>
        <item x="18"/>
        <item x="338"/>
        <item x="221"/>
        <item x="138"/>
        <item x="234"/>
        <item x="163"/>
        <item x="394"/>
        <item x="87"/>
        <item x="175"/>
        <item x="182"/>
        <item x="362"/>
        <item x="15"/>
        <item x="236"/>
        <item x="146"/>
        <item x="371"/>
        <item x="109"/>
        <item x="302"/>
        <item x="205"/>
        <item x="445"/>
        <item x="161"/>
        <item x="276"/>
        <item x="80"/>
        <item x="209"/>
        <item x="407"/>
        <item x="426"/>
        <item x="321"/>
        <item x="384"/>
        <item x="101"/>
        <item x="207"/>
        <item x="325"/>
        <item x="271"/>
        <item x="414"/>
        <item x="339"/>
        <item x="310"/>
        <item x="56"/>
        <item x="432"/>
        <item x="322"/>
        <item x="218"/>
        <item x="381"/>
        <item x="148"/>
        <item x="93"/>
        <item x="193"/>
        <item x="299"/>
        <item x="355"/>
        <item x="177"/>
        <item x="411"/>
        <item x="11"/>
        <item x="417"/>
        <item x="342"/>
        <item x="107"/>
        <item x="233"/>
        <item x="314"/>
        <item x="179"/>
        <item x="197"/>
        <item x="396"/>
        <item x="13"/>
        <item x="300"/>
        <item x="401"/>
        <item x="165"/>
        <item x="337"/>
        <item x="404"/>
        <item x="318"/>
        <item x="159"/>
        <item x="153"/>
        <item x="439"/>
        <item x="326"/>
        <item x="137"/>
        <item x="393"/>
        <item x="296"/>
        <item x="262"/>
        <item x="38"/>
        <item x="121"/>
        <item x="279"/>
        <item x="278"/>
        <item x="108"/>
        <item x="19"/>
        <item x="398"/>
        <item x="202"/>
        <item x="17"/>
        <item x="51"/>
        <item x="336"/>
        <item x="208"/>
        <item x="309"/>
        <item x="315"/>
        <item x="127"/>
        <item x="402"/>
        <item x="387"/>
        <item x="238"/>
        <item x="359"/>
        <item x="82"/>
        <item x="347"/>
        <item x="201"/>
        <item x="268"/>
        <item x="105"/>
        <item x="27"/>
        <item x="254"/>
        <item x="259"/>
        <item x="235"/>
        <item x="100"/>
        <item x="152"/>
        <item x="293"/>
        <item x="307"/>
        <item x="68"/>
        <item x="354"/>
        <item x="21"/>
        <item x="2"/>
        <item x="323"/>
        <item x="392"/>
        <item x="78"/>
        <item x="231"/>
        <item x="7"/>
        <item x="280"/>
        <item x="391"/>
        <item x="446"/>
        <item x="181"/>
        <item x="188"/>
        <item x="222"/>
        <item x="247"/>
        <item x="250"/>
        <item x="212"/>
        <item x="228"/>
        <item x="232"/>
        <item x="129"/>
        <item x="295"/>
        <item x="406"/>
        <item x="265"/>
        <item x="380"/>
        <item x="199"/>
        <item x="374"/>
        <item x="195"/>
        <item x="351"/>
        <item x="84"/>
        <item x="343"/>
        <item x="353"/>
        <item x="441"/>
        <item x="256"/>
        <item x="158"/>
        <item x="319"/>
        <item x="155"/>
        <item x="63"/>
        <item x="375"/>
        <item x="290"/>
        <item x="30"/>
        <item x="388"/>
        <item x="427"/>
        <item x="59"/>
        <item x="123"/>
        <item x="368"/>
        <item x="443"/>
        <item x="156"/>
        <item x="23"/>
        <item x="16"/>
        <item x="270"/>
        <item x="420"/>
        <item x="248"/>
        <item x="230"/>
        <item x="244"/>
        <item x="210"/>
        <item x="95"/>
        <item x="112"/>
        <item x="327"/>
        <item x="164"/>
        <item x="289"/>
        <item x="340"/>
        <item x="116"/>
        <item x="365"/>
        <item x="324"/>
        <item x="397"/>
        <item x="444"/>
        <item x="86"/>
        <item x="147"/>
        <item x="438"/>
        <item x="436"/>
        <item x="363"/>
        <item x="266"/>
        <item x="252"/>
        <item x="263"/>
        <item x="102"/>
        <item x="389"/>
        <item x="120"/>
        <item x="419"/>
        <item x="297"/>
        <item x="257"/>
        <item x="285"/>
        <item x="184"/>
        <item x="273"/>
        <item x="76"/>
        <item x="425"/>
        <item x="261"/>
        <item x="154"/>
        <item x="320"/>
        <item x="215"/>
        <item x="45"/>
        <item x="421"/>
        <item x="429"/>
        <item x="413"/>
        <item x="416"/>
        <item x="249"/>
        <item x="284"/>
        <item x="367"/>
        <item x="187"/>
        <item x="104"/>
        <item x="90"/>
        <item x="225"/>
        <item x="385"/>
        <item x="172"/>
        <item x="189"/>
        <item x="308"/>
        <item x="345"/>
        <item x="372"/>
        <item x="198"/>
        <item x="305"/>
        <item x="361"/>
        <item x="418"/>
        <item x="409"/>
        <item x="115"/>
        <item x="434"/>
        <item x="288"/>
        <item x="206"/>
        <item x="183"/>
        <item x="253"/>
        <item x="96"/>
        <item x="298"/>
        <item x="227"/>
        <item x="422"/>
        <item x="304"/>
        <item x="99"/>
        <item x="366"/>
        <item x="217"/>
        <item x="128"/>
        <item x="264"/>
        <item x="412"/>
        <item x="282"/>
        <item x="364"/>
        <item x="301"/>
        <item x="395"/>
        <item x="294"/>
        <item x="437"/>
        <item x="125"/>
        <item x="246"/>
        <item x="269"/>
        <item x="335"/>
        <item x="223"/>
        <item x="114"/>
        <item x="245"/>
        <item x="255"/>
        <item x="119"/>
        <item x="140"/>
        <item x="274"/>
        <item x="346"/>
        <item x="192"/>
        <item x="377"/>
        <item x="283"/>
        <item x="150"/>
        <item x="383"/>
        <item x="442"/>
        <item x="239"/>
        <item x="332"/>
        <item x="277"/>
        <item x="348"/>
        <item x="149"/>
        <item x="214"/>
        <item x="341"/>
        <item x="360"/>
        <item x="72"/>
        <item x="331"/>
        <item x="216"/>
        <item x="52"/>
        <item t="default"/>
      </items>
    </pivotField>
    <pivotField dataField="1" numFmtId="1" showAll="0">
      <items count="965">
        <item x="0"/>
        <item x="99"/>
        <item x="50"/>
        <item x="247"/>
        <item x="443"/>
        <item x="297"/>
        <item x="725"/>
        <item x="303"/>
        <item x="169"/>
        <item x="768"/>
        <item x="63"/>
        <item x="520"/>
        <item x="509"/>
        <item x="170"/>
        <item x="217"/>
        <item x="769"/>
        <item x="474"/>
        <item x="478"/>
        <item x="870"/>
        <item x="289"/>
        <item x="183"/>
        <item x="710"/>
        <item x="271"/>
        <item x="871"/>
        <item x="640"/>
        <item x="498"/>
        <item x="315"/>
        <item x="411"/>
        <item x="253"/>
        <item x="914"/>
        <item x="197"/>
        <item x="348"/>
        <item x="324"/>
        <item x="849"/>
        <item x="94"/>
        <item x="772"/>
        <item x="290"/>
        <item x="6"/>
        <item x="36"/>
        <item x="598"/>
        <item x="354"/>
        <item x="888"/>
        <item x="693"/>
        <item x="314"/>
        <item x="66"/>
        <item x="450"/>
        <item x="883"/>
        <item x="937"/>
        <item x="804"/>
        <item x="370"/>
        <item x="280"/>
        <item x="145"/>
        <item x="566"/>
        <item x="720"/>
        <item x="893"/>
        <item x="783"/>
        <item x="307"/>
        <item x="722"/>
        <item x="27"/>
        <item x="461"/>
        <item x="488"/>
        <item x="903"/>
        <item x="434"/>
        <item x="447"/>
        <item x="516"/>
        <item x="874"/>
        <item x="782"/>
        <item x="631"/>
        <item x="363"/>
        <item x="69"/>
        <item x="600"/>
        <item x="533"/>
        <item x="268"/>
        <item x="296"/>
        <item x="919"/>
        <item x="649"/>
        <item x="418"/>
        <item x="727"/>
        <item x="884"/>
        <item x="847"/>
        <item x="855"/>
        <item x="320"/>
        <item x="155"/>
        <item x="351"/>
        <item x="857"/>
        <item x="865"/>
        <item x="656"/>
        <item x="52"/>
        <item x="102"/>
        <item x="3"/>
        <item x="824"/>
        <item x="201"/>
        <item x="718"/>
        <item x="188"/>
        <item x="831"/>
        <item x="186"/>
        <item x="817"/>
        <item x="265"/>
        <item x="135"/>
        <item x="64"/>
        <item x="343"/>
        <item x="749"/>
        <item x="830"/>
        <item x="300"/>
        <item x="612"/>
        <item x="374"/>
        <item x="396"/>
        <item x="789"/>
        <item x="852"/>
        <item x="940"/>
        <item x="191"/>
        <item x="11"/>
        <item x="445"/>
        <item x="108"/>
        <item x="306"/>
        <item x="236"/>
        <item x="952"/>
        <item x="765"/>
        <item x="189"/>
        <item x="9"/>
        <item x="312"/>
        <item x="702"/>
        <item x="436"/>
        <item x="316"/>
        <item x="504"/>
        <item x="560"/>
        <item x="894"/>
        <item x="323"/>
        <item x="489"/>
        <item x="766"/>
        <item x="293"/>
        <item x="511"/>
        <item x="352"/>
        <item x="203"/>
        <item x="181"/>
        <item x="869"/>
        <item x="232"/>
        <item x="881"/>
        <item x="389"/>
        <item x="131"/>
        <item x="906"/>
        <item x="248"/>
        <item x="570"/>
        <item x="59"/>
        <item x="897"/>
        <item x="459"/>
        <item x="241"/>
        <item x="375"/>
        <item x="72"/>
        <item x="890"/>
        <item x="453"/>
        <item x="555"/>
        <item x="311"/>
        <item x="46"/>
        <item x="353"/>
        <item x="204"/>
        <item x="773"/>
        <item x="159"/>
        <item x="233"/>
        <item x="386"/>
        <item x="758"/>
        <item x="660"/>
        <item x="77"/>
        <item x="385"/>
        <item x="793"/>
        <item x="45"/>
        <item x="571"/>
        <item x="482"/>
        <item x="961"/>
        <item x="469"/>
        <item x="156"/>
        <item x="777"/>
        <item x="926"/>
        <item x="684"/>
        <item x="136"/>
        <item x="128"/>
        <item x="74"/>
        <item x="506"/>
        <item x="960"/>
        <item x="623"/>
        <item x="340"/>
        <item x="899"/>
        <item x="561"/>
        <item x="802"/>
        <item x="803"/>
        <item x="780"/>
        <item x="929"/>
        <item x="39"/>
        <item x="719"/>
        <item x="832"/>
        <item x="295"/>
        <item x="820"/>
        <item x="372"/>
        <item x="552"/>
        <item x="588"/>
        <item x="578"/>
        <item x="943"/>
        <item x="194"/>
        <item x="4"/>
        <item x="179"/>
        <item x="273"/>
        <item x="259"/>
        <item x="733"/>
        <item x="172"/>
        <item x="54"/>
        <item x="835"/>
        <item x="757"/>
        <item x="703"/>
        <item x="675"/>
        <item x="846"/>
        <item x="285"/>
        <item x="424"/>
        <item x="134"/>
        <item x="228"/>
        <item x="168"/>
        <item x="617"/>
        <item x="439"/>
        <item x="651"/>
        <item x="202"/>
        <item x="908"/>
        <item x="12"/>
        <item x="452"/>
        <item x="737"/>
        <item x="898"/>
        <item x="377"/>
        <item x="229"/>
        <item x="579"/>
        <item x="322"/>
        <item x="607"/>
        <item x="915"/>
        <item x="614"/>
        <item x="230"/>
        <item x="415"/>
        <item x="212"/>
        <item x="262"/>
        <item x="196"/>
        <item x="810"/>
        <item x="18"/>
        <item x="721"/>
        <item x="948"/>
        <item x="58"/>
        <item x="801"/>
        <item x="907"/>
        <item x="593"/>
        <item x="742"/>
        <item x="909"/>
        <item x="580"/>
        <item x="57"/>
        <item x="682"/>
        <item x="249"/>
        <item x="568"/>
        <item x="565"/>
        <item x="514"/>
        <item x="115"/>
        <item x="207"/>
        <item x="591"/>
        <item x="117"/>
        <item x="282"/>
        <item x="692"/>
        <item x="426"/>
        <item x="313"/>
        <item x="594"/>
        <item x="775"/>
        <item x="414"/>
        <item x="85"/>
        <item x="71"/>
        <item x="485"/>
        <item x="106"/>
        <item x="199"/>
        <item x="834"/>
        <item x="508"/>
        <item x="219"/>
        <item x="925"/>
        <item x="575"/>
        <item x="892"/>
        <item x="621"/>
        <item x="752"/>
        <item x="294"/>
        <item x="927"/>
        <item x="955"/>
        <item x="576"/>
        <item x="537"/>
        <item x="493"/>
        <item x="841"/>
        <item x="495"/>
        <item x="176"/>
        <item x="779"/>
        <item x="80"/>
        <item x="674"/>
        <item x="530"/>
        <item x="47"/>
        <item x="713"/>
        <item x="519"/>
        <item x="142"/>
        <item x="672"/>
        <item x="829"/>
        <item x="643"/>
        <item x="274"/>
        <item x="562"/>
        <item x="350"/>
        <item x="667"/>
        <item x="957"/>
        <item x="677"/>
        <item x="788"/>
        <item x="792"/>
        <item x="646"/>
        <item x="535"/>
        <item x="861"/>
        <item x="921"/>
        <item x="419"/>
        <item x="839"/>
        <item x="585"/>
        <item x="548"/>
        <item x="42"/>
        <item x="843"/>
        <item x="743"/>
        <item x="302"/>
        <item x="291"/>
        <item x="523"/>
        <item x="460"/>
        <item x="924"/>
        <item x="853"/>
        <item x="317"/>
        <item x="665"/>
        <item x="934"/>
        <item x="744"/>
        <item x="911"/>
        <item x="281"/>
        <item x="673"/>
        <item x="405"/>
        <item x="231"/>
        <item x="288"/>
        <item x="666"/>
        <item x="781"/>
        <item x="771"/>
        <item x="700"/>
        <item x="254"/>
        <item x="359"/>
        <item x="774"/>
        <item x="732"/>
        <item x="941"/>
        <item x="467"/>
        <item x="816"/>
        <item x="124"/>
        <item x="931"/>
        <item x="251"/>
        <item x="190"/>
        <item x="116"/>
        <item x="935"/>
        <item x="828"/>
        <item x="89"/>
        <item x="876"/>
        <item x="944"/>
        <item x="599"/>
        <item x="472"/>
        <item x="310"/>
        <item x="442"/>
        <item x="192"/>
        <item x="868"/>
        <item x="818"/>
        <item x="275"/>
        <item x="93"/>
        <item x="458"/>
        <item x="266"/>
        <item x="161"/>
        <item x="542"/>
        <item x="812"/>
        <item x="645"/>
        <item x="466"/>
        <item x="822"/>
        <item x="107"/>
        <item x="873"/>
        <item x="885"/>
        <item x="279"/>
        <item x="160"/>
        <item x="100"/>
        <item x="137"/>
        <item x="390"/>
        <item x="73"/>
        <item x="501"/>
        <item x="833"/>
        <item x="622"/>
        <item x="146"/>
        <item x="481"/>
        <item x="272"/>
        <item x="859"/>
        <item x="916"/>
        <item x="357"/>
        <item x="123"/>
        <item x="887"/>
        <item x="376"/>
        <item x="425"/>
        <item x="104"/>
        <item x="464"/>
        <item x="950"/>
        <item x="257"/>
        <item x="563"/>
        <item x="430"/>
        <item x="902"/>
        <item x="736"/>
        <item x="227"/>
        <item x="38"/>
        <item x="905"/>
        <item x="235"/>
        <item x="240"/>
        <item x="755"/>
        <item x="463"/>
        <item x="13"/>
        <item x="420"/>
        <item x="462"/>
        <item x="698"/>
        <item x="711"/>
        <item x="101"/>
        <item x="760"/>
        <item x="44"/>
        <item x="182"/>
        <item x="701"/>
        <item x="928"/>
        <item x="362"/>
        <item x="686"/>
        <item x="270"/>
        <item x="807"/>
        <item x="239"/>
        <item x="435"/>
        <item x="438"/>
        <item x="118"/>
        <item x="256"/>
        <item x="260"/>
        <item x="863"/>
        <item x="165"/>
        <item x="821"/>
        <item x="31"/>
        <item x="437"/>
        <item x="763"/>
        <item x="759"/>
        <item x="223"/>
        <item x="16"/>
        <item x="512"/>
        <item x="416"/>
        <item x="746"/>
        <item x="551"/>
        <item x="611"/>
        <item x="583"/>
        <item x="695"/>
        <item x="729"/>
        <item x="808"/>
        <item x="147"/>
        <item x="706"/>
        <item x="625"/>
        <item x="901"/>
        <item x="37"/>
        <item x="301"/>
        <item x="56"/>
        <item x="141"/>
        <item x="605"/>
        <item x="878"/>
        <item x="689"/>
        <item x="143"/>
        <item x="748"/>
        <item x="321"/>
        <item x="480"/>
        <item x="790"/>
        <item x="361"/>
        <item x="55"/>
        <item x="330"/>
        <item x="25"/>
        <item x="41"/>
        <item x="658"/>
        <item x="947"/>
        <item x="355"/>
        <item x="896"/>
        <item x="547"/>
        <item x="910"/>
        <item x="954"/>
        <item x="794"/>
        <item x="690"/>
        <item x="596"/>
        <item x="96"/>
        <item x="734"/>
        <item x="401"/>
        <item x="298"/>
        <item x="402"/>
        <item x="650"/>
        <item x="858"/>
        <item x="393"/>
        <item x="778"/>
        <item x="648"/>
        <item x="139"/>
        <item x="371"/>
        <item x="209"/>
        <item x="215"/>
        <item x="471"/>
        <item x="678"/>
        <item x="53"/>
        <item x="785"/>
        <item x="86"/>
        <item x="923"/>
        <item x="112"/>
        <item x="671"/>
        <item x="546"/>
        <item x="823"/>
        <item x="496"/>
        <item x="88"/>
        <item x="526"/>
        <item x="409"/>
        <item x="538"/>
        <item x="344"/>
        <item x="867"/>
        <item x="111"/>
        <item x="503"/>
        <item x="635"/>
        <item x="800"/>
        <item x="308"/>
        <item x="942"/>
        <item x="383"/>
        <item x="762"/>
        <item x="517"/>
        <item x="872"/>
        <item x="158"/>
        <item x="815"/>
        <item x="589"/>
        <item x="770"/>
        <item x="574"/>
        <item x="245"/>
        <item x="930"/>
        <item x="5"/>
        <item x="610"/>
        <item x="638"/>
        <item x="284"/>
        <item x="956"/>
        <item x="705"/>
        <item x="487"/>
        <item x="626"/>
        <item x="525"/>
        <item x="716"/>
        <item x="255"/>
        <item x="164"/>
        <item x="953"/>
        <item x="932"/>
        <item x="286"/>
        <item x="724"/>
        <item x="731"/>
        <item x="78"/>
        <item x="148"/>
        <item x="49"/>
        <item x="276"/>
        <item x="429"/>
        <item x="486"/>
        <item x="358"/>
        <item x="395"/>
        <item x="113"/>
        <item x="862"/>
        <item x="10"/>
        <item x="534"/>
        <item x="699"/>
        <item x="799"/>
        <item x="691"/>
        <item x="670"/>
        <item x="132"/>
        <item x="105"/>
        <item x="34"/>
        <item x="636"/>
        <item x="406"/>
        <item x="392"/>
        <item x="545"/>
        <item x="531"/>
        <item x="723"/>
        <item x="378"/>
        <item x="726"/>
        <item x="609"/>
        <item x="795"/>
        <item x="198"/>
        <item x="879"/>
        <item x="211"/>
        <item x="669"/>
        <item x="364"/>
        <item x="65"/>
        <item x="544"/>
        <item x="741"/>
        <item x="62"/>
        <item x="30"/>
        <item x="602"/>
        <item x="68"/>
        <item x="662"/>
        <item x="277"/>
        <item x="360"/>
        <item x="1"/>
        <item x="836"/>
        <item x="75"/>
        <item x="797"/>
        <item x="328"/>
        <item x="813"/>
        <item x="243"/>
        <item x="709"/>
        <item x="527"/>
        <item x="694"/>
        <item x="7"/>
        <item x="365"/>
        <item x="242"/>
        <item x="234"/>
        <item x="431"/>
        <item x="556"/>
        <item x="40"/>
        <item x="129"/>
        <item x="23"/>
        <item x="98"/>
        <item x="82"/>
        <item x="913"/>
        <item x="417"/>
        <item x="567"/>
        <item x="513"/>
        <item x="740"/>
        <item x="661"/>
        <item x="14"/>
        <item x="138"/>
        <item x="283"/>
        <item x="624"/>
        <item x="581"/>
        <item x="886"/>
        <item x="109"/>
        <item x="326"/>
        <item x="8"/>
        <item x="369"/>
        <item x="342"/>
        <item x="827"/>
        <item x="299"/>
        <item x="373"/>
        <item x="939"/>
        <item x="258"/>
        <item x="399"/>
        <item x="647"/>
        <item x="154"/>
        <item x="477"/>
        <item x="184"/>
        <item x="697"/>
        <item x="877"/>
        <item x="19"/>
        <item x="616"/>
        <item x="505"/>
        <item x="641"/>
        <item x="851"/>
        <item x="339"/>
        <item x="97"/>
        <item x="627"/>
        <item x="122"/>
        <item x="337"/>
        <item x="502"/>
        <item x="880"/>
        <item x="922"/>
        <item x="440"/>
        <item x="962"/>
        <item x="81"/>
        <item x="840"/>
        <item x="15"/>
        <item x="21"/>
        <item x="83"/>
        <item x="166"/>
        <item x="79"/>
        <item x="601"/>
        <item x="206"/>
        <item x="329"/>
        <item x="84"/>
        <item x="127"/>
        <item x="382"/>
        <item x="532"/>
        <item x="304"/>
        <item x="187"/>
        <item x="441"/>
        <item x="484"/>
        <item x="494"/>
        <item x="754"/>
        <item x="490"/>
        <item x="422"/>
        <item x="267"/>
        <item x="173"/>
        <item x="558"/>
        <item x="708"/>
        <item x="475"/>
        <item x="639"/>
        <item x="91"/>
        <item x="26"/>
        <item x="564"/>
        <item x="126"/>
        <item x="507"/>
        <item x="745"/>
        <item x="613"/>
        <item x="404"/>
        <item x="604"/>
        <item x="912"/>
        <item x="767"/>
        <item x="380"/>
        <item x="642"/>
        <item x="529"/>
        <item x="468"/>
        <item x="193"/>
        <item x="657"/>
        <item x="936"/>
        <item x="455"/>
        <item x="644"/>
        <item x="214"/>
        <item x="633"/>
        <item x="410"/>
        <item x="144"/>
        <item x="465"/>
        <item x="572"/>
        <item x="764"/>
        <item x="394"/>
        <item x="632"/>
        <item x="327"/>
        <item x="403"/>
        <item x="963"/>
        <item x="140"/>
        <item x="427"/>
        <item x="92"/>
        <item x="387"/>
        <item x="730"/>
        <item x="333"/>
        <item x="292"/>
        <item x="125"/>
        <item x="786"/>
        <item x="400"/>
        <item x="753"/>
        <item x="776"/>
        <item x="110"/>
        <item x="958"/>
        <item x="90"/>
        <item x="543"/>
        <item x="22"/>
        <item x="704"/>
        <item x="653"/>
        <item x="391"/>
        <item x="476"/>
        <item x="809"/>
        <item x="946"/>
        <item x="491"/>
        <item x="838"/>
        <item x="844"/>
        <item x="515"/>
        <item x="220"/>
        <item x="628"/>
        <item x="341"/>
        <item x="715"/>
        <item x="540"/>
        <item x="904"/>
        <item x="263"/>
        <item x="174"/>
        <item x="945"/>
        <item x="756"/>
        <item x="630"/>
        <item x="305"/>
        <item x="32"/>
        <item x="149"/>
        <item x="121"/>
        <item x="784"/>
        <item x="133"/>
        <item x="889"/>
        <item x="153"/>
        <item x="683"/>
        <item x="590"/>
        <item x="287"/>
        <item x="618"/>
        <item x="412"/>
        <item x="866"/>
        <item x="668"/>
        <item x="347"/>
        <item x="457"/>
        <item x="559"/>
        <item x="346"/>
        <item x="76"/>
        <item x="521"/>
        <item x="252"/>
        <item x="338"/>
        <item x="679"/>
        <item x="603"/>
        <item x="707"/>
        <item x="938"/>
        <item x="167"/>
        <item x="528"/>
        <item x="208"/>
        <item x="120"/>
        <item x="152"/>
        <item x="432"/>
        <item x="751"/>
        <item x="384"/>
        <item x="918"/>
        <item x="761"/>
        <item x="446"/>
        <item x="224"/>
        <item x="573"/>
        <item x="381"/>
        <item x="24"/>
        <item x="541"/>
        <item x="805"/>
        <item x="549"/>
        <item x="798"/>
        <item x="714"/>
        <item x="492"/>
        <item x="250"/>
        <item x="336"/>
        <item x="747"/>
        <item x="854"/>
        <item x="163"/>
        <item x="655"/>
        <item x="825"/>
        <item x="119"/>
        <item x="951"/>
        <item x="739"/>
        <item x="676"/>
        <item x="334"/>
        <item x="814"/>
        <item x="407"/>
        <item x="67"/>
        <item x="659"/>
        <item x="728"/>
        <item x="735"/>
        <item x="451"/>
        <item x="712"/>
        <item x="654"/>
        <item x="500"/>
        <item x="218"/>
        <item x="933"/>
        <item x="875"/>
        <item x="87"/>
        <item x="237"/>
        <item x="331"/>
        <item x="577"/>
        <item x="335"/>
        <item x="848"/>
        <item x="620"/>
        <item x="856"/>
        <item x="367"/>
        <item x="48"/>
        <item x="717"/>
        <item x="325"/>
        <item x="787"/>
        <item x="557"/>
        <item x="17"/>
        <item x="356"/>
        <item x="60"/>
        <item x="806"/>
        <item x="28"/>
        <item x="448"/>
        <item x="349"/>
        <item x="819"/>
        <item x="185"/>
        <item x="216"/>
        <item x="688"/>
        <item x="454"/>
        <item x="845"/>
        <item x="413"/>
        <item x="553"/>
        <item x="663"/>
        <item x="2"/>
        <item x="345"/>
        <item x="388"/>
        <item x="264"/>
        <item x="51"/>
        <item x="456"/>
        <item x="114"/>
        <item x="584"/>
        <item x="20"/>
        <item x="586"/>
        <item x="569"/>
        <item x="837"/>
        <item x="278"/>
        <item x="162"/>
        <item x="608"/>
        <item x="811"/>
        <item x="29"/>
        <item x="592"/>
        <item x="95"/>
        <item x="449"/>
        <item x="959"/>
        <item x="864"/>
        <item x="398"/>
        <item x="269"/>
        <item x="860"/>
        <item x="920"/>
        <item x="171"/>
        <item x="70"/>
        <item x="619"/>
        <item x="606"/>
        <item x="550"/>
        <item x="664"/>
        <item x="917"/>
        <item x="177"/>
        <item x="408"/>
        <item x="473"/>
        <item x="318"/>
        <item x="175"/>
        <item x="470"/>
        <item x="195"/>
        <item x="536"/>
        <item x="368"/>
        <item x="225"/>
        <item x="261"/>
        <item x="226"/>
        <item x="433"/>
        <item x="130"/>
        <item x="497"/>
        <item x="738"/>
        <item x="43"/>
        <item x="687"/>
        <item x="246"/>
        <item x="397"/>
        <item x="750"/>
        <item x="103"/>
        <item x="210"/>
        <item x="238"/>
        <item x="178"/>
        <item x="423"/>
        <item x="483"/>
        <item x="634"/>
        <item x="900"/>
        <item x="652"/>
        <item x="150"/>
        <item x="587"/>
        <item x="151"/>
        <item x="222"/>
        <item x="637"/>
        <item x="428"/>
        <item x="522"/>
        <item x="629"/>
        <item x="366"/>
        <item x="539"/>
        <item x="597"/>
        <item x="595"/>
        <item x="510"/>
        <item x="696"/>
        <item x="444"/>
        <item x="309"/>
        <item x="615"/>
        <item x="524"/>
        <item x="244"/>
        <item x="61"/>
        <item x="221"/>
        <item x="681"/>
        <item x="582"/>
        <item x="949"/>
        <item x="518"/>
        <item x="35"/>
        <item x="213"/>
        <item x="796"/>
        <item x="791"/>
        <item x="33"/>
        <item x="157"/>
        <item x="891"/>
        <item x="850"/>
        <item x="200"/>
        <item x="499"/>
        <item x="554"/>
        <item x="826"/>
        <item x="842"/>
        <item x="180"/>
        <item x="882"/>
        <item x="319"/>
        <item x="895"/>
        <item x="379"/>
        <item x="680"/>
        <item x="421"/>
        <item x="479"/>
        <item x="685"/>
        <item x="332"/>
        <item x="205"/>
        <item t="default"/>
      </items>
    </pivotField>
    <pivotField showAll="0"/>
    <pivotField axis="axisRow" showAll="0">
      <items count="5">
        <item x="3"/>
        <item x="0"/>
        <item x="2"/>
        <item x="1"/>
        <item t="default"/>
      </items>
    </pivotField>
    <pivotField showAll="0"/>
    <pivotField numFmtId="1"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9" hier="-1"/>
  </pageFields>
  <dataFields count="1">
    <dataField name="Average of pledged" fld="4" subtotal="average" baseField="6" baseItem="0"/>
  </dataFields>
  <formats count="1">
    <format dxfId="24">
      <pivotArea collapsedLevelsAreSubtotals="1" fieldPosition="0">
        <references count="1">
          <reference field="6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AE892F-B460-4277-8B2B-BA469DEB4647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B13" firstHeaderRow="1" firstDataRow="1" firstDataCol="1" rowPageCount="1" colPageCount="1"/>
  <pivotFields count="23">
    <pivotField showAll="0"/>
    <pivotField showAll="0"/>
    <pivotField showAll="0"/>
    <pivotField numFmtId="1" showAll="0">
      <items count="448">
        <item x="0"/>
        <item x="60"/>
        <item x="31"/>
        <item x="126"/>
        <item x="79"/>
        <item x="67"/>
        <item x="65"/>
        <item x="272"/>
        <item x="81"/>
        <item x="1"/>
        <item x="42"/>
        <item x="39"/>
        <item x="12"/>
        <item x="37"/>
        <item x="89"/>
        <item x="22"/>
        <item x="118"/>
        <item x="196"/>
        <item x="173"/>
        <item x="166"/>
        <item x="186"/>
        <item x="97"/>
        <item x="50"/>
        <item x="54"/>
        <item x="49"/>
        <item x="162"/>
        <item x="33"/>
        <item x="170"/>
        <item x="88"/>
        <item x="74"/>
        <item x="26"/>
        <item x="136"/>
        <item x="41"/>
        <item x="167"/>
        <item x="61"/>
        <item x="220"/>
        <item x="178"/>
        <item x="3"/>
        <item x="333"/>
        <item x="6"/>
        <item x="176"/>
        <item x="53"/>
        <item x="73"/>
        <item x="70"/>
        <item x="92"/>
        <item x="135"/>
        <item x="5"/>
        <item x="98"/>
        <item x="91"/>
        <item x="20"/>
        <item x="36"/>
        <item x="57"/>
        <item x="306"/>
        <item x="291"/>
        <item x="46"/>
        <item x="55"/>
        <item x="8"/>
        <item x="9"/>
        <item x="330"/>
        <item x="191"/>
        <item x="47"/>
        <item x="313"/>
        <item x="85"/>
        <item x="350"/>
        <item x="260"/>
        <item x="143"/>
        <item x="44"/>
        <item x="190"/>
        <item x="71"/>
        <item x="168"/>
        <item x="4"/>
        <item x="106"/>
        <item x="75"/>
        <item x="58"/>
        <item x="48"/>
        <item x="32"/>
        <item x="139"/>
        <item x="111"/>
        <item x="141"/>
        <item x="275"/>
        <item x="133"/>
        <item x="251"/>
        <item x="35"/>
        <item x="200"/>
        <item x="25"/>
        <item x="14"/>
        <item x="243"/>
        <item x="29"/>
        <item x="151"/>
        <item x="40"/>
        <item x="103"/>
        <item x="62"/>
        <item x="122"/>
        <item x="34"/>
        <item x="83"/>
        <item x="435"/>
        <item x="344"/>
        <item x="144"/>
        <item x="358"/>
        <item x="66"/>
        <item x="408"/>
        <item x="405"/>
        <item x="287"/>
        <item x="317"/>
        <item x="174"/>
        <item x="77"/>
        <item x="311"/>
        <item x="204"/>
        <item x="224"/>
        <item x="124"/>
        <item x="410"/>
        <item x="110"/>
        <item x="286"/>
        <item x="334"/>
        <item x="329"/>
        <item x="134"/>
        <item x="356"/>
        <item x="10"/>
        <item x="258"/>
        <item x="379"/>
        <item x="171"/>
        <item x="303"/>
        <item x="241"/>
        <item x="312"/>
        <item x="69"/>
        <item x="194"/>
        <item x="43"/>
        <item x="219"/>
        <item x="203"/>
        <item x="267"/>
        <item x="349"/>
        <item x="428"/>
        <item x="117"/>
        <item x="211"/>
        <item x="424"/>
        <item x="373"/>
        <item x="130"/>
        <item x="229"/>
        <item x="242"/>
        <item x="431"/>
        <item x="169"/>
        <item x="415"/>
        <item x="423"/>
        <item x="113"/>
        <item x="157"/>
        <item x="369"/>
        <item x="142"/>
        <item x="440"/>
        <item x="328"/>
        <item x="433"/>
        <item x="403"/>
        <item x="316"/>
        <item x="131"/>
        <item x="94"/>
        <item x="180"/>
        <item x="24"/>
        <item x="237"/>
        <item x="160"/>
        <item x="213"/>
        <item x="386"/>
        <item x="376"/>
        <item x="357"/>
        <item x="240"/>
        <item x="226"/>
        <item x="28"/>
        <item x="292"/>
        <item x="185"/>
        <item x="399"/>
        <item x="430"/>
        <item x="370"/>
        <item x="352"/>
        <item x="390"/>
        <item x="400"/>
        <item x="378"/>
        <item x="145"/>
        <item x="382"/>
        <item x="132"/>
        <item x="281"/>
        <item x="64"/>
        <item x="18"/>
        <item x="338"/>
        <item x="221"/>
        <item x="138"/>
        <item x="234"/>
        <item x="163"/>
        <item x="394"/>
        <item x="87"/>
        <item x="175"/>
        <item x="182"/>
        <item x="362"/>
        <item x="15"/>
        <item x="236"/>
        <item x="146"/>
        <item x="371"/>
        <item x="109"/>
        <item x="302"/>
        <item x="205"/>
        <item x="445"/>
        <item x="161"/>
        <item x="276"/>
        <item x="80"/>
        <item x="209"/>
        <item x="407"/>
        <item x="426"/>
        <item x="321"/>
        <item x="384"/>
        <item x="101"/>
        <item x="207"/>
        <item x="325"/>
        <item x="271"/>
        <item x="414"/>
        <item x="339"/>
        <item x="310"/>
        <item x="56"/>
        <item x="432"/>
        <item x="322"/>
        <item x="218"/>
        <item x="381"/>
        <item x="148"/>
        <item x="93"/>
        <item x="193"/>
        <item x="299"/>
        <item x="355"/>
        <item x="177"/>
        <item x="411"/>
        <item x="11"/>
        <item x="417"/>
        <item x="342"/>
        <item x="107"/>
        <item x="233"/>
        <item x="314"/>
        <item x="179"/>
        <item x="197"/>
        <item x="396"/>
        <item x="13"/>
        <item x="300"/>
        <item x="401"/>
        <item x="165"/>
        <item x="337"/>
        <item x="404"/>
        <item x="318"/>
        <item x="159"/>
        <item x="153"/>
        <item x="439"/>
        <item x="326"/>
        <item x="137"/>
        <item x="393"/>
        <item x="296"/>
        <item x="262"/>
        <item x="38"/>
        <item x="121"/>
        <item x="279"/>
        <item x="278"/>
        <item x="108"/>
        <item x="19"/>
        <item x="398"/>
        <item x="202"/>
        <item x="17"/>
        <item x="51"/>
        <item x="336"/>
        <item x="208"/>
        <item x="309"/>
        <item x="315"/>
        <item x="127"/>
        <item x="402"/>
        <item x="387"/>
        <item x="238"/>
        <item x="359"/>
        <item x="82"/>
        <item x="347"/>
        <item x="201"/>
        <item x="268"/>
        <item x="105"/>
        <item x="27"/>
        <item x="254"/>
        <item x="259"/>
        <item x="235"/>
        <item x="100"/>
        <item x="152"/>
        <item x="293"/>
        <item x="307"/>
        <item x="68"/>
        <item x="354"/>
        <item x="21"/>
        <item x="2"/>
        <item x="323"/>
        <item x="392"/>
        <item x="78"/>
        <item x="231"/>
        <item x="7"/>
        <item x="280"/>
        <item x="391"/>
        <item x="446"/>
        <item x="181"/>
        <item x="188"/>
        <item x="222"/>
        <item x="247"/>
        <item x="250"/>
        <item x="212"/>
        <item x="228"/>
        <item x="232"/>
        <item x="129"/>
        <item x="295"/>
        <item x="406"/>
        <item x="265"/>
        <item x="380"/>
        <item x="199"/>
        <item x="374"/>
        <item x="195"/>
        <item x="351"/>
        <item x="84"/>
        <item x="343"/>
        <item x="353"/>
        <item x="441"/>
        <item x="256"/>
        <item x="158"/>
        <item x="319"/>
        <item x="155"/>
        <item x="63"/>
        <item x="375"/>
        <item x="290"/>
        <item x="30"/>
        <item x="388"/>
        <item x="427"/>
        <item x="59"/>
        <item x="123"/>
        <item x="368"/>
        <item x="443"/>
        <item x="156"/>
        <item x="23"/>
        <item x="16"/>
        <item x="270"/>
        <item x="420"/>
        <item x="248"/>
        <item x="230"/>
        <item x="244"/>
        <item x="210"/>
        <item x="95"/>
        <item x="112"/>
        <item x="327"/>
        <item x="164"/>
        <item x="289"/>
        <item x="340"/>
        <item x="116"/>
        <item x="365"/>
        <item x="324"/>
        <item x="397"/>
        <item x="444"/>
        <item x="86"/>
        <item x="147"/>
        <item x="438"/>
        <item x="436"/>
        <item x="363"/>
        <item x="266"/>
        <item x="252"/>
        <item x="263"/>
        <item x="102"/>
        <item x="389"/>
        <item x="120"/>
        <item x="419"/>
        <item x="297"/>
        <item x="257"/>
        <item x="285"/>
        <item x="184"/>
        <item x="273"/>
        <item x="76"/>
        <item x="425"/>
        <item x="261"/>
        <item x="154"/>
        <item x="320"/>
        <item x="215"/>
        <item x="45"/>
        <item x="421"/>
        <item x="429"/>
        <item x="413"/>
        <item x="416"/>
        <item x="249"/>
        <item x="284"/>
        <item x="367"/>
        <item x="187"/>
        <item x="104"/>
        <item x="90"/>
        <item x="225"/>
        <item x="385"/>
        <item x="172"/>
        <item x="189"/>
        <item x="308"/>
        <item x="345"/>
        <item x="372"/>
        <item x="198"/>
        <item x="305"/>
        <item x="361"/>
        <item x="418"/>
        <item x="409"/>
        <item x="115"/>
        <item x="434"/>
        <item x="288"/>
        <item x="206"/>
        <item x="183"/>
        <item x="253"/>
        <item x="96"/>
        <item x="298"/>
        <item x="227"/>
        <item x="422"/>
        <item x="304"/>
        <item x="99"/>
        <item x="366"/>
        <item x="217"/>
        <item x="128"/>
        <item x="264"/>
        <item x="412"/>
        <item x="282"/>
        <item x="364"/>
        <item x="301"/>
        <item x="395"/>
        <item x="294"/>
        <item x="437"/>
        <item x="125"/>
        <item x="246"/>
        <item x="269"/>
        <item x="335"/>
        <item x="223"/>
        <item x="114"/>
        <item x="245"/>
        <item x="255"/>
        <item x="119"/>
        <item x="140"/>
        <item x="274"/>
        <item x="346"/>
        <item x="192"/>
        <item x="377"/>
        <item x="283"/>
        <item x="150"/>
        <item x="383"/>
        <item x="442"/>
        <item x="239"/>
        <item x="332"/>
        <item x="277"/>
        <item x="348"/>
        <item x="149"/>
        <item x="214"/>
        <item x="341"/>
        <item x="360"/>
        <item x="72"/>
        <item x="331"/>
        <item x="216"/>
        <item x="52"/>
        <item t="default"/>
      </items>
    </pivotField>
    <pivotField dataField="1" numFmtId="1" showAll="0">
      <items count="965">
        <item x="0"/>
        <item x="99"/>
        <item x="50"/>
        <item x="247"/>
        <item x="443"/>
        <item x="297"/>
        <item x="725"/>
        <item x="303"/>
        <item x="169"/>
        <item x="768"/>
        <item x="63"/>
        <item x="520"/>
        <item x="509"/>
        <item x="170"/>
        <item x="217"/>
        <item x="769"/>
        <item x="474"/>
        <item x="478"/>
        <item x="870"/>
        <item x="289"/>
        <item x="183"/>
        <item x="710"/>
        <item x="271"/>
        <item x="871"/>
        <item x="640"/>
        <item x="498"/>
        <item x="315"/>
        <item x="411"/>
        <item x="253"/>
        <item x="914"/>
        <item x="197"/>
        <item x="348"/>
        <item x="324"/>
        <item x="849"/>
        <item x="94"/>
        <item x="772"/>
        <item x="290"/>
        <item x="6"/>
        <item x="36"/>
        <item x="598"/>
        <item x="354"/>
        <item x="888"/>
        <item x="693"/>
        <item x="314"/>
        <item x="66"/>
        <item x="450"/>
        <item x="883"/>
        <item x="937"/>
        <item x="804"/>
        <item x="370"/>
        <item x="280"/>
        <item x="145"/>
        <item x="566"/>
        <item x="720"/>
        <item x="893"/>
        <item x="783"/>
        <item x="307"/>
        <item x="722"/>
        <item x="27"/>
        <item x="461"/>
        <item x="488"/>
        <item x="903"/>
        <item x="434"/>
        <item x="447"/>
        <item x="516"/>
        <item x="874"/>
        <item x="782"/>
        <item x="631"/>
        <item x="363"/>
        <item x="69"/>
        <item x="600"/>
        <item x="533"/>
        <item x="268"/>
        <item x="296"/>
        <item x="919"/>
        <item x="649"/>
        <item x="418"/>
        <item x="727"/>
        <item x="884"/>
        <item x="847"/>
        <item x="855"/>
        <item x="320"/>
        <item x="155"/>
        <item x="351"/>
        <item x="857"/>
        <item x="865"/>
        <item x="656"/>
        <item x="52"/>
        <item x="102"/>
        <item x="3"/>
        <item x="824"/>
        <item x="201"/>
        <item x="718"/>
        <item x="188"/>
        <item x="831"/>
        <item x="186"/>
        <item x="817"/>
        <item x="265"/>
        <item x="135"/>
        <item x="64"/>
        <item x="343"/>
        <item x="749"/>
        <item x="830"/>
        <item x="300"/>
        <item x="612"/>
        <item x="374"/>
        <item x="396"/>
        <item x="789"/>
        <item x="852"/>
        <item x="940"/>
        <item x="191"/>
        <item x="11"/>
        <item x="445"/>
        <item x="108"/>
        <item x="306"/>
        <item x="236"/>
        <item x="952"/>
        <item x="765"/>
        <item x="189"/>
        <item x="9"/>
        <item x="312"/>
        <item x="702"/>
        <item x="436"/>
        <item x="316"/>
        <item x="504"/>
        <item x="560"/>
        <item x="894"/>
        <item x="323"/>
        <item x="489"/>
        <item x="766"/>
        <item x="293"/>
        <item x="511"/>
        <item x="352"/>
        <item x="203"/>
        <item x="181"/>
        <item x="869"/>
        <item x="232"/>
        <item x="881"/>
        <item x="389"/>
        <item x="131"/>
        <item x="906"/>
        <item x="248"/>
        <item x="570"/>
        <item x="59"/>
        <item x="897"/>
        <item x="459"/>
        <item x="241"/>
        <item x="375"/>
        <item x="72"/>
        <item x="890"/>
        <item x="453"/>
        <item x="555"/>
        <item x="311"/>
        <item x="46"/>
        <item x="353"/>
        <item x="204"/>
        <item x="773"/>
        <item x="159"/>
        <item x="233"/>
        <item x="386"/>
        <item x="758"/>
        <item x="660"/>
        <item x="77"/>
        <item x="385"/>
        <item x="793"/>
        <item x="45"/>
        <item x="571"/>
        <item x="482"/>
        <item x="961"/>
        <item x="469"/>
        <item x="156"/>
        <item x="777"/>
        <item x="926"/>
        <item x="684"/>
        <item x="136"/>
        <item x="128"/>
        <item x="74"/>
        <item x="506"/>
        <item x="960"/>
        <item x="623"/>
        <item x="340"/>
        <item x="899"/>
        <item x="561"/>
        <item x="802"/>
        <item x="803"/>
        <item x="780"/>
        <item x="929"/>
        <item x="39"/>
        <item x="719"/>
        <item x="832"/>
        <item x="295"/>
        <item x="820"/>
        <item x="372"/>
        <item x="552"/>
        <item x="588"/>
        <item x="578"/>
        <item x="943"/>
        <item x="194"/>
        <item x="4"/>
        <item x="179"/>
        <item x="273"/>
        <item x="259"/>
        <item x="733"/>
        <item x="172"/>
        <item x="54"/>
        <item x="835"/>
        <item x="757"/>
        <item x="703"/>
        <item x="675"/>
        <item x="846"/>
        <item x="285"/>
        <item x="424"/>
        <item x="134"/>
        <item x="228"/>
        <item x="168"/>
        <item x="617"/>
        <item x="439"/>
        <item x="651"/>
        <item x="202"/>
        <item x="908"/>
        <item x="12"/>
        <item x="452"/>
        <item x="737"/>
        <item x="898"/>
        <item x="377"/>
        <item x="229"/>
        <item x="579"/>
        <item x="322"/>
        <item x="607"/>
        <item x="915"/>
        <item x="614"/>
        <item x="230"/>
        <item x="415"/>
        <item x="212"/>
        <item x="262"/>
        <item x="196"/>
        <item x="810"/>
        <item x="18"/>
        <item x="721"/>
        <item x="948"/>
        <item x="58"/>
        <item x="801"/>
        <item x="907"/>
        <item x="593"/>
        <item x="742"/>
        <item x="909"/>
        <item x="580"/>
        <item x="57"/>
        <item x="682"/>
        <item x="249"/>
        <item x="568"/>
        <item x="565"/>
        <item x="514"/>
        <item x="115"/>
        <item x="207"/>
        <item x="591"/>
        <item x="117"/>
        <item x="282"/>
        <item x="692"/>
        <item x="426"/>
        <item x="313"/>
        <item x="594"/>
        <item x="775"/>
        <item x="414"/>
        <item x="85"/>
        <item x="71"/>
        <item x="485"/>
        <item x="106"/>
        <item x="199"/>
        <item x="834"/>
        <item x="508"/>
        <item x="219"/>
        <item x="925"/>
        <item x="575"/>
        <item x="892"/>
        <item x="621"/>
        <item x="752"/>
        <item x="294"/>
        <item x="927"/>
        <item x="955"/>
        <item x="576"/>
        <item x="537"/>
        <item x="493"/>
        <item x="841"/>
        <item x="495"/>
        <item x="176"/>
        <item x="779"/>
        <item x="80"/>
        <item x="674"/>
        <item x="530"/>
        <item x="47"/>
        <item x="713"/>
        <item x="519"/>
        <item x="142"/>
        <item x="672"/>
        <item x="829"/>
        <item x="643"/>
        <item x="274"/>
        <item x="562"/>
        <item x="350"/>
        <item x="667"/>
        <item x="957"/>
        <item x="677"/>
        <item x="788"/>
        <item x="792"/>
        <item x="646"/>
        <item x="535"/>
        <item x="861"/>
        <item x="921"/>
        <item x="419"/>
        <item x="839"/>
        <item x="585"/>
        <item x="548"/>
        <item x="42"/>
        <item x="843"/>
        <item x="743"/>
        <item x="302"/>
        <item x="291"/>
        <item x="523"/>
        <item x="460"/>
        <item x="924"/>
        <item x="853"/>
        <item x="317"/>
        <item x="665"/>
        <item x="934"/>
        <item x="744"/>
        <item x="911"/>
        <item x="281"/>
        <item x="673"/>
        <item x="405"/>
        <item x="231"/>
        <item x="288"/>
        <item x="666"/>
        <item x="781"/>
        <item x="771"/>
        <item x="700"/>
        <item x="254"/>
        <item x="359"/>
        <item x="774"/>
        <item x="732"/>
        <item x="941"/>
        <item x="467"/>
        <item x="816"/>
        <item x="124"/>
        <item x="931"/>
        <item x="251"/>
        <item x="190"/>
        <item x="116"/>
        <item x="935"/>
        <item x="828"/>
        <item x="89"/>
        <item x="876"/>
        <item x="944"/>
        <item x="599"/>
        <item x="472"/>
        <item x="310"/>
        <item x="442"/>
        <item x="192"/>
        <item x="868"/>
        <item x="818"/>
        <item x="275"/>
        <item x="93"/>
        <item x="458"/>
        <item x="266"/>
        <item x="161"/>
        <item x="542"/>
        <item x="812"/>
        <item x="645"/>
        <item x="466"/>
        <item x="822"/>
        <item x="107"/>
        <item x="873"/>
        <item x="885"/>
        <item x="279"/>
        <item x="160"/>
        <item x="100"/>
        <item x="137"/>
        <item x="390"/>
        <item x="73"/>
        <item x="501"/>
        <item x="833"/>
        <item x="622"/>
        <item x="146"/>
        <item x="481"/>
        <item x="272"/>
        <item x="859"/>
        <item x="916"/>
        <item x="357"/>
        <item x="123"/>
        <item x="887"/>
        <item x="376"/>
        <item x="425"/>
        <item x="104"/>
        <item x="464"/>
        <item x="950"/>
        <item x="257"/>
        <item x="563"/>
        <item x="430"/>
        <item x="902"/>
        <item x="736"/>
        <item x="227"/>
        <item x="38"/>
        <item x="905"/>
        <item x="235"/>
        <item x="240"/>
        <item x="755"/>
        <item x="463"/>
        <item x="13"/>
        <item x="420"/>
        <item x="462"/>
        <item x="698"/>
        <item x="711"/>
        <item x="101"/>
        <item x="760"/>
        <item x="44"/>
        <item x="182"/>
        <item x="701"/>
        <item x="928"/>
        <item x="362"/>
        <item x="686"/>
        <item x="270"/>
        <item x="807"/>
        <item x="239"/>
        <item x="435"/>
        <item x="438"/>
        <item x="118"/>
        <item x="256"/>
        <item x="260"/>
        <item x="863"/>
        <item x="165"/>
        <item x="821"/>
        <item x="31"/>
        <item x="437"/>
        <item x="763"/>
        <item x="759"/>
        <item x="223"/>
        <item x="16"/>
        <item x="512"/>
        <item x="416"/>
        <item x="746"/>
        <item x="551"/>
        <item x="611"/>
        <item x="583"/>
        <item x="695"/>
        <item x="729"/>
        <item x="808"/>
        <item x="147"/>
        <item x="706"/>
        <item x="625"/>
        <item x="901"/>
        <item x="37"/>
        <item x="301"/>
        <item x="56"/>
        <item x="141"/>
        <item x="605"/>
        <item x="878"/>
        <item x="689"/>
        <item x="143"/>
        <item x="748"/>
        <item x="321"/>
        <item x="480"/>
        <item x="790"/>
        <item x="361"/>
        <item x="55"/>
        <item x="330"/>
        <item x="25"/>
        <item x="41"/>
        <item x="658"/>
        <item x="947"/>
        <item x="355"/>
        <item x="896"/>
        <item x="547"/>
        <item x="910"/>
        <item x="954"/>
        <item x="794"/>
        <item x="690"/>
        <item x="596"/>
        <item x="96"/>
        <item x="734"/>
        <item x="401"/>
        <item x="298"/>
        <item x="402"/>
        <item x="650"/>
        <item x="858"/>
        <item x="393"/>
        <item x="778"/>
        <item x="648"/>
        <item x="139"/>
        <item x="371"/>
        <item x="209"/>
        <item x="215"/>
        <item x="471"/>
        <item x="678"/>
        <item x="53"/>
        <item x="785"/>
        <item x="86"/>
        <item x="923"/>
        <item x="112"/>
        <item x="671"/>
        <item x="546"/>
        <item x="823"/>
        <item x="496"/>
        <item x="88"/>
        <item x="526"/>
        <item x="409"/>
        <item x="538"/>
        <item x="344"/>
        <item x="867"/>
        <item x="111"/>
        <item x="503"/>
        <item x="635"/>
        <item x="800"/>
        <item x="308"/>
        <item x="942"/>
        <item x="383"/>
        <item x="762"/>
        <item x="517"/>
        <item x="872"/>
        <item x="158"/>
        <item x="815"/>
        <item x="589"/>
        <item x="770"/>
        <item x="574"/>
        <item x="245"/>
        <item x="930"/>
        <item x="5"/>
        <item x="610"/>
        <item x="638"/>
        <item x="284"/>
        <item x="956"/>
        <item x="705"/>
        <item x="487"/>
        <item x="626"/>
        <item x="525"/>
        <item x="716"/>
        <item x="255"/>
        <item x="164"/>
        <item x="953"/>
        <item x="932"/>
        <item x="286"/>
        <item x="724"/>
        <item x="731"/>
        <item x="78"/>
        <item x="148"/>
        <item x="49"/>
        <item x="276"/>
        <item x="429"/>
        <item x="486"/>
        <item x="358"/>
        <item x="395"/>
        <item x="113"/>
        <item x="862"/>
        <item x="10"/>
        <item x="534"/>
        <item x="699"/>
        <item x="799"/>
        <item x="691"/>
        <item x="670"/>
        <item x="132"/>
        <item x="105"/>
        <item x="34"/>
        <item x="636"/>
        <item x="406"/>
        <item x="392"/>
        <item x="545"/>
        <item x="531"/>
        <item x="723"/>
        <item x="378"/>
        <item x="726"/>
        <item x="609"/>
        <item x="795"/>
        <item x="198"/>
        <item x="879"/>
        <item x="211"/>
        <item x="669"/>
        <item x="364"/>
        <item x="65"/>
        <item x="544"/>
        <item x="741"/>
        <item x="62"/>
        <item x="30"/>
        <item x="602"/>
        <item x="68"/>
        <item x="662"/>
        <item x="277"/>
        <item x="360"/>
        <item x="1"/>
        <item x="836"/>
        <item x="75"/>
        <item x="797"/>
        <item x="328"/>
        <item x="813"/>
        <item x="243"/>
        <item x="709"/>
        <item x="527"/>
        <item x="694"/>
        <item x="7"/>
        <item x="365"/>
        <item x="242"/>
        <item x="234"/>
        <item x="431"/>
        <item x="556"/>
        <item x="40"/>
        <item x="129"/>
        <item x="23"/>
        <item x="98"/>
        <item x="82"/>
        <item x="913"/>
        <item x="417"/>
        <item x="567"/>
        <item x="513"/>
        <item x="740"/>
        <item x="661"/>
        <item x="14"/>
        <item x="138"/>
        <item x="283"/>
        <item x="624"/>
        <item x="581"/>
        <item x="886"/>
        <item x="109"/>
        <item x="326"/>
        <item x="8"/>
        <item x="369"/>
        <item x="342"/>
        <item x="827"/>
        <item x="299"/>
        <item x="373"/>
        <item x="939"/>
        <item x="258"/>
        <item x="399"/>
        <item x="647"/>
        <item x="154"/>
        <item x="477"/>
        <item x="184"/>
        <item x="697"/>
        <item x="877"/>
        <item x="19"/>
        <item x="616"/>
        <item x="505"/>
        <item x="641"/>
        <item x="851"/>
        <item x="339"/>
        <item x="97"/>
        <item x="627"/>
        <item x="122"/>
        <item x="337"/>
        <item x="502"/>
        <item x="880"/>
        <item x="922"/>
        <item x="440"/>
        <item x="962"/>
        <item x="81"/>
        <item x="840"/>
        <item x="15"/>
        <item x="21"/>
        <item x="83"/>
        <item x="166"/>
        <item x="79"/>
        <item x="601"/>
        <item x="206"/>
        <item x="329"/>
        <item x="84"/>
        <item x="127"/>
        <item x="382"/>
        <item x="532"/>
        <item x="304"/>
        <item x="187"/>
        <item x="441"/>
        <item x="484"/>
        <item x="494"/>
        <item x="754"/>
        <item x="490"/>
        <item x="422"/>
        <item x="267"/>
        <item x="173"/>
        <item x="558"/>
        <item x="708"/>
        <item x="475"/>
        <item x="639"/>
        <item x="91"/>
        <item x="26"/>
        <item x="564"/>
        <item x="126"/>
        <item x="507"/>
        <item x="745"/>
        <item x="613"/>
        <item x="404"/>
        <item x="604"/>
        <item x="912"/>
        <item x="767"/>
        <item x="380"/>
        <item x="642"/>
        <item x="529"/>
        <item x="468"/>
        <item x="193"/>
        <item x="657"/>
        <item x="936"/>
        <item x="455"/>
        <item x="644"/>
        <item x="214"/>
        <item x="633"/>
        <item x="410"/>
        <item x="144"/>
        <item x="465"/>
        <item x="572"/>
        <item x="764"/>
        <item x="394"/>
        <item x="632"/>
        <item x="327"/>
        <item x="403"/>
        <item x="963"/>
        <item x="140"/>
        <item x="427"/>
        <item x="92"/>
        <item x="387"/>
        <item x="730"/>
        <item x="333"/>
        <item x="292"/>
        <item x="125"/>
        <item x="786"/>
        <item x="400"/>
        <item x="753"/>
        <item x="776"/>
        <item x="110"/>
        <item x="958"/>
        <item x="90"/>
        <item x="543"/>
        <item x="22"/>
        <item x="704"/>
        <item x="653"/>
        <item x="391"/>
        <item x="476"/>
        <item x="809"/>
        <item x="946"/>
        <item x="491"/>
        <item x="838"/>
        <item x="844"/>
        <item x="515"/>
        <item x="220"/>
        <item x="628"/>
        <item x="341"/>
        <item x="715"/>
        <item x="540"/>
        <item x="904"/>
        <item x="263"/>
        <item x="174"/>
        <item x="945"/>
        <item x="756"/>
        <item x="630"/>
        <item x="305"/>
        <item x="32"/>
        <item x="149"/>
        <item x="121"/>
        <item x="784"/>
        <item x="133"/>
        <item x="889"/>
        <item x="153"/>
        <item x="683"/>
        <item x="590"/>
        <item x="287"/>
        <item x="618"/>
        <item x="412"/>
        <item x="866"/>
        <item x="668"/>
        <item x="347"/>
        <item x="457"/>
        <item x="559"/>
        <item x="346"/>
        <item x="76"/>
        <item x="521"/>
        <item x="252"/>
        <item x="338"/>
        <item x="679"/>
        <item x="603"/>
        <item x="707"/>
        <item x="938"/>
        <item x="167"/>
        <item x="528"/>
        <item x="208"/>
        <item x="120"/>
        <item x="152"/>
        <item x="432"/>
        <item x="751"/>
        <item x="384"/>
        <item x="918"/>
        <item x="761"/>
        <item x="446"/>
        <item x="224"/>
        <item x="573"/>
        <item x="381"/>
        <item x="24"/>
        <item x="541"/>
        <item x="805"/>
        <item x="549"/>
        <item x="798"/>
        <item x="714"/>
        <item x="492"/>
        <item x="250"/>
        <item x="336"/>
        <item x="747"/>
        <item x="854"/>
        <item x="163"/>
        <item x="655"/>
        <item x="825"/>
        <item x="119"/>
        <item x="951"/>
        <item x="739"/>
        <item x="676"/>
        <item x="334"/>
        <item x="814"/>
        <item x="407"/>
        <item x="67"/>
        <item x="659"/>
        <item x="728"/>
        <item x="735"/>
        <item x="451"/>
        <item x="712"/>
        <item x="654"/>
        <item x="500"/>
        <item x="218"/>
        <item x="933"/>
        <item x="875"/>
        <item x="87"/>
        <item x="237"/>
        <item x="331"/>
        <item x="577"/>
        <item x="335"/>
        <item x="848"/>
        <item x="620"/>
        <item x="856"/>
        <item x="367"/>
        <item x="48"/>
        <item x="717"/>
        <item x="325"/>
        <item x="787"/>
        <item x="557"/>
        <item x="17"/>
        <item x="356"/>
        <item x="60"/>
        <item x="806"/>
        <item x="28"/>
        <item x="448"/>
        <item x="349"/>
        <item x="819"/>
        <item x="185"/>
        <item x="216"/>
        <item x="688"/>
        <item x="454"/>
        <item x="845"/>
        <item x="413"/>
        <item x="553"/>
        <item x="663"/>
        <item x="2"/>
        <item x="345"/>
        <item x="388"/>
        <item x="264"/>
        <item x="51"/>
        <item x="456"/>
        <item x="114"/>
        <item x="584"/>
        <item x="20"/>
        <item x="586"/>
        <item x="569"/>
        <item x="837"/>
        <item x="278"/>
        <item x="162"/>
        <item x="608"/>
        <item x="811"/>
        <item x="29"/>
        <item x="592"/>
        <item x="95"/>
        <item x="449"/>
        <item x="959"/>
        <item x="864"/>
        <item x="398"/>
        <item x="269"/>
        <item x="860"/>
        <item x="920"/>
        <item x="171"/>
        <item x="70"/>
        <item x="619"/>
        <item x="606"/>
        <item x="550"/>
        <item x="664"/>
        <item x="917"/>
        <item x="177"/>
        <item x="408"/>
        <item x="473"/>
        <item x="318"/>
        <item x="175"/>
        <item x="470"/>
        <item x="195"/>
        <item x="536"/>
        <item x="368"/>
        <item x="225"/>
        <item x="261"/>
        <item x="226"/>
        <item x="433"/>
        <item x="130"/>
        <item x="497"/>
        <item x="738"/>
        <item x="43"/>
        <item x="687"/>
        <item x="246"/>
        <item x="397"/>
        <item x="750"/>
        <item x="103"/>
        <item x="210"/>
        <item x="238"/>
        <item x="178"/>
        <item x="423"/>
        <item x="483"/>
        <item x="634"/>
        <item x="900"/>
        <item x="652"/>
        <item x="150"/>
        <item x="587"/>
        <item x="151"/>
        <item x="222"/>
        <item x="637"/>
        <item x="428"/>
        <item x="522"/>
        <item x="629"/>
        <item x="366"/>
        <item x="539"/>
        <item x="597"/>
        <item x="595"/>
        <item x="510"/>
        <item x="696"/>
        <item x="444"/>
        <item x="309"/>
        <item x="615"/>
        <item x="524"/>
        <item x="244"/>
        <item x="61"/>
        <item x="221"/>
        <item x="681"/>
        <item x="582"/>
        <item x="949"/>
        <item x="518"/>
        <item x="35"/>
        <item x="213"/>
        <item x="796"/>
        <item x="791"/>
        <item x="33"/>
        <item x="157"/>
        <item x="891"/>
        <item x="850"/>
        <item x="200"/>
        <item x="499"/>
        <item x="554"/>
        <item x="826"/>
        <item x="842"/>
        <item x="180"/>
        <item x="882"/>
        <item x="319"/>
        <item x="895"/>
        <item x="379"/>
        <item x="680"/>
        <item x="421"/>
        <item x="479"/>
        <item x="685"/>
        <item x="332"/>
        <item x="205"/>
        <item t="default"/>
      </items>
    </pivotField>
    <pivotField showAll="0"/>
    <pivotField showAll="0">
      <items count="5">
        <item x="3"/>
        <item x="0"/>
        <item x="2"/>
        <item x="1"/>
        <item t="default"/>
      </items>
    </pivotField>
    <pivotField showAll="0"/>
    <pivotField numFmtId="1"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Row" showAll="0" sortType="ascending">
      <items count="10">
        <item x="4"/>
        <item x="0"/>
        <item x="6"/>
        <item x="8"/>
        <item x="1"/>
        <item x="7"/>
        <item x="5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defaultSubtotal="0"/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18"/>
  </rowFields>
  <rowItems count="10">
    <i>
      <x v="3"/>
    </i>
    <i>
      <x v="5"/>
    </i>
    <i>
      <x v="1"/>
    </i>
    <i>
      <x v="7"/>
    </i>
    <i>
      <x v="2"/>
    </i>
    <i>
      <x/>
    </i>
    <i>
      <x v="4"/>
    </i>
    <i>
      <x v="8"/>
    </i>
    <i>
      <x v="6"/>
    </i>
    <i t="grand">
      <x/>
    </i>
  </rowItems>
  <colItems count="1">
    <i/>
  </colItems>
  <pageFields count="1">
    <pageField fld="9" hier="-1"/>
  </pageFields>
  <dataFields count="1">
    <dataField name="Average of pledged" fld="4" subtotal="average" baseField="6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zoomScale="118" zoomScaleNormal="118" workbookViewId="0">
      <selection sqref="A1:T1001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5.25" style="3" customWidth="1"/>
    <col min="4" max="4" width="11" style="5"/>
    <col min="5" max="5" width="14.375" style="5" customWidth="1"/>
    <col min="6" max="6" width="16" bestFit="1" customWidth="1"/>
    <col min="8" max="8" width="13" bestFit="1" customWidth="1"/>
    <col min="9" max="9" width="19" customWidth="1"/>
    <col min="12" max="12" width="19.25" customWidth="1"/>
    <col min="13" max="13" width="19.25" style="14" customWidth="1"/>
    <col min="14" max="14" width="19.25" customWidth="1"/>
    <col min="15" max="15" width="20.375" style="14" customWidth="1"/>
    <col min="18" max="18" width="28" bestFit="1" customWidth="1"/>
    <col min="19" max="20" width="28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4" t="s">
        <v>2</v>
      </c>
      <c r="E1" s="4" t="s">
        <v>3</v>
      </c>
      <c r="F1" s="1" t="s">
        <v>2029</v>
      </c>
      <c r="G1" s="1" t="s">
        <v>4</v>
      </c>
      <c r="H1" s="1" t="s">
        <v>5</v>
      </c>
      <c r="I1" s="13" t="s">
        <v>2030</v>
      </c>
      <c r="J1" s="1" t="s">
        <v>6</v>
      </c>
      <c r="K1" s="1" t="s">
        <v>7</v>
      </c>
      <c r="L1" s="1" t="s">
        <v>8</v>
      </c>
      <c r="M1" s="15" t="s">
        <v>2072</v>
      </c>
      <c r="N1" s="1" t="s">
        <v>9</v>
      </c>
      <c r="O1" s="15" t="s">
        <v>2071</v>
      </c>
      <c r="P1" s="1" t="s">
        <v>10</v>
      </c>
      <c r="Q1" s="1" t="s">
        <v>11</v>
      </c>
      <c r="R1" s="1" t="s">
        <v>2028</v>
      </c>
      <c r="S1" s="6" t="s">
        <v>2065</v>
      </c>
      <c r="T1" s="6" t="s">
        <v>2031</v>
      </c>
    </row>
    <row r="2" spans="1:20" x14ac:dyDescent="0.25">
      <c r="A2">
        <v>0</v>
      </c>
      <c r="B2" t="s">
        <v>12</v>
      </c>
      <c r="C2" s="3" t="s">
        <v>13</v>
      </c>
      <c r="D2" s="5">
        <v>100</v>
      </c>
      <c r="E2" s="5">
        <v>0</v>
      </c>
      <c r="F2">
        <f>+E2/D2*100</f>
        <v>0</v>
      </c>
      <c r="G2" t="s">
        <v>14</v>
      </c>
      <c r="H2">
        <v>0</v>
      </c>
      <c r="I2" s="5">
        <f>IF(E2,E2/H2,0)</f>
        <v>0</v>
      </c>
      <c r="J2" t="s">
        <v>15</v>
      </c>
      <c r="K2" t="s">
        <v>16</v>
      </c>
      <c r="L2">
        <v>1448690400</v>
      </c>
      <c r="M2" s="14">
        <f>(((L2/60)/60)/24)+DATE(1970,1,1)</f>
        <v>42336.25</v>
      </c>
      <c r="N2">
        <v>1450159200</v>
      </c>
      <c r="O2" s="14">
        <f>(((N2/60)/60)/24)+DATE(1970,1,1)</f>
        <v>42353.25</v>
      </c>
      <c r="P2" t="b">
        <v>0</v>
      </c>
      <c r="Q2" t="b">
        <v>0</v>
      </c>
      <c r="R2" t="s">
        <v>17</v>
      </c>
      <c r="S2" t="str">
        <f>LEFT(R2,FIND("/", R2)-1)</f>
        <v>food</v>
      </c>
      <c r="T2" t="str">
        <f>MID(R2,FIND("/",R2)+1,LEN(R2))</f>
        <v>food trucks</v>
      </c>
    </row>
    <row r="3" spans="1:20" x14ac:dyDescent="0.25">
      <c r="A3">
        <v>1</v>
      </c>
      <c r="B3" t="s">
        <v>18</v>
      </c>
      <c r="C3" s="3" t="s">
        <v>19</v>
      </c>
      <c r="D3" s="5">
        <v>1400</v>
      </c>
      <c r="E3" s="5">
        <v>14560</v>
      </c>
      <c r="F3" s="5">
        <f>+E3/D3*100</f>
        <v>1040</v>
      </c>
      <c r="G3" t="s">
        <v>20</v>
      </c>
      <c r="H3">
        <v>158</v>
      </c>
      <c r="I3" s="5">
        <f t="shared" ref="I3:I66" si="0">IF(E3,E3/H3,0)</f>
        <v>92.151898734177209</v>
      </c>
      <c r="J3" t="s">
        <v>21</v>
      </c>
      <c r="K3" t="s">
        <v>22</v>
      </c>
      <c r="L3">
        <v>1408424400</v>
      </c>
      <c r="M3" s="14">
        <f t="shared" ref="M3:M66" si="1">(((L3/60)/60)/24)+DATE(1970,1,1)</f>
        <v>41870.208333333336</v>
      </c>
      <c r="N3">
        <v>1408597200</v>
      </c>
      <c r="O3" s="14">
        <f t="shared" ref="O3:O66" si="2">(((N3/60)/60)/24)+DATE(1970,1,1)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3">LEFT(R3,FIND("/", R3)-1)</f>
        <v>music</v>
      </c>
      <c r="T3" t="str">
        <f t="shared" ref="T3:T66" si="4">MID(R3,FIND("/",R3)+1,LEN(R3))</f>
        <v>rock</v>
      </c>
    </row>
    <row r="4" spans="1:20" ht="31.5" x14ac:dyDescent="0.25">
      <c r="A4">
        <v>2</v>
      </c>
      <c r="B4" t="s">
        <v>24</v>
      </c>
      <c r="C4" s="3" t="s">
        <v>25</v>
      </c>
      <c r="D4" s="5">
        <v>108400</v>
      </c>
      <c r="E4" s="5">
        <v>142523</v>
      </c>
      <c r="F4" s="5">
        <f t="shared" ref="F4:F66" si="5">+E4/D4*100</f>
        <v>131.4787822878229</v>
      </c>
      <c r="G4" t="s">
        <v>20</v>
      </c>
      <c r="H4">
        <v>1425</v>
      </c>
      <c r="I4" s="5">
        <f t="shared" si="0"/>
        <v>100.01614035087719</v>
      </c>
      <c r="J4" t="s">
        <v>26</v>
      </c>
      <c r="K4" t="s">
        <v>27</v>
      </c>
      <c r="L4">
        <v>1384668000</v>
      </c>
      <c r="M4" s="14">
        <f t="shared" si="1"/>
        <v>41595.25</v>
      </c>
      <c r="N4">
        <v>1384840800</v>
      </c>
      <c r="O4" s="14">
        <f t="shared" si="2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0" ht="31.5" x14ac:dyDescent="0.25">
      <c r="A5">
        <v>3</v>
      </c>
      <c r="B5" t="s">
        <v>29</v>
      </c>
      <c r="C5" s="3" t="s">
        <v>30</v>
      </c>
      <c r="D5" s="5">
        <v>4200</v>
      </c>
      <c r="E5" s="5">
        <v>2477</v>
      </c>
      <c r="F5" s="5">
        <f t="shared" si="5"/>
        <v>58.976190476190467</v>
      </c>
      <c r="G5" t="s">
        <v>14</v>
      </c>
      <c r="H5">
        <v>24</v>
      </c>
      <c r="I5" s="5">
        <f t="shared" si="0"/>
        <v>103.20833333333333</v>
      </c>
      <c r="J5" t="s">
        <v>21</v>
      </c>
      <c r="K5" t="s">
        <v>22</v>
      </c>
      <c r="L5">
        <v>1565499600</v>
      </c>
      <c r="M5" s="14">
        <f t="shared" si="1"/>
        <v>43688.208333333328</v>
      </c>
      <c r="N5">
        <v>1568955600</v>
      </c>
      <c r="O5" s="14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x14ac:dyDescent="0.25">
      <c r="A6">
        <v>4</v>
      </c>
      <c r="B6" t="s">
        <v>31</v>
      </c>
      <c r="C6" s="3" t="s">
        <v>32</v>
      </c>
      <c r="D6" s="5">
        <v>7600</v>
      </c>
      <c r="E6" s="5">
        <v>5265</v>
      </c>
      <c r="F6" s="5">
        <f t="shared" si="5"/>
        <v>69.276315789473685</v>
      </c>
      <c r="G6" t="s">
        <v>14</v>
      </c>
      <c r="H6">
        <v>53</v>
      </c>
      <c r="I6" s="5">
        <f t="shared" si="0"/>
        <v>99.339622641509436</v>
      </c>
      <c r="J6" t="s">
        <v>21</v>
      </c>
      <c r="K6" t="s">
        <v>22</v>
      </c>
      <c r="L6">
        <v>1547964000</v>
      </c>
      <c r="M6" s="14">
        <f t="shared" si="1"/>
        <v>43485.25</v>
      </c>
      <c r="N6">
        <v>1548309600</v>
      </c>
      <c r="O6" s="14">
        <f t="shared" si="2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x14ac:dyDescent="0.25">
      <c r="A7">
        <v>5</v>
      </c>
      <c r="B7" t="s">
        <v>34</v>
      </c>
      <c r="C7" s="3" t="s">
        <v>35</v>
      </c>
      <c r="D7" s="5">
        <v>7600</v>
      </c>
      <c r="E7" s="5">
        <v>13195</v>
      </c>
      <c r="F7" s="5">
        <f t="shared" si="5"/>
        <v>173.61842105263159</v>
      </c>
      <c r="G7" t="s">
        <v>20</v>
      </c>
      <c r="H7">
        <v>174</v>
      </c>
      <c r="I7" s="5">
        <f t="shared" si="0"/>
        <v>75.833333333333329</v>
      </c>
      <c r="J7" t="s">
        <v>36</v>
      </c>
      <c r="K7" t="s">
        <v>37</v>
      </c>
      <c r="L7">
        <v>1346130000</v>
      </c>
      <c r="M7" s="14">
        <f t="shared" si="1"/>
        <v>41149.208333333336</v>
      </c>
      <c r="N7">
        <v>1347080400</v>
      </c>
      <c r="O7" s="14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x14ac:dyDescent="0.25">
      <c r="A8">
        <v>6</v>
      </c>
      <c r="B8" t="s">
        <v>38</v>
      </c>
      <c r="C8" s="3" t="s">
        <v>39</v>
      </c>
      <c r="D8" s="5">
        <v>5200</v>
      </c>
      <c r="E8" s="5">
        <v>1090</v>
      </c>
      <c r="F8" s="5">
        <f t="shared" si="5"/>
        <v>20.961538461538463</v>
      </c>
      <c r="G8" t="s">
        <v>14</v>
      </c>
      <c r="H8">
        <v>18</v>
      </c>
      <c r="I8" s="5">
        <f t="shared" si="0"/>
        <v>60.555555555555557</v>
      </c>
      <c r="J8" t="s">
        <v>40</v>
      </c>
      <c r="K8" t="s">
        <v>41</v>
      </c>
      <c r="L8">
        <v>1505278800</v>
      </c>
      <c r="M8" s="14">
        <f t="shared" si="1"/>
        <v>42991.208333333328</v>
      </c>
      <c r="N8">
        <v>1505365200</v>
      </c>
      <c r="O8" s="14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x14ac:dyDescent="0.25">
      <c r="A9">
        <v>7</v>
      </c>
      <c r="B9" t="s">
        <v>43</v>
      </c>
      <c r="C9" s="3" t="s">
        <v>44</v>
      </c>
      <c r="D9" s="5">
        <v>4500</v>
      </c>
      <c r="E9" s="5">
        <v>14741</v>
      </c>
      <c r="F9" s="5">
        <f t="shared" si="5"/>
        <v>327.57777777777778</v>
      </c>
      <c r="G9" t="s">
        <v>20</v>
      </c>
      <c r="H9">
        <v>227</v>
      </c>
      <c r="I9" s="5">
        <f t="shared" si="0"/>
        <v>64.93832599118943</v>
      </c>
      <c r="J9" t="s">
        <v>36</v>
      </c>
      <c r="K9" t="s">
        <v>37</v>
      </c>
      <c r="L9">
        <v>1439442000</v>
      </c>
      <c r="M9" s="14">
        <f t="shared" si="1"/>
        <v>42229.208333333328</v>
      </c>
      <c r="N9">
        <v>1439614800</v>
      </c>
      <c r="O9" s="14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x14ac:dyDescent="0.25">
      <c r="A10">
        <v>8</v>
      </c>
      <c r="B10" t="s">
        <v>45</v>
      </c>
      <c r="C10" s="3" t="s">
        <v>46</v>
      </c>
      <c r="D10" s="5">
        <v>110100</v>
      </c>
      <c r="E10" s="5">
        <v>21946</v>
      </c>
      <c r="F10" s="5">
        <f t="shared" si="5"/>
        <v>19.932788374205266</v>
      </c>
      <c r="G10" t="s">
        <v>47</v>
      </c>
      <c r="H10">
        <v>708</v>
      </c>
      <c r="I10" s="5">
        <f t="shared" si="0"/>
        <v>30.997175141242938</v>
      </c>
      <c r="J10" t="s">
        <v>36</v>
      </c>
      <c r="K10" t="s">
        <v>37</v>
      </c>
      <c r="L10">
        <v>1281330000</v>
      </c>
      <c r="M10" s="14">
        <f t="shared" si="1"/>
        <v>40399.208333333336</v>
      </c>
      <c r="N10">
        <v>1281502800</v>
      </c>
      <c r="O10" s="14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x14ac:dyDescent="0.25">
      <c r="A11">
        <v>9</v>
      </c>
      <c r="B11" t="s">
        <v>48</v>
      </c>
      <c r="C11" s="3" t="s">
        <v>49</v>
      </c>
      <c r="D11" s="5">
        <v>6200</v>
      </c>
      <c r="E11" s="5">
        <v>3208</v>
      </c>
      <c r="F11" s="5">
        <f t="shared" si="5"/>
        <v>51.741935483870968</v>
      </c>
      <c r="G11" t="s">
        <v>14</v>
      </c>
      <c r="H11">
        <v>44</v>
      </c>
      <c r="I11" s="5">
        <f t="shared" si="0"/>
        <v>72.909090909090907</v>
      </c>
      <c r="J11" t="s">
        <v>21</v>
      </c>
      <c r="K11" t="s">
        <v>22</v>
      </c>
      <c r="L11">
        <v>1379566800</v>
      </c>
      <c r="M11" s="14">
        <f t="shared" si="1"/>
        <v>41536.208333333336</v>
      </c>
      <c r="N11">
        <v>1383804000</v>
      </c>
      <c r="O11" s="14">
        <f t="shared" si="2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 s="5">
        <v>5200</v>
      </c>
      <c r="E12" s="5">
        <v>13838</v>
      </c>
      <c r="F12" s="5">
        <f t="shared" si="5"/>
        <v>266.11538461538464</v>
      </c>
      <c r="G12" t="s">
        <v>20</v>
      </c>
      <c r="H12">
        <v>220</v>
      </c>
      <c r="I12" s="5">
        <f t="shared" si="0"/>
        <v>62.9</v>
      </c>
      <c r="J12" t="s">
        <v>21</v>
      </c>
      <c r="K12" t="s">
        <v>22</v>
      </c>
      <c r="L12">
        <v>1281762000</v>
      </c>
      <c r="M12" s="14">
        <f t="shared" si="1"/>
        <v>40404.208333333336</v>
      </c>
      <c r="N12">
        <v>1285909200</v>
      </c>
      <c r="O12" s="14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 s="5">
        <v>6300</v>
      </c>
      <c r="E13" s="5">
        <v>3030</v>
      </c>
      <c r="F13" s="5">
        <f t="shared" si="5"/>
        <v>48.095238095238095</v>
      </c>
      <c r="G13" t="s">
        <v>14</v>
      </c>
      <c r="H13">
        <v>27</v>
      </c>
      <c r="I13" s="5">
        <f t="shared" si="0"/>
        <v>112.22222222222223</v>
      </c>
      <c r="J13" t="s">
        <v>21</v>
      </c>
      <c r="K13" t="s">
        <v>22</v>
      </c>
      <c r="L13">
        <v>1285045200</v>
      </c>
      <c r="M13" s="14">
        <f t="shared" si="1"/>
        <v>40442.208333333336</v>
      </c>
      <c r="N13">
        <v>1285563600</v>
      </c>
      <c r="O13" s="14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x14ac:dyDescent="0.25">
      <c r="A14">
        <v>12</v>
      </c>
      <c r="B14" t="s">
        <v>56</v>
      </c>
      <c r="C14" s="3" t="s">
        <v>57</v>
      </c>
      <c r="D14" s="5">
        <v>6300</v>
      </c>
      <c r="E14" s="5">
        <v>5629</v>
      </c>
      <c r="F14" s="5">
        <f t="shared" si="5"/>
        <v>89.349206349206341</v>
      </c>
      <c r="G14" t="s">
        <v>14</v>
      </c>
      <c r="H14">
        <v>55</v>
      </c>
      <c r="I14" s="5">
        <f t="shared" si="0"/>
        <v>102.34545454545454</v>
      </c>
      <c r="J14" t="s">
        <v>21</v>
      </c>
      <c r="K14" t="s">
        <v>22</v>
      </c>
      <c r="L14">
        <v>1571720400</v>
      </c>
      <c r="M14" s="14">
        <f t="shared" si="1"/>
        <v>43760.208333333328</v>
      </c>
      <c r="N14">
        <v>1572411600</v>
      </c>
      <c r="O14" s="14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x14ac:dyDescent="0.25">
      <c r="A15">
        <v>13</v>
      </c>
      <c r="B15" t="s">
        <v>58</v>
      </c>
      <c r="C15" s="3" t="s">
        <v>59</v>
      </c>
      <c r="D15" s="5">
        <v>4200</v>
      </c>
      <c r="E15" s="5">
        <v>10295</v>
      </c>
      <c r="F15" s="5">
        <f t="shared" si="5"/>
        <v>245.11904761904765</v>
      </c>
      <c r="G15" t="s">
        <v>20</v>
      </c>
      <c r="H15">
        <v>98</v>
      </c>
      <c r="I15" s="5">
        <f t="shared" si="0"/>
        <v>105.05102040816327</v>
      </c>
      <c r="J15" t="s">
        <v>21</v>
      </c>
      <c r="K15" t="s">
        <v>22</v>
      </c>
      <c r="L15">
        <v>1465621200</v>
      </c>
      <c r="M15" s="14">
        <f t="shared" si="1"/>
        <v>42532.208333333328</v>
      </c>
      <c r="N15">
        <v>1466658000</v>
      </c>
      <c r="O15" s="14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 s="5">
        <v>28200</v>
      </c>
      <c r="E16" s="5">
        <v>18829</v>
      </c>
      <c r="F16" s="5">
        <f t="shared" si="5"/>
        <v>66.769503546099301</v>
      </c>
      <c r="G16" t="s">
        <v>14</v>
      </c>
      <c r="H16">
        <v>200</v>
      </c>
      <c r="I16" s="5">
        <f t="shared" si="0"/>
        <v>94.144999999999996</v>
      </c>
      <c r="J16" t="s">
        <v>21</v>
      </c>
      <c r="K16" t="s">
        <v>22</v>
      </c>
      <c r="L16">
        <v>1331013600</v>
      </c>
      <c r="M16" s="14">
        <f t="shared" si="1"/>
        <v>40974.25</v>
      </c>
      <c r="N16">
        <v>1333342800</v>
      </c>
      <c r="O16" s="14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 s="5">
        <v>81200</v>
      </c>
      <c r="E17" s="5">
        <v>38414</v>
      </c>
      <c r="F17" s="5">
        <f t="shared" si="5"/>
        <v>47.307881773399011</v>
      </c>
      <c r="G17" t="s">
        <v>14</v>
      </c>
      <c r="H17">
        <v>452</v>
      </c>
      <c r="I17" s="5">
        <f t="shared" si="0"/>
        <v>84.986725663716811</v>
      </c>
      <c r="J17" t="s">
        <v>21</v>
      </c>
      <c r="K17" t="s">
        <v>22</v>
      </c>
      <c r="L17">
        <v>1575957600</v>
      </c>
      <c r="M17" s="14">
        <f t="shared" si="1"/>
        <v>43809.25</v>
      </c>
      <c r="N17">
        <v>1576303200</v>
      </c>
      <c r="O17" s="14">
        <f t="shared" si="2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x14ac:dyDescent="0.25">
      <c r="A18">
        <v>16</v>
      </c>
      <c r="B18" t="s">
        <v>66</v>
      </c>
      <c r="C18" s="3" t="s">
        <v>67</v>
      </c>
      <c r="D18" s="5">
        <v>1700</v>
      </c>
      <c r="E18" s="5">
        <v>11041</v>
      </c>
      <c r="F18" s="5">
        <f t="shared" si="5"/>
        <v>649.47058823529414</v>
      </c>
      <c r="G18" t="s">
        <v>20</v>
      </c>
      <c r="H18">
        <v>100</v>
      </c>
      <c r="I18" s="5">
        <f t="shared" si="0"/>
        <v>110.41</v>
      </c>
      <c r="J18" t="s">
        <v>21</v>
      </c>
      <c r="K18" t="s">
        <v>22</v>
      </c>
      <c r="L18">
        <v>1390370400</v>
      </c>
      <c r="M18" s="14">
        <f t="shared" si="1"/>
        <v>41661.25</v>
      </c>
      <c r="N18">
        <v>1392271200</v>
      </c>
      <c r="O18" s="14">
        <f t="shared" si="2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x14ac:dyDescent="0.25">
      <c r="A19">
        <v>17</v>
      </c>
      <c r="B19" t="s">
        <v>69</v>
      </c>
      <c r="C19" s="3" t="s">
        <v>70</v>
      </c>
      <c r="D19" s="5">
        <v>84600</v>
      </c>
      <c r="E19" s="5">
        <v>134845</v>
      </c>
      <c r="F19" s="5">
        <f t="shared" si="5"/>
        <v>159.39125295508273</v>
      </c>
      <c r="G19" t="s">
        <v>20</v>
      </c>
      <c r="H19">
        <v>1249</v>
      </c>
      <c r="I19" s="5">
        <f t="shared" si="0"/>
        <v>107.96236989591674</v>
      </c>
      <c r="J19" t="s">
        <v>21</v>
      </c>
      <c r="K19" t="s">
        <v>22</v>
      </c>
      <c r="L19">
        <v>1294812000</v>
      </c>
      <c r="M19" s="14">
        <f t="shared" si="1"/>
        <v>40555.25</v>
      </c>
      <c r="N19">
        <v>1294898400</v>
      </c>
      <c r="O19" s="14">
        <f t="shared" si="2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x14ac:dyDescent="0.25">
      <c r="A20">
        <v>18</v>
      </c>
      <c r="B20" t="s">
        <v>72</v>
      </c>
      <c r="C20" s="3" t="s">
        <v>73</v>
      </c>
      <c r="D20" s="5">
        <v>9100</v>
      </c>
      <c r="E20" s="5">
        <v>6089</v>
      </c>
      <c r="F20" s="5">
        <f t="shared" si="5"/>
        <v>66.912087912087912</v>
      </c>
      <c r="G20" t="s">
        <v>74</v>
      </c>
      <c r="H20">
        <v>135</v>
      </c>
      <c r="I20" s="5">
        <f t="shared" si="0"/>
        <v>45.103703703703701</v>
      </c>
      <c r="J20" t="s">
        <v>21</v>
      </c>
      <c r="K20" t="s">
        <v>22</v>
      </c>
      <c r="L20">
        <v>1536382800</v>
      </c>
      <c r="M20" s="14">
        <f t="shared" si="1"/>
        <v>43351.208333333328</v>
      </c>
      <c r="N20">
        <v>1537074000</v>
      </c>
      <c r="O20" s="14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x14ac:dyDescent="0.25">
      <c r="A21">
        <v>19</v>
      </c>
      <c r="B21" t="s">
        <v>75</v>
      </c>
      <c r="C21" s="3" t="s">
        <v>76</v>
      </c>
      <c r="D21" s="5">
        <v>62500</v>
      </c>
      <c r="E21" s="5">
        <v>30331</v>
      </c>
      <c r="F21" s="5">
        <f t="shared" si="5"/>
        <v>48.529600000000002</v>
      </c>
      <c r="G21" t="s">
        <v>14</v>
      </c>
      <c r="H21">
        <v>674</v>
      </c>
      <c r="I21" s="5">
        <f t="shared" si="0"/>
        <v>45.001483679525222</v>
      </c>
      <c r="J21" t="s">
        <v>21</v>
      </c>
      <c r="K21" t="s">
        <v>22</v>
      </c>
      <c r="L21">
        <v>1551679200</v>
      </c>
      <c r="M21" s="14">
        <f t="shared" si="1"/>
        <v>43528.25</v>
      </c>
      <c r="N21">
        <v>1553490000</v>
      </c>
      <c r="O21" s="14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x14ac:dyDescent="0.25">
      <c r="A22">
        <v>20</v>
      </c>
      <c r="B22" t="s">
        <v>77</v>
      </c>
      <c r="C22" s="3" t="s">
        <v>78</v>
      </c>
      <c r="D22" s="5">
        <v>131800</v>
      </c>
      <c r="E22" s="5">
        <v>147936</v>
      </c>
      <c r="F22" s="5">
        <f t="shared" si="5"/>
        <v>112.24279210925646</v>
      </c>
      <c r="G22" t="s">
        <v>20</v>
      </c>
      <c r="H22">
        <v>1396</v>
      </c>
      <c r="I22" s="5">
        <f t="shared" si="0"/>
        <v>105.97134670487107</v>
      </c>
      <c r="J22" t="s">
        <v>21</v>
      </c>
      <c r="K22" t="s">
        <v>22</v>
      </c>
      <c r="L22">
        <v>1406523600</v>
      </c>
      <c r="M22" s="14">
        <f t="shared" si="1"/>
        <v>41848.208333333336</v>
      </c>
      <c r="N22">
        <v>1406523600</v>
      </c>
      <c r="O22" s="14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x14ac:dyDescent="0.25">
      <c r="A23">
        <v>21</v>
      </c>
      <c r="B23" t="s">
        <v>79</v>
      </c>
      <c r="C23" s="3" t="s">
        <v>80</v>
      </c>
      <c r="D23" s="5">
        <v>94000</v>
      </c>
      <c r="E23" s="5">
        <v>38533</v>
      </c>
      <c r="F23" s="5">
        <f t="shared" si="5"/>
        <v>40.992553191489364</v>
      </c>
      <c r="G23" t="s">
        <v>14</v>
      </c>
      <c r="H23">
        <v>558</v>
      </c>
      <c r="I23" s="5">
        <f t="shared" si="0"/>
        <v>69.055555555555557</v>
      </c>
      <c r="J23" t="s">
        <v>21</v>
      </c>
      <c r="K23" t="s">
        <v>22</v>
      </c>
      <c r="L23">
        <v>1313384400</v>
      </c>
      <c r="M23" s="14">
        <f t="shared" si="1"/>
        <v>40770.208333333336</v>
      </c>
      <c r="N23">
        <v>1316322000</v>
      </c>
      <c r="O23" s="14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x14ac:dyDescent="0.25">
      <c r="A24">
        <v>22</v>
      </c>
      <c r="B24" t="s">
        <v>81</v>
      </c>
      <c r="C24" s="3" t="s">
        <v>82</v>
      </c>
      <c r="D24" s="5">
        <v>59100</v>
      </c>
      <c r="E24" s="5">
        <v>75690</v>
      </c>
      <c r="F24" s="5">
        <f t="shared" si="5"/>
        <v>128.07106598984771</v>
      </c>
      <c r="G24" t="s">
        <v>20</v>
      </c>
      <c r="H24">
        <v>890</v>
      </c>
      <c r="I24" s="5">
        <f t="shared" si="0"/>
        <v>85.044943820224717</v>
      </c>
      <c r="J24" t="s">
        <v>21</v>
      </c>
      <c r="K24" t="s">
        <v>22</v>
      </c>
      <c r="L24">
        <v>1522731600</v>
      </c>
      <c r="M24" s="14">
        <f t="shared" si="1"/>
        <v>43193.208333333328</v>
      </c>
      <c r="N24">
        <v>1524027600</v>
      </c>
      <c r="O24" s="14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x14ac:dyDescent="0.25">
      <c r="A25">
        <v>23</v>
      </c>
      <c r="B25" t="s">
        <v>83</v>
      </c>
      <c r="C25" s="3" t="s">
        <v>84</v>
      </c>
      <c r="D25" s="5">
        <v>4500</v>
      </c>
      <c r="E25" s="5">
        <v>14942</v>
      </c>
      <c r="F25" s="5">
        <f t="shared" si="5"/>
        <v>332.04444444444448</v>
      </c>
      <c r="G25" t="s">
        <v>20</v>
      </c>
      <c r="H25">
        <v>142</v>
      </c>
      <c r="I25" s="5">
        <f t="shared" si="0"/>
        <v>105.22535211267606</v>
      </c>
      <c r="J25" t="s">
        <v>40</v>
      </c>
      <c r="K25" t="s">
        <v>41</v>
      </c>
      <c r="L25">
        <v>1550124000</v>
      </c>
      <c r="M25" s="14">
        <f t="shared" si="1"/>
        <v>43510.25</v>
      </c>
      <c r="N25">
        <v>1554699600</v>
      </c>
      <c r="O25" s="14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x14ac:dyDescent="0.25">
      <c r="A26">
        <v>24</v>
      </c>
      <c r="B26" t="s">
        <v>85</v>
      </c>
      <c r="C26" s="3" t="s">
        <v>86</v>
      </c>
      <c r="D26" s="5">
        <v>92400</v>
      </c>
      <c r="E26" s="5">
        <v>104257</v>
      </c>
      <c r="F26" s="5">
        <f t="shared" si="5"/>
        <v>112.83225108225108</v>
      </c>
      <c r="G26" t="s">
        <v>20</v>
      </c>
      <c r="H26">
        <v>2673</v>
      </c>
      <c r="I26" s="5">
        <f t="shared" si="0"/>
        <v>39.003741114852225</v>
      </c>
      <c r="J26" t="s">
        <v>21</v>
      </c>
      <c r="K26" t="s">
        <v>22</v>
      </c>
      <c r="L26">
        <v>1403326800</v>
      </c>
      <c r="M26" s="14">
        <f t="shared" si="1"/>
        <v>41811.208333333336</v>
      </c>
      <c r="N26">
        <v>1403499600</v>
      </c>
      <c r="O26" s="14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x14ac:dyDescent="0.25">
      <c r="A27">
        <v>25</v>
      </c>
      <c r="B27" t="s">
        <v>87</v>
      </c>
      <c r="C27" s="3" t="s">
        <v>88</v>
      </c>
      <c r="D27" s="5">
        <v>5500</v>
      </c>
      <c r="E27" s="5">
        <v>11904</v>
      </c>
      <c r="F27" s="5">
        <f t="shared" si="5"/>
        <v>216.43636363636364</v>
      </c>
      <c r="G27" t="s">
        <v>20</v>
      </c>
      <c r="H27">
        <v>163</v>
      </c>
      <c r="I27" s="5">
        <f t="shared" si="0"/>
        <v>73.030674846625772</v>
      </c>
      <c r="J27" t="s">
        <v>21</v>
      </c>
      <c r="K27" t="s">
        <v>22</v>
      </c>
      <c r="L27">
        <v>1305694800</v>
      </c>
      <c r="M27" s="14">
        <f t="shared" si="1"/>
        <v>40681.208333333336</v>
      </c>
      <c r="N27">
        <v>1307422800</v>
      </c>
      <c r="O27" s="14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x14ac:dyDescent="0.25">
      <c r="A28">
        <v>26</v>
      </c>
      <c r="B28" t="s">
        <v>90</v>
      </c>
      <c r="C28" s="3" t="s">
        <v>91</v>
      </c>
      <c r="D28" s="5">
        <v>107500</v>
      </c>
      <c r="E28" s="5">
        <v>51814</v>
      </c>
      <c r="F28" s="5">
        <f t="shared" si="5"/>
        <v>48.199069767441863</v>
      </c>
      <c r="G28" t="s">
        <v>74</v>
      </c>
      <c r="H28">
        <v>1480</v>
      </c>
      <c r="I28" s="5">
        <f t="shared" si="0"/>
        <v>35.009459459459457</v>
      </c>
      <c r="J28" t="s">
        <v>21</v>
      </c>
      <c r="K28" t="s">
        <v>22</v>
      </c>
      <c r="L28">
        <v>1533013200</v>
      </c>
      <c r="M28" s="14">
        <f t="shared" si="1"/>
        <v>43312.208333333328</v>
      </c>
      <c r="N28">
        <v>1535346000</v>
      </c>
      <c r="O28" s="14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x14ac:dyDescent="0.25">
      <c r="A29">
        <v>27</v>
      </c>
      <c r="B29" t="s">
        <v>92</v>
      </c>
      <c r="C29" s="3" t="s">
        <v>93</v>
      </c>
      <c r="D29" s="5">
        <v>2000</v>
      </c>
      <c r="E29" s="5">
        <v>1599</v>
      </c>
      <c r="F29" s="5">
        <f t="shared" si="5"/>
        <v>79.95</v>
      </c>
      <c r="G29" t="s">
        <v>14</v>
      </c>
      <c r="H29">
        <v>15</v>
      </c>
      <c r="I29" s="5">
        <f t="shared" si="0"/>
        <v>106.6</v>
      </c>
      <c r="J29" t="s">
        <v>21</v>
      </c>
      <c r="K29" t="s">
        <v>22</v>
      </c>
      <c r="L29">
        <v>1443848400</v>
      </c>
      <c r="M29" s="14">
        <f t="shared" si="1"/>
        <v>42280.208333333328</v>
      </c>
      <c r="N29">
        <v>1444539600</v>
      </c>
      <c r="O29" s="14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x14ac:dyDescent="0.25">
      <c r="A30">
        <v>28</v>
      </c>
      <c r="B30" t="s">
        <v>94</v>
      </c>
      <c r="C30" s="3" t="s">
        <v>95</v>
      </c>
      <c r="D30" s="5">
        <v>130800</v>
      </c>
      <c r="E30" s="5">
        <v>137635</v>
      </c>
      <c r="F30" s="5">
        <f t="shared" si="5"/>
        <v>105.22553516819573</v>
      </c>
      <c r="G30" t="s">
        <v>20</v>
      </c>
      <c r="H30">
        <v>2220</v>
      </c>
      <c r="I30" s="5">
        <f t="shared" si="0"/>
        <v>61.997747747747745</v>
      </c>
      <c r="J30" t="s">
        <v>21</v>
      </c>
      <c r="K30" t="s">
        <v>22</v>
      </c>
      <c r="L30">
        <v>1265695200</v>
      </c>
      <c r="M30" s="14">
        <f t="shared" si="1"/>
        <v>40218.25</v>
      </c>
      <c r="N30">
        <v>1267682400</v>
      </c>
      <c r="O30" s="14">
        <f t="shared" si="2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x14ac:dyDescent="0.25">
      <c r="A31">
        <v>29</v>
      </c>
      <c r="B31" t="s">
        <v>96</v>
      </c>
      <c r="C31" s="3" t="s">
        <v>97</v>
      </c>
      <c r="D31" s="5">
        <v>45900</v>
      </c>
      <c r="E31" s="5">
        <v>150965</v>
      </c>
      <c r="F31" s="5">
        <f t="shared" si="5"/>
        <v>328.89978213507629</v>
      </c>
      <c r="G31" t="s">
        <v>20</v>
      </c>
      <c r="H31">
        <v>1606</v>
      </c>
      <c r="I31" s="5">
        <f t="shared" si="0"/>
        <v>94.000622665006233</v>
      </c>
      <c r="J31" t="s">
        <v>98</v>
      </c>
      <c r="K31" t="s">
        <v>99</v>
      </c>
      <c r="L31">
        <v>1532062800</v>
      </c>
      <c r="M31" s="14">
        <f t="shared" si="1"/>
        <v>43301.208333333328</v>
      </c>
      <c r="N31">
        <v>1535518800</v>
      </c>
      <c r="O31" s="14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x14ac:dyDescent="0.25">
      <c r="A32">
        <v>30</v>
      </c>
      <c r="B32" t="s">
        <v>101</v>
      </c>
      <c r="C32" s="3" t="s">
        <v>102</v>
      </c>
      <c r="D32" s="5">
        <v>9000</v>
      </c>
      <c r="E32" s="5">
        <v>14455</v>
      </c>
      <c r="F32" s="5">
        <f t="shared" si="5"/>
        <v>160.61111111111111</v>
      </c>
      <c r="G32" t="s">
        <v>20</v>
      </c>
      <c r="H32">
        <v>129</v>
      </c>
      <c r="I32" s="5">
        <f t="shared" si="0"/>
        <v>112.05426356589147</v>
      </c>
      <c r="J32" t="s">
        <v>21</v>
      </c>
      <c r="K32" t="s">
        <v>22</v>
      </c>
      <c r="L32">
        <v>1558674000</v>
      </c>
      <c r="M32" s="14">
        <f t="shared" si="1"/>
        <v>43609.208333333328</v>
      </c>
      <c r="N32">
        <v>1559106000</v>
      </c>
      <c r="O32" s="14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x14ac:dyDescent="0.25">
      <c r="A33">
        <v>31</v>
      </c>
      <c r="B33" t="s">
        <v>103</v>
      </c>
      <c r="C33" s="3" t="s">
        <v>104</v>
      </c>
      <c r="D33" s="5">
        <v>3500</v>
      </c>
      <c r="E33" s="5">
        <v>10850</v>
      </c>
      <c r="F33" s="5">
        <f t="shared" si="5"/>
        <v>310</v>
      </c>
      <c r="G33" t="s">
        <v>20</v>
      </c>
      <c r="H33">
        <v>226</v>
      </c>
      <c r="I33" s="5">
        <f t="shared" si="0"/>
        <v>48.008849557522126</v>
      </c>
      <c r="J33" t="s">
        <v>40</v>
      </c>
      <c r="K33" t="s">
        <v>41</v>
      </c>
      <c r="L33">
        <v>1451973600</v>
      </c>
      <c r="M33" s="14">
        <f t="shared" si="1"/>
        <v>42374.25</v>
      </c>
      <c r="N33">
        <v>1454392800</v>
      </c>
      <c r="O33" s="14">
        <f t="shared" si="2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 s="5">
        <v>101000</v>
      </c>
      <c r="E34" s="5">
        <v>87676</v>
      </c>
      <c r="F34" s="5">
        <f t="shared" si="5"/>
        <v>86.807920792079202</v>
      </c>
      <c r="G34" t="s">
        <v>14</v>
      </c>
      <c r="H34">
        <v>2307</v>
      </c>
      <c r="I34" s="5">
        <f t="shared" si="0"/>
        <v>38.004334633723452</v>
      </c>
      <c r="J34" t="s">
        <v>107</v>
      </c>
      <c r="K34" t="s">
        <v>108</v>
      </c>
      <c r="L34">
        <v>1515564000</v>
      </c>
      <c r="M34" s="14">
        <f t="shared" si="1"/>
        <v>43110.25</v>
      </c>
      <c r="N34">
        <v>1517896800</v>
      </c>
      <c r="O34" s="14">
        <f t="shared" si="2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 s="5">
        <v>50200</v>
      </c>
      <c r="E35" s="5">
        <v>189666</v>
      </c>
      <c r="F35" s="5">
        <f t="shared" si="5"/>
        <v>377.82071713147411</v>
      </c>
      <c r="G35" t="s">
        <v>20</v>
      </c>
      <c r="H35">
        <v>5419</v>
      </c>
      <c r="I35" s="5">
        <f t="shared" si="0"/>
        <v>35.000184535892231</v>
      </c>
      <c r="J35" t="s">
        <v>21</v>
      </c>
      <c r="K35" t="s">
        <v>22</v>
      </c>
      <c r="L35">
        <v>1412485200</v>
      </c>
      <c r="M35" s="14">
        <f t="shared" si="1"/>
        <v>41917.208333333336</v>
      </c>
      <c r="N35">
        <v>1415685600</v>
      </c>
      <c r="O35" s="14">
        <f t="shared" si="2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ht="31.5" x14ac:dyDescent="0.25">
      <c r="A36">
        <v>34</v>
      </c>
      <c r="B36" t="s">
        <v>111</v>
      </c>
      <c r="C36" s="3" t="s">
        <v>112</v>
      </c>
      <c r="D36" s="5">
        <v>9300</v>
      </c>
      <c r="E36" s="5">
        <v>14025</v>
      </c>
      <c r="F36" s="5">
        <f t="shared" si="5"/>
        <v>150.80645161290323</v>
      </c>
      <c r="G36" t="s">
        <v>20</v>
      </c>
      <c r="H36">
        <v>165</v>
      </c>
      <c r="I36" s="5">
        <f t="shared" si="0"/>
        <v>85</v>
      </c>
      <c r="J36" t="s">
        <v>21</v>
      </c>
      <c r="K36" t="s">
        <v>22</v>
      </c>
      <c r="L36">
        <v>1490245200</v>
      </c>
      <c r="M36" s="14">
        <f t="shared" si="1"/>
        <v>42817.208333333328</v>
      </c>
      <c r="N36">
        <v>1490677200</v>
      </c>
      <c r="O36" s="14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 s="5">
        <v>125500</v>
      </c>
      <c r="E37" s="5">
        <v>188628</v>
      </c>
      <c r="F37" s="5">
        <f t="shared" si="5"/>
        <v>150.30119521912351</v>
      </c>
      <c r="G37" t="s">
        <v>20</v>
      </c>
      <c r="H37">
        <v>1965</v>
      </c>
      <c r="I37" s="5">
        <f t="shared" si="0"/>
        <v>95.993893129770996</v>
      </c>
      <c r="J37" t="s">
        <v>36</v>
      </c>
      <c r="K37" t="s">
        <v>37</v>
      </c>
      <c r="L37">
        <v>1547877600</v>
      </c>
      <c r="M37" s="14">
        <f t="shared" si="1"/>
        <v>43484.25</v>
      </c>
      <c r="N37">
        <v>1551506400</v>
      </c>
      <c r="O37" s="14">
        <f t="shared" si="2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x14ac:dyDescent="0.25">
      <c r="A38">
        <v>36</v>
      </c>
      <c r="B38" t="s">
        <v>115</v>
      </c>
      <c r="C38" s="3" t="s">
        <v>116</v>
      </c>
      <c r="D38" s="5">
        <v>700</v>
      </c>
      <c r="E38" s="5">
        <v>1101</v>
      </c>
      <c r="F38" s="5">
        <f t="shared" si="5"/>
        <v>157.28571428571431</v>
      </c>
      <c r="G38" t="s">
        <v>20</v>
      </c>
      <c r="H38">
        <v>16</v>
      </c>
      <c r="I38" s="5">
        <f t="shared" si="0"/>
        <v>68.8125</v>
      </c>
      <c r="J38" t="s">
        <v>21</v>
      </c>
      <c r="K38" t="s">
        <v>22</v>
      </c>
      <c r="L38">
        <v>1298700000</v>
      </c>
      <c r="M38" s="14">
        <f t="shared" si="1"/>
        <v>40600.25</v>
      </c>
      <c r="N38">
        <v>1300856400</v>
      </c>
      <c r="O38" s="14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x14ac:dyDescent="0.25">
      <c r="A39">
        <v>37</v>
      </c>
      <c r="B39" t="s">
        <v>117</v>
      </c>
      <c r="C39" s="3" t="s">
        <v>118</v>
      </c>
      <c r="D39" s="5">
        <v>8100</v>
      </c>
      <c r="E39" s="5">
        <v>11339</v>
      </c>
      <c r="F39" s="5">
        <f t="shared" si="5"/>
        <v>139.98765432098764</v>
      </c>
      <c r="G39" t="s">
        <v>20</v>
      </c>
      <c r="H39">
        <v>107</v>
      </c>
      <c r="I39" s="5">
        <f t="shared" si="0"/>
        <v>105.97196261682242</v>
      </c>
      <c r="J39" t="s">
        <v>21</v>
      </c>
      <c r="K39" t="s">
        <v>22</v>
      </c>
      <c r="L39">
        <v>1570338000</v>
      </c>
      <c r="M39" s="14">
        <f t="shared" si="1"/>
        <v>43744.208333333328</v>
      </c>
      <c r="N39">
        <v>1573192800</v>
      </c>
      <c r="O39" s="14">
        <f t="shared" si="2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x14ac:dyDescent="0.25">
      <c r="A40">
        <v>38</v>
      </c>
      <c r="B40" t="s">
        <v>120</v>
      </c>
      <c r="C40" s="3" t="s">
        <v>121</v>
      </c>
      <c r="D40" s="5">
        <v>3100</v>
      </c>
      <c r="E40" s="5">
        <v>10085</v>
      </c>
      <c r="F40" s="5">
        <f t="shared" si="5"/>
        <v>325.32258064516128</v>
      </c>
      <c r="G40" t="s">
        <v>20</v>
      </c>
      <c r="H40">
        <v>134</v>
      </c>
      <c r="I40" s="5">
        <f t="shared" si="0"/>
        <v>75.261194029850742</v>
      </c>
      <c r="J40" t="s">
        <v>21</v>
      </c>
      <c r="K40" t="s">
        <v>22</v>
      </c>
      <c r="L40">
        <v>1287378000</v>
      </c>
      <c r="M40" s="14">
        <f t="shared" si="1"/>
        <v>40469.208333333336</v>
      </c>
      <c r="N40">
        <v>1287810000</v>
      </c>
      <c r="O40" s="14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 s="5">
        <v>9900</v>
      </c>
      <c r="E41" s="5">
        <v>5027</v>
      </c>
      <c r="F41" s="5">
        <f t="shared" si="5"/>
        <v>50.777777777777779</v>
      </c>
      <c r="G41" t="s">
        <v>14</v>
      </c>
      <c r="H41">
        <v>88</v>
      </c>
      <c r="I41" s="5">
        <f t="shared" si="0"/>
        <v>57.125</v>
      </c>
      <c r="J41" t="s">
        <v>36</v>
      </c>
      <c r="K41" t="s">
        <v>37</v>
      </c>
      <c r="L41">
        <v>1361772000</v>
      </c>
      <c r="M41" s="14">
        <f t="shared" si="1"/>
        <v>41330.25</v>
      </c>
      <c r="N41">
        <v>1362978000</v>
      </c>
      <c r="O41" s="14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x14ac:dyDescent="0.25">
      <c r="A42">
        <v>40</v>
      </c>
      <c r="B42" t="s">
        <v>125</v>
      </c>
      <c r="C42" s="3" t="s">
        <v>126</v>
      </c>
      <c r="D42" s="5">
        <v>8800</v>
      </c>
      <c r="E42" s="5">
        <v>14878</v>
      </c>
      <c r="F42" s="5">
        <f t="shared" si="5"/>
        <v>169.06818181818181</v>
      </c>
      <c r="G42" t="s">
        <v>20</v>
      </c>
      <c r="H42">
        <v>198</v>
      </c>
      <c r="I42" s="5">
        <f t="shared" si="0"/>
        <v>75.141414141414145</v>
      </c>
      <c r="J42" t="s">
        <v>21</v>
      </c>
      <c r="K42" t="s">
        <v>22</v>
      </c>
      <c r="L42">
        <v>1275714000</v>
      </c>
      <c r="M42" s="14">
        <f t="shared" si="1"/>
        <v>40334.208333333336</v>
      </c>
      <c r="N42">
        <v>1277355600</v>
      </c>
      <c r="O42" s="14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x14ac:dyDescent="0.25">
      <c r="A43">
        <v>41</v>
      </c>
      <c r="B43" t="s">
        <v>127</v>
      </c>
      <c r="C43" s="3" t="s">
        <v>128</v>
      </c>
      <c r="D43" s="5">
        <v>5600</v>
      </c>
      <c r="E43" s="5">
        <v>11924</v>
      </c>
      <c r="F43" s="5">
        <f t="shared" si="5"/>
        <v>212.92857142857144</v>
      </c>
      <c r="G43" t="s">
        <v>20</v>
      </c>
      <c r="H43">
        <v>111</v>
      </c>
      <c r="I43" s="5">
        <f t="shared" si="0"/>
        <v>107.42342342342343</v>
      </c>
      <c r="J43" t="s">
        <v>107</v>
      </c>
      <c r="K43" t="s">
        <v>108</v>
      </c>
      <c r="L43">
        <v>1346734800</v>
      </c>
      <c r="M43" s="14">
        <f t="shared" si="1"/>
        <v>41156.208333333336</v>
      </c>
      <c r="N43">
        <v>1348981200</v>
      </c>
      <c r="O43" s="14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x14ac:dyDescent="0.25">
      <c r="A44">
        <v>42</v>
      </c>
      <c r="B44" t="s">
        <v>129</v>
      </c>
      <c r="C44" s="3" t="s">
        <v>130</v>
      </c>
      <c r="D44" s="5">
        <v>1800</v>
      </c>
      <c r="E44" s="5">
        <v>7991</v>
      </c>
      <c r="F44" s="5">
        <f t="shared" si="5"/>
        <v>443.94444444444446</v>
      </c>
      <c r="G44" t="s">
        <v>20</v>
      </c>
      <c r="H44">
        <v>222</v>
      </c>
      <c r="I44" s="5">
        <f t="shared" si="0"/>
        <v>35.995495495495497</v>
      </c>
      <c r="J44" t="s">
        <v>21</v>
      </c>
      <c r="K44" t="s">
        <v>22</v>
      </c>
      <c r="L44">
        <v>1309755600</v>
      </c>
      <c r="M44" s="14">
        <f t="shared" si="1"/>
        <v>40728.208333333336</v>
      </c>
      <c r="N44">
        <v>1310533200</v>
      </c>
      <c r="O44" s="14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 s="5">
        <v>90200</v>
      </c>
      <c r="E45" s="5">
        <v>167717</v>
      </c>
      <c r="F45" s="5">
        <f t="shared" si="5"/>
        <v>185.9390243902439</v>
      </c>
      <c r="G45" t="s">
        <v>20</v>
      </c>
      <c r="H45">
        <v>6212</v>
      </c>
      <c r="I45" s="5">
        <f t="shared" si="0"/>
        <v>26.998873148744366</v>
      </c>
      <c r="J45" t="s">
        <v>21</v>
      </c>
      <c r="K45" t="s">
        <v>22</v>
      </c>
      <c r="L45">
        <v>1406178000</v>
      </c>
      <c r="M45" s="14">
        <f t="shared" si="1"/>
        <v>41844.208333333336</v>
      </c>
      <c r="N45">
        <v>1407560400</v>
      </c>
      <c r="O45" s="14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 s="5">
        <v>1600</v>
      </c>
      <c r="E46" s="5">
        <v>10541</v>
      </c>
      <c r="F46" s="5">
        <f t="shared" si="5"/>
        <v>658.8125</v>
      </c>
      <c r="G46" t="s">
        <v>20</v>
      </c>
      <c r="H46">
        <v>98</v>
      </c>
      <c r="I46" s="5">
        <f t="shared" si="0"/>
        <v>107.56122448979592</v>
      </c>
      <c r="J46" t="s">
        <v>36</v>
      </c>
      <c r="K46" t="s">
        <v>37</v>
      </c>
      <c r="L46">
        <v>1552798800</v>
      </c>
      <c r="M46" s="14">
        <f t="shared" si="1"/>
        <v>43541.208333333328</v>
      </c>
      <c r="N46">
        <v>1552885200</v>
      </c>
      <c r="O46" s="14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 s="5">
        <v>9500</v>
      </c>
      <c r="E47" s="5">
        <v>4530</v>
      </c>
      <c r="F47" s="5">
        <f t="shared" si="5"/>
        <v>47.684210526315788</v>
      </c>
      <c r="G47" t="s">
        <v>14</v>
      </c>
      <c r="H47">
        <v>48</v>
      </c>
      <c r="I47" s="5">
        <f t="shared" si="0"/>
        <v>94.375</v>
      </c>
      <c r="J47" t="s">
        <v>21</v>
      </c>
      <c r="K47" t="s">
        <v>22</v>
      </c>
      <c r="L47">
        <v>1478062800</v>
      </c>
      <c r="M47" s="14">
        <f t="shared" si="1"/>
        <v>42676.208333333328</v>
      </c>
      <c r="N47">
        <v>1479362400</v>
      </c>
      <c r="O47" s="14">
        <f t="shared" si="2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x14ac:dyDescent="0.25">
      <c r="A48">
        <v>46</v>
      </c>
      <c r="B48" t="s">
        <v>138</v>
      </c>
      <c r="C48" s="3" t="s">
        <v>139</v>
      </c>
      <c r="D48" s="5">
        <v>3700</v>
      </c>
      <c r="E48" s="5">
        <v>4247</v>
      </c>
      <c r="F48" s="5">
        <f t="shared" si="5"/>
        <v>114.78378378378378</v>
      </c>
      <c r="G48" t="s">
        <v>20</v>
      </c>
      <c r="H48">
        <v>92</v>
      </c>
      <c r="I48" s="5">
        <f t="shared" si="0"/>
        <v>46.163043478260867</v>
      </c>
      <c r="J48" t="s">
        <v>21</v>
      </c>
      <c r="K48" t="s">
        <v>22</v>
      </c>
      <c r="L48">
        <v>1278565200</v>
      </c>
      <c r="M48" s="14">
        <f t="shared" si="1"/>
        <v>40367.208333333336</v>
      </c>
      <c r="N48">
        <v>1280552400</v>
      </c>
      <c r="O48" s="14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x14ac:dyDescent="0.25">
      <c r="A49">
        <v>47</v>
      </c>
      <c r="B49" t="s">
        <v>140</v>
      </c>
      <c r="C49" s="3" t="s">
        <v>141</v>
      </c>
      <c r="D49" s="5">
        <v>1500</v>
      </c>
      <c r="E49" s="5">
        <v>7129</v>
      </c>
      <c r="F49" s="5">
        <f t="shared" si="5"/>
        <v>475.26666666666665</v>
      </c>
      <c r="G49" t="s">
        <v>20</v>
      </c>
      <c r="H49">
        <v>149</v>
      </c>
      <c r="I49" s="5">
        <f t="shared" si="0"/>
        <v>47.845637583892618</v>
      </c>
      <c r="J49" t="s">
        <v>21</v>
      </c>
      <c r="K49" t="s">
        <v>22</v>
      </c>
      <c r="L49">
        <v>1396069200</v>
      </c>
      <c r="M49" s="14">
        <f t="shared" si="1"/>
        <v>41727.208333333336</v>
      </c>
      <c r="N49">
        <v>1398661200</v>
      </c>
      <c r="O49" s="14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x14ac:dyDescent="0.25">
      <c r="A50">
        <v>48</v>
      </c>
      <c r="B50" t="s">
        <v>142</v>
      </c>
      <c r="C50" s="3" t="s">
        <v>143</v>
      </c>
      <c r="D50" s="5">
        <v>33300</v>
      </c>
      <c r="E50" s="5">
        <v>128862</v>
      </c>
      <c r="F50" s="5">
        <f t="shared" si="5"/>
        <v>386.97297297297297</v>
      </c>
      <c r="G50" t="s">
        <v>20</v>
      </c>
      <c r="H50">
        <v>2431</v>
      </c>
      <c r="I50" s="5">
        <f t="shared" si="0"/>
        <v>53.007815713698065</v>
      </c>
      <c r="J50" t="s">
        <v>21</v>
      </c>
      <c r="K50" t="s">
        <v>22</v>
      </c>
      <c r="L50">
        <v>1435208400</v>
      </c>
      <c r="M50" s="14">
        <f t="shared" si="1"/>
        <v>42180.208333333328</v>
      </c>
      <c r="N50">
        <v>1436245200</v>
      </c>
      <c r="O50" s="14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x14ac:dyDescent="0.25">
      <c r="A51">
        <v>49</v>
      </c>
      <c r="B51" t="s">
        <v>144</v>
      </c>
      <c r="C51" s="3" t="s">
        <v>145</v>
      </c>
      <c r="D51" s="5">
        <v>7200</v>
      </c>
      <c r="E51" s="5">
        <v>13653</v>
      </c>
      <c r="F51" s="5">
        <f t="shared" si="5"/>
        <v>189.625</v>
      </c>
      <c r="G51" t="s">
        <v>20</v>
      </c>
      <c r="H51">
        <v>303</v>
      </c>
      <c r="I51" s="5">
        <f t="shared" si="0"/>
        <v>45.059405940594061</v>
      </c>
      <c r="J51" t="s">
        <v>21</v>
      </c>
      <c r="K51" t="s">
        <v>22</v>
      </c>
      <c r="L51">
        <v>1571547600</v>
      </c>
      <c r="M51" s="14">
        <f t="shared" si="1"/>
        <v>43758.208333333328</v>
      </c>
      <c r="N51">
        <v>1575439200</v>
      </c>
      <c r="O51" s="14">
        <f t="shared" si="2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x14ac:dyDescent="0.25">
      <c r="A52">
        <v>50</v>
      </c>
      <c r="B52" t="s">
        <v>146</v>
      </c>
      <c r="C52" s="3" t="s">
        <v>147</v>
      </c>
      <c r="D52" s="5">
        <v>100</v>
      </c>
      <c r="E52" s="5">
        <v>2</v>
      </c>
      <c r="F52" s="5">
        <f t="shared" si="5"/>
        <v>2</v>
      </c>
      <c r="G52" t="s">
        <v>14</v>
      </c>
      <c r="H52">
        <v>1</v>
      </c>
      <c r="I52" s="5">
        <f t="shared" si="0"/>
        <v>2</v>
      </c>
      <c r="J52" t="s">
        <v>107</v>
      </c>
      <c r="K52" t="s">
        <v>108</v>
      </c>
      <c r="L52">
        <v>1375333200</v>
      </c>
      <c r="M52" s="14">
        <f t="shared" si="1"/>
        <v>41487.208333333336</v>
      </c>
      <c r="N52">
        <v>1377752400</v>
      </c>
      <c r="O52" s="14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x14ac:dyDescent="0.25">
      <c r="A53">
        <v>51</v>
      </c>
      <c r="B53" t="s">
        <v>149</v>
      </c>
      <c r="C53" s="3" t="s">
        <v>150</v>
      </c>
      <c r="D53" s="5">
        <v>158100</v>
      </c>
      <c r="E53" s="5">
        <v>145243</v>
      </c>
      <c r="F53" s="5">
        <f t="shared" si="5"/>
        <v>91.867805186590772</v>
      </c>
      <c r="G53" t="s">
        <v>14</v>
      </c>
      <c r="H53">
        <v>1467</v>
      </c>
      <c r="I53" s="5">
        <f t="shared" si="0"/>
        <v>99.006816632583508</v>
      </c>
      <c r="J53" t="s">
        <v>40</v>
      </c>
      <c r="K53" t="s">
        <v>41</v>
      </c>
      <c r="L53">
        <v>1332824400</v>
      </c>
      <c r="M53" s="14">
        <f t="shared" si="1"/>
        <v>40995.208333333336</v>
      </c>
      <c r="N53">
        <v>1334206800</v>
      </c>
      <c r="O53" s="14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 s="5">
        <v>7200</v>
      </c>
      <c r="E54" s="5">
        <v>2459</v>
      </c>
      <c r="F54" s="5">
        <f t="shared" si="5"/>
        <v>34.152777777777779</v>
      </c>
      <c r="G54" t="s">
        <v>14</v>
      </c>
      <c r="H54">
        <v>75</v>
      </c>
      <c r="I54" s="5">
        <f t="shared" si="0"/>
        <v>32.786666666666669</v>
      </c>
      <c r="J54" t="s">
        <v>21</v>
      </c>
      <c r="K54" t="s">
        <v>22</v>
      </c>
      <c r="L54">
        <v>1284526800</v>
      </c>
      <c r="M54" s="14">
        <f t="shared" si="1"/>
        <v>40436.208333333336</v>
      </c>
      <c r="N54">
        <v>1284872400</v>
      </c>
      <c r="O54" s="14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x14ac:dyDescent="0.25">
      <c r="A55">
        <v>53</v>
      </c>
      <c r="B55" t="s">
        <v>153</v>
      </c>
      <c r="C55" s="3" t="s">
        <v>154</v>
      </c>
      <c r="D55" s="5">
        <v>8800</v>
      </c>
      <c r="E55" s="5">
        <v>12356</v>
      </c>
      <c r="F55" s="5">
        <f t="shared" si="5"/>
        <v>140.40909090909091</v>
      </c>
      <c r="G55" t="s">
        <v>20</v>
      </c>
      <c r="H55">
        <v>209</v>
      </c>
      <c r="I55" s="5">
        <f t="shared" si="0"/>
        <v>59.119617224880386</v>
      </c>
      <c r="J55" t="s">
        <v>21</v>
      </c>
      <c r="K55" t="s">
        <v>22</v>
      </c>
      <c r="L55">
        <v>1400562000</v>
      </c>
      <c r="M55" s="14">
        <f t="shared" si="1"/>
        <v>41779.208333333336</v>
      </c>
      <c r="N55">
        <v>1403931600</v>
      </c>
      <c r="O55" s="14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x14ac:dyDescent="0.25">
      <c r="A56">
        <v>54</v>
      </c>
      <c r="B56" t="s">
        <v>155</v>
      </c>
      <c r="C56" s="3" t="s">
        <v>156</v>
      </c>
      <c r="D56" s="5">
        <v>6000</v>
      </c>
      <c r="E56" s="5">
        <v>5392</v>
      </c>
      <c r="F56" s="5">
        <f t="shared" si="5"/>
        <v>89.86666666666666</v>
      </c>
      <c r="G56" t="s">
        <v>14</v>
      </c>
      <c r="H56">
        <v>120</v>
      </c>
      <c r="I56" s="5">
        <f t="shared" si="0"/>
        <v>44.93333333333333</v>
      </c>
      <c r="J56" t="s">
        <v>21</v>
      </c>
      <c r="K56" t="s">
        <v>22</v>
      </c>
      <c r="L56">
        <v>1520748000</v>
      </c>
      <c r="M56" s="14">
        <f t="shared" si="1"/>
        <v>43170.25</v>
      </c>
      <c r="N56">
        <v>1521262800</v>
      </c>
      <c r="O56" s="14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x14ac:dyDescent="0.25">
      <c r="A57">
        <v>55</v>
      </c>
      <c r="B57" t="s">
        <v>157</v>
      </c>
      <c r="C57" s="3" t="s">
        <v>158</v>
      </c>
      <c r="D57" s="5">
        <v>6600</v>
      </c>
      <c r="E57" s="5">
        <v>11746</v>
      </c>
      <c r="F57" s="5">
        <f t="shared" si="5"/>
        <v>177.96969696969697</v>
      </c>
      <c r="G57" t="s">
        <v>20</v>
      </c>
      <c r="H57">
        <v>131</v>
      </c>
      <c r="I57" s="5">
        <f t="shared" si="0"/>
        <v>89.664122137404576</v>
      </c>
      <c r="J57" t="s">
        <v>21</v>
      </c>
      <c r="K57" t="s">
        <v>22</v>
      </c>
      <c r="L57">
        <v>1532926800</v>
      </c>
      <c r="M57" s="14">
        <f t="shared" si="1"/>
        <v>43311.208333333328</v>
      </c>
      <c r="N57">
        <v>1533358800</v>
      </c>
      <c r="O57" s="14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 ht="31.5" x14ac:dyDescent="0.25">
      <c r="A58">
        <v>56</v>
      </c>
      <c r="B58" t="s">
        <v>160</v>
      </c>
      <c r="C58" s="3" t="s">
        <v>161</v>
      </c>
      <c r="D58" s="5">
        <v>8000</v>
      </c>
      <c r="E58" s="5">
        <v>11493</v>
      </c>
      <c r="F58" s="5">
        <f t="shared" si="5"/>
        <v>143.66249999999999</v>
      </c>
      <c r="G58" t="s">
        <v>20</v>
      </c>
      <c r="H58">
        <v>164</v>
      </c>
      <c r="I58" s="5">
        <f t="shared" si="0"/>
        <v>70.079268292682926</v>
      </c>
      <c r="J58" t="s">
        <v>21</v>
      </c>
      <c r="K58" t="s">
        <v>22</v>
      </c>
      <c r="L58">
        <v>1420869600</v>
      </c>
      <c r="M58" s="14">
        <f t="shared" si="1"/>
        <v>42014.25</v>
      </c>
      <c r="N58">
        <v>1421474400</v>
      </c>
      <c r="O58" s="14">
        <f t="shared" si="2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x14ac:dyDescent="0.25">
      <c r="A59">
        <v>57</v>
      </c>
      <c r="B59" t="s">
        <v>162</v>
      </c>
      <c r="C59" s="3" t="s">
        <v>163</v>
      </c>
      <c r="D59" s="5">
        <v>2900</v>
      </c>
      <c r="E59" s="5">
        <v>6243</v>
      </c>
      <c r="F59" s="5">
        <f t="shared" si="5"/>
        <v>215.27586206896552</v>
      </c>
      <c r="G59" t="s">
        <v>20</v>
      </c>
      <c r="H59">
        <v>201</v>
      </c>
      <c r="I59" s="5">
        <f t="shared" si="0"/>
        <v>31.059701492537314</v>
      </c>
      <c r="J59" t="s">
        <v>21</v>
      </c>
      <c r="K59" t="s">
        <v>22</v>
      </c>
      <c r="L59">
        <v>1504242000</v>
      </c>
      <c r="M59" s="14">
        <f t="shared" si="1"/>
        <v>42979.208333333328</v>
      </c>
      <c r="N59">
        <v>1505278800</v>
      </c>
      <c r="O59" s="14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 s="5">
        <v>2700</v>
      </c>
      <c r="E60" s="5">
        <v>6132</v>
      </c>
      <c r="F60" s="5">
        <f t="shared" si="5"/>
        <v>227.11111111111114</v>
      </c>
      <c r="G60" t="s">
        <v>20</v>
      </c>
      <c r="H60">
        <v>211</v>
      </c>
      <c r="I60" s="5">
        <f t="shared" si="0"/>
        <v>29.061611374407583</v>
      </c>
      <c r="J60" t="s">
        <v>21</v>
      </c>
      <c r="K60" t="s">
        <v>22</v>
      </c>
      <c r="L60">
        <v>1442811600</v>
      </c>
      <c r="M60" s="14">
        <f t="shared" si="1"/>
        <v>42268.208333333328</v>
      </c>
      <c r="N60">
        <v>1443934800</v>
      </c>
      <c r="O60" s="14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x14ac:dyDescent="0.25">
      <c r="A61">
        <v>59</v>
      </c>
      <c r="B61" t="s">
        <v>166</v>
      </c>
      <c r="C61" s="3" t="s">
        <v>167</v>
      </c>
      <c r="D61" s="5">
        <v>1400</v>
      </c>
      <c r="E61" s="5">
        <v>3851</v>
      </c>
      <c r="F61" s="5">
        <f t="shared" si="5"/>
        <v>275.07142857142861</v>
      </c>
      <c r="G61" t="s">
        <v>20</v>
      </c>
      <c r="H61">
        <v>128</v>
      </c>
      <c r="I61" s="5">
        <f t="shared" si="0"/>
        <v>30.0859375</v>
      </c>
      <c r="J61" t="s">
        <v>21</v>
      </c>
      <c r="K61" t="s">
        <v>22</v>
      </c>
      <c r="L61">
        <v>1497243600</v>
      </c>
      <c r="M61" s="14">
        <f t="shared" si="1"/>
        <v>42898.208333333328</v>
      </c>
      <c r="N61">
        <v>1498539600</v>
      </c>
      <c r="O61" s="14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x14ac:dyDescent="0.25">
      <c r="A62">
        <v>60</v>
      </c>
      <c r="B62" t="s">
        <v>168</v>
      </c>
      <c r="C62" s="3" t="s">
        <v>169</v>
      </c>
      <c r="D62" s="5">
        <v>94200</v>
      </c>
      <c r="E62" s="5">
        <v>135997</v>
      </c>
      <c r="F62" s="5">
        <f t="shared" si="5"/>
        <v>144.37048832271762</v>
      </c>
      <c r="G62" t="s">
        <v>20</v>
      </c>
      <c r="H62">
        <v>1600</v>
      </c>
      <c r="I62" s="5">
        <f t="shared" si="0"/>
        <v>84.998125000000002</v>
      </c>
      <c r="J62" t="s">
        <v>15</v>
      </c>
      <c r="K62" t="s">
        <v>16</v>
      </c>
      <c r="L62">
        <v>1342501200</v>
      </c>
      <c r="M62" s="14">
        <f t="shared" si="1"/>
        <v>41107.208333333336</v>
      </c>
      <c r="N62">
        <v>1342760400</v>
      </c>
      <c r="O62" s="14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 s="5">
        <v>199200</v>
      </c>
      <c r="E63" s="5">
        <v>184750</v>
      </c>
      <c r="F63" s="5">
        <f t="shared" si="5"/>
        <v>92.74598393574297</v>
      </c>
      <c r="G63" t="s">
        <v>14</v>
      </c>
      <c r="H63">
        <v>2253</v>
      </c>
      <c r="I63" s="5">
        <f t="shared" si="0"/>
        <v>82.001775410563695</v>
      </c>
      <c r="J63" t="s">
        <v>15</v>
      </c>
      <c r="K63" t="s">
        <v>16</v>
      </c>
      <c r="L63">
        <v>1298268000</v>
      </c>
      <c r="M63" s="14">
        <f t="shared" si="1"/>
        <v>40595.25</v>
      </c>
      <c r="N63">
        <v>1301720400</v>
      </c>
      <c r="O63" s="14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x14ac:dyDescent="0.25">
      <c r="A64">
        <v>62</v>
      </c>
      <c r="B64" t="s">
        <v>172</v>
      </c>
      <c r="C64" s="3" t="s">
        <v>173</v>
      </c>
      <c r="D64" s="5">
        <v>2000</v>
      </c>
      <c r="E64" s="5">
        <v>14452</v>
      </c>
      <c r="F64" s="5">
        <f t="shared" si="5"/>
        <v>722.6</v>
      </c>
      <c r="G64" t="s">
        <v>20</v>
      </c>
      <c r="H64">
        <v>249</v>
      </c>
      <c r="I64" s="5">
        <f t="shared" si="0"/>
        <v>58.040160642570278</v>
      </c>
      <c r="J64" t="s">
        <v>21</v>
      </c>
      <c r="K64" t="s">
        <v>22</v>
      </c>
      <c r="L64">
        <v>1433480400</v>
      </c>
      <c r="M64" s="14">
        <f t="shared" si="1"/>
        <v>42160.208333333328</v>
      </c>
      <c r="N64">
        <v>1433566800</v>
      </c>
      <c r="O64" s="14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x14ac:dyDescent="0.25">
      <c r="A65">
        <v>63</v>
      </c>
      <c r="B65" t="s">
        <v>174</v>
      </c>
      <c r="C65" s="3" t="s">
        <v>175</v>
      </c>
      <c r="D65" s="5">
        <v>4700</v>
      </c>
      <c r="E65" s="5">
        <v>557</v>
      </c>
      <c r="F65" s="5">
        <f t="shared" si="5"/>
        <v>11.851063829787234</v>
      </c>
      <c r="G65" t="s">
        <v>14</v>
      </c>
      <c r="H65">
        <v>5</v>
      </c>
      <c r="I65" s="5">
        <f t="shared" si="0"/>
        <v>111.4</v>
      </c>
      <c r="J65" t="s">
        <v>21</v>
      </c>
      <c r="K65" t="s">
        <v>22</v>
      </c>
      <c r="L65">
        <v>1493355600</v>
      </c>
      <c r="M65" s="14">
        <f t="shared" si="1"/>
        <v>42853.208333333328</v>
      </c>
      <c r="N65">
        <v>1493874000</v>
      </c>
      <c r="O65" s="14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x14ac:dyDescent="0.25">
      <c r="A66">
        <v>64</v>
      </c>
      <c r="B66" t="s">
        <v>176</v>
      </c>
      <c r="C66" s="3" t="s">
        <v>177</v>
      </c>
      <c r="D66" s="5">
        <v>2800</v>
      </c>
      <c r="E66" s="5">
        <v>2734</v>
      </c>
      <c r="F66" s="5">
        <f t="shared" si="5"/>
        <v>97.642857142857139</v>
      </c>
      <c r="G66" t="s">
        <v>14</v>
      </c>
      <c r="H66">
        <v>38</v>
      </c>
      <c r="I66" s="5">
        <f t="shared" si="0"/>
        <v>71.94736842105263</v>
      </c>
      <c r="J66" t="s">
        <v>21</v>
      </c>
      <c r="K66" t="s">
        <v>22</v>
      </c>
      <c r="L66">
        <v>1530507600</v>
      </c>
      <c r="M66" s="14">
        <f t="shared" si="1"/>
        <v>43283.208333333328</v>
      </c>
      <c r="N66">
        <v>1531803600</v>
      </c>
      <c r="O66" s="14">
        <f t="shared" si="2"/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</row>
    <row r="67" spans="1:20" x14ac:dyDescent="0.25">
      <c r="A67">
        <v>65</v>
      </c>
      <c r="B67" t="s">
        <v>178</v>
      </c>
      <c r="C67" s="3" t="s">
        <v>179</v>
      </c>
      <c r="D67" s="5">
        <v>6100</v>
      </c>
      <c r="E67" s="5">
        <v>14405</v>
      </c>
      <c r="F67" s="5">
        <f t="shared" ref="F67:F130" si="6">+E67/D67*100</f>
        <v>236.14754098360655</v>
      </c>
      <c r="G67" t="s">
        <v>20</v>
      </c>
      <c r="H67">
        <v>236</v>
      </c>
      <c r="I67" s="5">
        <f t="shared" ref="I67:I130" si="7">IF(E67,E67/H67,0)</f>
        <v>61.038135593220339</v>
      </c>
      <c r="J67" t="s">
        <v>21</v>
      </c>
      <c r="K67" t="s">
        <v>22</v>
      </c>
      <c r="L67">
        <v>1296108000</v>
      </c>
      <c r="M67" s="14">
        <f t="shared" ref="M67:M130" si="8">(((L67/60)/60)/24)+DATE(1970,1,1)</f>
        <v>40570.25</v>
      </c>
      <c r="N67">
        <v>1296712800</v>
      </c>
      <c r="O67" s="14">
        <f t="shared" ref="O67:O130" si="9">(((N67/60)/60)/24)+DATE(1970,1,1)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LEFT(R67,FIND("/", R67)-1)</f>
        <v>theater</v>
      </c>
      <c r="T67" t="str">
        <f t="shared" ref="T67:T130" si="11">MID(R67,FIND("/",R67)+1,LEN(R67))</f>
        <v>plays</v>
      </c>
    </row>
    <row r="68" spans="1:20" x14ac:dyDescent="0.25">
      <c r="A68">
        <v>66</v>
      </c>
      <c r="B68" t="s">
        <v>180</v>
      </c>
      <c r="C68" s="3" t="s">
        <v>181</v>
      </c>
      <c r="D68" s="5">
        <v>2900</v>
      </c>
      <c r="E68" s="5">
        <v>1307</v>
      </c>
      <c r="F68" s="5">
        <f t="shared" si="6"/>
        <v>45.068965517241381</v>
      </c>
      <c r="G68" t="s">
        <v>14</v>
      </c>
      <c r="H68">
        <v>12</v>
      </c>
      <c r="I68" s="5">
        <f t="shared" si="7"/>
        <v>108.91666666666667</v>
      </c>
      <c r="J68" t="s">
        <v>21</v>
      </c>
      <c r="K68" t="s">
        <v>22</v>
      </c>
      <c r="L68">
        <v>1428469200</v>
      </c>
      <c r="M68" s="14">
        <f t="shared" si="8"/>
        <v>42102.208333333328</v>
      </c>
      <c r="N68">
        <v>1428901200</v>
      </c>
      <c r="O68" s="14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.5" x14ac:dyDescent="0.25">
      <c r="A69">
        <v>67</v>
      </c>
      <c r="B69" t="s">
        <v>182</v>
      </c>
      <c r="C69" s="3" t="s">
        <v>183</v>
      </c>
      <c r="D69" s="5">
        <v>72600</v>
      </c>
      <c r="E69" s="5">
        <v>117892</v>
      </c>
      <c r="F69" s="5">
        <f t="shared" si="6"/>
        <v>162.38567493112947</v>
      </c>
      <c r="G69" t="s">
        <v>20</v>
      </c>
      <c r="H69">
        <v>4065</v>
      </c>
      <c r="I69" s="5">
        <f t="shared" si="7"/>
        <v>29.001722017220171</v>
      </c>
      <c r="J69" t="s">
        <v>40</v>
      </c>
      <c r="K69" t="s">
        <v>41</v>
      </c>
      <c r="L69">
        <v>1264399200</v>
      </c>
      <c r="M69" s="14">
        <f t="shared" si="8"/>
        <v>40203.25</v>
      </c>
      <c r="N69">
        <v>1264831200</v>
      </c>
      <c r="O69" s="14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25">
      <c r="A70">
        <v>68</v>
      </c>
      <c r="B70" t="s">
        <v>184</v>
      </c>
      <c r="C70" s="3" t="s">
        <v>185</v>
      </c>
      <c r="D70" s="5">
        <v>5700</v>
      </c>
      <c r="E70" s="5">
        <v>14508</v>
      </c>
      <c r="F70" s="5">
        <f t="shared" si="6"/>
        <v>254.52631578947367</v>
      </c>
      <c r="G70" t="s">
        <v>20</v>
      </c>
      <c r="H70">
        <v>246</v>
      </c>
      <c r="I70" s="5">
        <f t="shared" si="7"/>
        <v>58.975609756097562</v>
      </c>
      <c r="J70" t="s">
        <v>107</v>
      </c>
      <c r="K70" t="s">
        <v>108</v>
      </c>
      <c r="L70">
        <v>1501131600</v>
      </c>
      <c r="M70" s="14">
        <f t="shared" si="8"/>
        <v>42943.208333333328</v>
      </c>
      <c r="N70">
        <v>1505192400</v>
      </c>
      <c r="O70" s="14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25">
      <c r="A71">
        <v>69</v>
      </c>
      <c r="B71" t="s">
        <v>186</v>
      </c>
      <c r="C71" s="3" t="s">
        <v>187</v>
      </c>
      <c r="D71" s="5">
        <v>7900</v>
      </c>
      <c r="E71" s="5">
        <v>1901</v>
      </c>
      <c r="F71" s="5">
        <f t="shared" si="6"/>
        <v>24.063291139240505</v>
      </c>
      <c r="G71" t="s">
        <v>74</v>
      </c>
      <c r="H71">
        <v>17</v>
      </c>
      <c r="I71" s="5">
        <f t="shared" si="7"/>
        <v>111.82352941176471</v>
      </c>
      <c r="J71" t="s">
        <v>21</v>
      </c>
      <c r="K71" t="s">
        <v>22</v>
      </c>
      <c r="L71">
        <v>1292738400</v>
      </c>
      <c r="M71" s="14">
        <f t="shared" si="8"/>
        <v>40531.25</v>
      </c>
      <c r="N71">
        <v>1295676000</v>
      </c>
      <c r="O71" s="14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25">
      <c r="A72">
        <v>70</v>
      </c>
      <c r="B72" t="s">
        <v>188</v>
      </c>
      <c r="C72" s="3" t="s">
        <v>189</v>
      </c>
      <c r="D72" s="5">
        <v>128000</v>
      </c>
      <c r="E72" s="5">
        <v>158389</v>
      </c>
      <c r="F72" s="5">
        <f t="shared" si="6"/>
        <v>123.74140625000001</v>
      </c>
      <c r="G72" t="s">
        <v>20</v>
      </c>
      <c r="H72">
        <v>2475</v>
      </c>
      <c r="I72" s="5">
        <f t="shared" si="7"/>
        <v>63.995555555555555</v>
      </c>
      <c r="J72" t="s">
        <v>107</v>
      </c>
      <c r="K72" t="s">
        <v>108</v>
      </c>
      <c r="L72">
        <v>1288674000</v>
      </c>
      <c r="M72" s="14">
        <f t="shared" si="8"/>
        <v>40484.208333333336</v>
      </c>
      <c r="N72">
        <v>1292911200</v>
      </c>
      <c r="O72" s="14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5" x14ac:dyDescent="0.25">
      <c r="A73">
        <v>71</v>
      </c>
      <c r="B73" t="s">
        <v>190</v>
      </c>
      <c r="C73" s="3" t="s">
        <v>191</v>
      </c>
      <c r="D73" s="5">
        <v>6000</v>
      </c>
      <c r="E73" s="5">
        <v>6484</v>
      </c>
      <c r="F73" s="5">
        <f t="shared" si="6"/>
        <v>108.06666666666666</v>
      </c>
      <c r="G73" t="s">
        <v>20</v>
      </c>
      <c r="H73">
        <v>76</v>
      </c>
      <c r="I73" s="5">
        <f t="shared" si="7"/>
        <v>85.315789473684205</v>
      </c>
      <c r="J73" t="s">
        <v>21</v>
      </c>
      <c r="K73" t="s">
        <v>22</v>
      </c>
      <c r="L73">
        <v>1575093600</v>
      </c>
      <c r="M73" s="14">
        <f t="shared" si="8"/>
        <v>43799.25</v>
      </c>
      <c r="N73">
        <v>1575439200</v>
      </c>
      <c r="O73" s="14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25">
      <c r="A74">
        <v>72</v>
      </c>
      <c r="B74" t="s">
        <v>192</v>
      </c>
      <c r="C74" s="3" t="s">
        <v>193</v>
      </c>
      <c r="D74" s="5">
        <v>600</v>
      </c>
      <c r="E74" s="5">
        <v>4022</v>
      </c>
      <c r="F74" s="5">
        <f t="shared" si="6"/>
        <v>670.33333333333326</v>
      </c>
      <c r="G74" t="s">
        <v>20</v>
      </c>
      <c r="H74">
        <v>54</v>
      </c>
      <c r="I74" s="5">
        <f t="shared" si="7"/>
        <v>74.481481481481481</v>
      </c>
      <c r="J74" t="s">
        <v>21</v>
      </c>
      <c r="K74" t="s">
        <v>22</v>
      </c>
      <c r="L74">
        <v>1435726800</v>
      </c>
      <c r="M74" s="14">
        <f t="shared" si="8"/>
        <v>42186.208333333328</v>
      </c>
      <c r="N74">
        <v>1438837200</v>
      </c>
      <c r="O74" s="14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25">
      <c r="A75">
        <v>73</v>
      </c>
      <c r="B75" t="s">
        <v>194</v>
      </c>
      <c r="C75" s="3" t="s">
        <v>195</v>
      </c>
      <c r="D75" s="5">
        <v>1400</v>
      </c>
      <c r="E75" s="5">
        <v>9253</v>
      </c>
      <c r="F75" s="5">
        <f t="shared" si="6"/>
        <v>660.92857142857144</v>
      </c>
      <c r="G75" t="s">
        <v>20</v>
      </c>
      <c r="H75">
        <v>88</v>
      </c>
      <c r="I75" s="5">
        <f t="shared" si="7"/>
        <v>105.14772727272727</v>
      </c>
      <c r="J75" t="s">
        <v>21</v>
      </c>
      <c r="K75" t="s">
        <v>22</v>
      </c>
      <c r="L75">
        <v>1480226400</v>
      </c>
      <c r="M75" s="14">
        <f t="shared" si="8"/>
        <v>42701.25</v>
      </c>
      <c r="N75">
        <v>1480485600</v>
      </c>
      <c r="O75" s="14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25">
      <c r="A76">
        <v>74</v>
      </c>
      <c r="B76" t="s">
        <v>196</v>
      </c>
      <c r="C76" s="3" t="s">
        <v>197</v>
      </c>
      <c r="D76" s="5">
        <v>3900</v>
      </c>
      <c r="E76" s="5">
        <v>4776</v>
      </c>
      <c r="F76" s="5">
        <f t="shared" si="6"/>
        <v>122.46153846153847</v>
      </c>
      <c r="G76" t="s">
        <v>20</v>
      </c>
      <c r="H76">
        <v>85</v>
      </c>
      <c r="I76" s="5">
        <f t="shared" si="7"/>
        <v>56.188235294117646</v>
      </c>
      <c r="J76" t="s">
        <v>40</v>
      </c>
      <c r="K76" t="s">
        <v>41</v>
      </c>
      <c r="L76">
        <v>1459054800</v>
      </c>
      <c r="M76" s="14">
        <f t="shared" si="8"/>
        <v>42456.208333333328</v>
      </c>
      <c r="N76">
        <v>1459141200</v>
      </c>
      <c r="O76" s="14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25">
      <c r="A77">
        <v>75</v>
      </c>
      <c r="B77" t="s">
        <v>198</v>
      </c>
      <c r="C77" s="3" t="s">
        <v>199</v>
      </c>
      <c r="D77" s="5">
        <v>9700</v>
      </c>
      <c r="E77" s="5">
        <v>14606</v>
      </c>
      <c r="F77" s="5">
        <f t="shared" si="6"/>
        <v>150.57731958762886</v>
      </c>
      <c r="G77" t="s">
        <v>20</v>
      </c>
      <c r="H77">
        <v>170</v>
      </c>
      <c r="I77" s="5">
        <f t="shared" si="7"/>
        <v>85.917647058823533</v>
      </c>
      <c r="J77" t="s">
        <v>21</v>
      </c>
      <c r="K77" t="s">
        <v>22</v>
      </c>
      <c r="L77">
        <v>1531630800</v>
      </c>
      <c r="M77" s="14">
        <f t="shared" si="8"/>
        <v>43296.208333333328</v>
      </c>
      <c r="N77">
        <v>1532322000</v>
      </c>
      <c r="O77" s="14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 s="5">
        <v>122900</v>
      </c>
      <c r="E78" s="5">
        <v>95993</v>
      </c>
      <c r="F78" s="5">
        <f t="shared" si="6"/>
        <v>78.106590724165997</v>
      </c>
      <c r="G78" t="s">
        <v>14</v>
      </c>
      <c r="H78">
        <v>1684</v>
      </c>
      <c r="I78" s="5">
        <f t="shared" si="7"/>
        <v>57.00296912114014</v>
      </c>
      <c r="J78" t="s">
        <v>21</v>
      </c>
      <c r="K78" t="s">
        <v>22</v>
      </c>
      <c r="L78">
        <v>1421992800</v>
      </c>
      <c r="M78" s="14">
        <f t="shared" si="8"/>
        <v>42027.25</v>
      </c>
      <c r="N78">
        <v>1426222800</v>
      </c>
      <c r="O78" s="14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25">
      <c r="A79">
        <v>77</v>
      </c>
      <c r="B79" t="s">
        <v>202</v>
      </c>
      <c r="C79" s="3" t="s">
        <v>203</v>
      </c>
      <c r="D79" s="5">
        <v>9500</v>
      </c>
      <c r="E79" s="5">
        <v>4460</v>
      </c>
      <c r="F79" s="5">
        <f t="shared" si="6"/>
        <v>46.94736842105263</v>
      </c>
      <c r="G79" t="s">
        <v>14</v>
      </c>
      <c r="H79">
        <v>56</v>
      </c>
      <c r="I79" s="5">
        <f t="shared" si="7"/>
        <v>79.642857142857139</v>
      </c>
      <c r="J79" t="s">
        <v>21</v>
      </c>
      <c r="K79" t="s">
        <v>22</v>
      </c>
      <c r="L79">
        <v>1285563600</v>
      </c>
      <c r="M79" s="14">
        <f t="shared" si="8"/>
        <v>40448.208333333336</v>
      </c>
      <c r="N79">
        <v>1286773200</v>
      </c>
      <c r="O79" s="14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25">
      <c r="A80">
        <v>78</v>
      </c>
      <c r="B80" t="s">
        <v>204</v>
      </c>
      <c r="C80" s="3" t="s">
        <v>205</v>
      </c>
      <c r="D80" s="5">
        <v>4500</v>
      </c>
      <c r="E80" s="5">
        <v>13536</v>
      </c>
      <c r="F80" s="5">
        <f t="shared" si="6"/>
        <v>300.8</v>
      </c>
      <c r="G80" t="s">
        <v>20</v>
      </c>
      <c r="H80">
        <v>330</v>
      </c>
      <c r="I80" s="5">
        <f t="shared" si="7"/>
        <v>41.018181818181816</v>
      </c>
      <c r="J80" t="s">
        <v>21</v>
      </c>
      <c r="K80" t="s">
        <v>22</v>
      </c>
      <c r="L80">
        <v>1523854800</v>
      </c>
      <c r="M80" s="14">
        <f t="shared" si="8"/>
        <v>43206.208333333328</v>
      </c>
      <c r="N80">
        <v>1523941200</v>
      </c>
      <c r="O80" s="14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 s="5">
        <v>57800</v>
      </c>
      <c r="E81" s="5">
        <v>40228</v>
      </c>
      <c r="F81" s="5">
        <f t="shared" si="6"/>
        <v>69.598615916955026</v>
      </c>
      <c r="G81" t="s">
        <v>14</v>
      </c>
      <c r="H81">
        <v>838</v>
      </c>
      <c r="I81" s="5">
        <f t="shared" si="7"/>
        <v>48.004773269689736</v>
      </c>
      <c r="J81" t="s">
        <v>21</v>
      </c>
      <c r="K81" t="s">
        <v>22</v>
      </c>
      <c r="L81">
        <v>1529125200</v>
      </c>
      <c r="M81" s="14">
        <f t="shared" si="8"/>
        <v>43267.208333333328</v>
      </c>
      <c r="N81">
        <v>1529557200</v>
      </c>
      <c r="O81" s="14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25">
      <c r="A82">
        <v>80</v>
      </c>
      <c r="B82" t="s">
        <v>209</v>
      </c>
      <c r="C82" s="3" t="s">
        <v>210</v>
      </c>
      <c r="D82" s="5">
        <v>1100</v>
      </c>
      <c r="E82" s="5">
        <v>7012</v>
      </c>
      <c r="F82" s="5">
        <f t="shared" si="6"/>
        <v>637.4545454545455</v>
      </c>
      <c r="G82" t="s">
        <v>20</v>
      </c>
      <c r="H82">
        <v>127</v>
      </c>
      <c r="I82" s="5">
        <f t="shared" si="7"/>
        <v>55.212598425196852</v>
      </c>
      <c r="J82" t="s">
        <v>21</v>
      </c>
      <c r="K82" t="s">
        <v>22</v>
      </c>
      <c r="L82">
        <v>1503982800</v>
      </c>
      <c r="M82" s="14">
        <f t="shared" si="8"/>
        <v>42976.208333333328</v>
      </c>
      <c r="N82">
        <v>1506574800</v>
      </c>
      <c r="O82" s="14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 s="5">
        <v>16800</v>
      </c>
      <c r="E83" s="5">
        <v>37857</v>
      </c>
      <c r="F83" s="5">
        <f t="shared" si="6"/>
        <v>225.33928571428569</v>
      </c>
      <c r="G83" t="s">
        <v>20</v>
      </c>
      <c r="H83">
        <v>411</v>
      </c>
      <c r="I83" s="5">
        <f t="shared" si="7"/>
        <v>92.109489051094897</v>
      </c>
      <c r="J83" t="s">
        <v>21</v>
      </c>
      <c r="K83" t="s">
        <v>22</v>
      </c>
      <c r="L83">
        <v>1511416800</v>
      </c>
      <c r="M83" s="14">
        <f t="shared" si="8"/>
        <v>43062.25</v>
      </c>
      <c r="N83">
        <v>1513576800</v>
      </c>
      <c r="O83" s="14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25">
      <c r="A84">
        <v>82</v>
      </c>
      <c r="B84" t="s">
        <v>213</v>
      </c>
      <c r="C84" s="3" t="s">
        <v>214</v>
      </c>
      <c r="D84" s="5">
        <v>1000</v>
      </c>
      <c r="E84" s="5">
        <v>14973</v>
      </c>
      <c r="F84" s="5">
        <f t="shared" si="6"/>
        <v>1497.3000000000002</v>
      </c>
      <c r="G84" t="s">
        <v>20</v>
      </c>
      <c r="H84">
        <v>180</v>
      </c>
      <c r="I84" s="5">
        <f t="shared" si="7"/>
        <v>83.183333333333337</v>
      </c>
      <c r="J84" t="s">
        <v>40</v>
      </c>
      <c r="K84" t="s">
        <v>41</v>
      </c>
      <c r="L84">
        <v>1547704800</v>
      </c>
      <c r="M84" s="14">
        <f t="shared" si="8"/>
        <v>43482.25</v>
      </c>
      <c r="N84">
        <v>1548309600</v>
      </c>
      <c r="O84" s="14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 s="5">
        <v>106400</v>
      </c>
      <c r="E85" s="5">
        <v>39996</v>
      </c>
      <c r="F85" s="5">
        <f t="shared" si="6"/>
        <v>37.590225563909776</v>
      </c>
      <c r="G85" t="s">
        <v>14</v>
      </c>
      <c r="H85">
        <v>1000</v>
      </c>
      <c r="I85" s="5">
        <f t="shared" si="7"/>
        <v>39.996000000000002</v>
      </c>
      <c r="J85" t="s">
        <v>21</v>
      </c>
      <c r="K85" t="s">
        <v>22</v>
      </c>
      <c r="L85">
        <v>1469682000</v>
      </c>
      <c r="M85" s="14">
        <f t="shared" si="8"/>
        <v>42579.208333333328</v>
      </c>
      <c r="N85">
        <v>1471582800</v>
      </c>
      <c r="O85" s="14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 s="5">
        <v>31400</v>
      </c>
      <c r="E86" s="5">
        <v>41564</v>
      </c>
      <c r="F86" s="5">
        <f t="shared" si="6"/>
        <v>132.36942675159236</v>
      </c>
      <c r="G86" t="s">
        <v>20</v>
      </c>
      <c r="H86">
        <v>374</v>
      </c>
      <c r="I86" s="5">
        <f t="shared" si="7"/>
        <v>111.1336898395722</v>
      </c>
      <c r="J86" t="s">
        <v>21</v>
      </c>
      <c r="K86" t="s">
        <v>22</v>
      </c>
      <c r="L86">
        <v>1343451600</v>
      </c>
      <c r="M86" s="14">
        <f t="shared" si="8"/>
        <v>41118.208333333336</v>
      </c>
      <c r="N86">
        <v>1344315600</v>
      </c>
      <c r="O86" s="14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25">
      <c r="A87">
        <v>85</v>
      </c>
      <c r="B87" t="s">
        <v>219</v>
      </c>
      <c r="C87" s="3" t="s">
        <v>220</v>
      </c>
      <c r="D87" s="5">
        <v>4900</v>
      </c>
      <c r="E87" s="5">
        <v>6430</v>
      </c>
      <c r="F87" s="5">
        <f t="shared" si="6"/>
        <v>131.22448979591837</v>
      </c>
      <c r="G87" t="s">
        <v>20</v>
      </c>
      <c r="H87">
        <v>71</v>
      </c>
      <c r="I87" s="5">
        <f t="shared" si="7"/>
        <v>90.563380281690144</v>
      </c>
      <c r="J87" t="s">
        <v>26</v>
      </c>
      <c r="K87" t="s">
        <v>27</v>
      </c>
      <c r="L87">
        <v>1315717200</v>
      </c>
      <c r="M87" s="14">
        <f t="shared" si="8"/>
        <v>40797.208333333336</v>
      </c>
      <c r="N87">
        <v>1316408400</v>
      </c>
      <c r="O87" s="14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 s="5">
        <v>7400</v>
      </c>
      <c r="E88" s="5">
        <v>12405</v>
      </c>
      <c r="F88" s="5">
        <f t="shared" si="6"/>
        <v>167.63513513513513</v>
      </c>
      <c r="G88" t="s">
        <v>20</v>
      </c>
      <c r="H88">
        <v>203</v>
      </c>
      <c r="I88" s="5">
        <f t="shared" si="7"/>
        <v>61.108374384236456</v>
      </c>
      <c r="J88" t="s">
        <v>21</v>
      </c>
      <c r="K88" t="s">
        <v>22</v>
      </c>
      <c r="L88">
        <v>1430715600</v>
      </c>
      <c r="M88" s="14">
        <f t="shared" si="8"/>
        <v>42128.208333333328</v>
      </c>
      <c r="N88">
        <v>1431838800</v>
      </c>
      <c r="O88" s="14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x14ac:dyDescent="0.25">
      <c r="A89">
        <v>87</v>
      </c>
      <c r="B89" t="s">
        <v>223</v>
      </c>
      <c r="C89" s="3" t="s">
        <v>224</v>
      </c>
      <c r="D89" s="5">
        <v>198500</v>
      </c>
      <c r="E89" s="5">
        <v>123040</v>
      </c>
      <c r="F89" s="5">
        <f t="shared" si="6"/>
        <v>61.984886649874063</v>
      </c>
      <c r="G89" t="s">
        <v>14</v>
      </c>
      <c r="H89">
        <v>1482</v>
      </c>
      <c r="I89" s="5">
        <f t="shared" si="7"/>
        <v>83.022941970310384</v>
      </c>
      <c r="J89" t="s">
        <v>26</v>
      </c>
      <c r="K89" t="s">
        <v>27</v>
      </c>
      <c r="L89">
        <v>1299564000</v>
      </c>
      <c r="M89" s="14">
        <f t="shared" si="8"/>
        <v>40610.25</v>
      </c>
      <c r="N89">
        <v>1300510800</v>
      </c>
      <c r="O89" s="14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25">
      <c r="A90">
        <v>88</v>
      </c>
      <c r="B90" t="s">
        <v>225</v>
      </c>
      <c r="C90" s="3" t="s">
        <v>226</v>
      </c>
      <c r="D90" s="5">
        <v>4800</v>
      </c>
      <c r="E90" s="5">
        <v>12516</v>
      </c>
      <c r="F90" s="5">
        <f t="shared" si="6"/>
        <v>260.75</v>
      </c>
      <c r="G90" t="s">
        <v>20</v>
      </c>
      <c r="H90">
        <v>113</v>
      </c>
      <c r="I90" s="5">
        <f t="shared" si="7"/>
        <v>110.76106194690266</v>
      </c>
      <c r="J90" t="s">
        <v>21</v>
      </c>
      <c r="K90" t="s">
        <v>22</v>
      </c>
      <c r="L90">
        <v>1429160400</v>
      </c>
      <c r="M90" s="14">
        <f t="shared" si="8"/>
        <v>42110.208333333328</v>
      </c>
      <c r="N90">
        <v>1431061200</v>
      </c>
      <c r="O90" s="14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 s="5">
        <v>3400</v>
      </c>
      <c r="E91" s="5">
        <v>8588</v>
      </c>
      <c r="F91" s="5">
        <f t="shared" si="6"/>
        <v>252.58823529411765</v>
      </c>
      <c r="G91" t="s">
        <v>20</v>
      </c>
      <c r="H91">
        <v>96</v>
      </c>
      <c r="I91" s="5">
        <f t="shared" si="7"/>
        <v>89.458333333333329</v>
      </c>
      <c r="J91" t="s">
        <v>21</v>
      </c>
      <c r="K91" t="s">
        <v>22</v>
      </c>
      <c r="L91">
        <v>1271307600</v>
      </c>
      <c r="M91" s="14">
        <f t="shared" si="8"/>
        <v>40283.208333333336</v>
      </c>
      <c r="N91">
        <v>1271480400</v>
      </c>
      <c r="O91" s="14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25">
      <c r="A92">
        <v>90</v>
      </c>
      <c r="B92" t="s">
        <v>229</v>
      </c>
      <c r="C92" s="3" t="s">
        <v>230</v>
      </c>
      <c r="D92" s="5">
        <v>7800</v>
      </c>
      <c r="E92" s="5">
        <v>6132</v>
      </c>
      <c r="F92" s="5">
        <f t="shared" si="6"/>
        <v>78.615384615384613</v>
      </c>
      <c r="G92" t="s">
        <v>14</v>
      </c>
      <c r="H92">
        <v>106</v>
      </c>
      <c r="I92" s="5">
        <f t="shared" si="7"/>
        <v>57.849056603773583</v>
      </c>
      <c r="J92" t="s">
        <v>21</v>
      </c>
      <c r="K92" t="s">
        <v>22</v>
      </c>
      <c r="L92">
        <v>1456380000</v>
      </c>
      <c r="M92" s="14">
        <f t="shared" si="8"/>
        <v>42425.25</v>
      </c>
      <c r="N92">
        <v>1456380000</v>
      </c>
      <c r="O92" s="14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25">
      <c r="A93">
        <v>91</v>
      </c>
      <c r="B93" t="s">
        <v>231</v>
      </c>
      <c r="C93" s="3" t="s">
        <v>232</v>
      </c>
      <c r="D93" s="5">
        <v>154300</v>
      </c>
      <c r="E93" s="5">
        <v>74688</v>
      </c>
      <c r="F93" s="5">
        <f t="shared" si="6"/>
        <v>48.404406999351913</v>
      </c>
      <c r="G93" t="s">
        <v>14</v>
      </c>
      <c r="H93">
        <v>679</v>
      </c>
      <c r="I93" s="5">
        <f t="shared" si="7"/>
        <v>109.99705449189985</v>
      </c>
      <c r="J93" t="s">
        <v>107</v>
      </c>
      <c r="K93" t="s">
        <v>108</v>
      </c>
      <c r="L93">
        <v>1470459600</v>
      </c>
      <c r="M93" s="14">
        <f t="shared" si="8"/>
        <v>42588.208333333328</v>
      </c>
      <c r="N93">
        <v>1472878800</v>
      </c>
      <c r="O93" s="14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x14ac:dyDescent="0.25">
      <c r="A94">
        <v>92</v>
      </c>
      <c r="B94" t="s">
        <v>233</v>
      </c>
      <c r="C94" s="3" t="s">
        <v>234</v>
      </c>
      <c r="D94" s="5">
        <v>20000</v>
      </c>
      <c r="E94" s="5">
        <v>51775</v>
      </c>
      <c r="F94" s="5">
        <f t="shared" si="6"/>
        <v>258.875</v>
      </c>
      <c r="G94" t="s">
        <v>20</v>
      </c>
      <c r="H94">
        <v>498</v>
      </c>
      <c r="I94" s="5">
        <f t="shared" si="7"/>
        <v>103.96586345381526</v>
      </c>
      <c r="J94" t="s">
        <v>98</v>
      </c>
      <c r="K94" t="s">
        <v>99</v>
      </c>
      <c r="L94">
        <v>1277269200</v>
      </c>
      <c r="M94" s="14">
        <f t="shared" si="8"/>
        <v>40352.208333333336</v>
      </c>
      <c r="N94">
        <v>1277355600</v>
      </c>
      <c r="O94" s="14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 s="5">
        <v>108800</v>
      </c>
      <c r="E95" s="5">
        <v>65877</v>
      </c>
      <c r="F95" s="5">
        <f t="shared" si="6"/>
        <v>60.548713235294116</v>
      </c>
      <c r="G95" t="s">
        <v>74</v>
      </c>
      <c r="H95">
        <v>610</v>
      </c>
      <c r="I95" s="5">
        <f t="shared" si="7"/>
        <v>107.99508196721311</v>
      </c>
      <c r="J95" t="s">
        <v>21</v>
      </c>
      <c r="K95" t="s">
        <v>22</v>
      </c>
      <c r="L95">
        <v>1350709200</v>
      </c>
      <c r="M95" s="14">
        <f t="shared" si="8"/>
        <v>41202.208333333336</v>
      </c>
      <c r="N95">
        <v>1351054800</v>
      </c>
      <c r="O95" s="14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25">
      <c r="A96">
        <v>94</v>
      </c>
      <c r="B96" t="s">
        <v>237</v>
      </c>
      <c r="C96" s="3" t="s">
        <v>238</v>
      </c>
      <c r="D96" s="5">
        <v>2900</v>
      </c>
      <c r="E96" s="5">
        <v>8807</v>
      </c>
      <c r="F96" s="5">
        <f t="shared" si="6"/>
        <v>303.68965517241378</v>
      </c>
      <c r="G96" t="s">
        <v>20</v>
      </c>
      <c r="H96">
        <v>180</v>
      </c>
      <c r="I96" s="5">
        <f t="shared" si="7"/>
        <v>48.927777777777777</v>
      </c>
      <c r="J96" t="s">
        <v>40</v>
      </c>
      <c r="K96" t="s">
        <v>41</v>
      </c>
      <c r="L96">
        <v>1554613200</v>
      </c>
      <c r="M96" s="14">
        <f t="shared" si="8"/>
        <v>43562.208333333328</v>
      </c>
      <c r="N96">
        <v>1555563600</v>
      </c>
      <c r="O96" s="14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5" x14ac:dyDescent="0.25">
      <c r="A97">
        <v>95</v>
      </c>
      <c r="B97" t="s">
        <v>239</v>
      </c>
      <c r="C97" s="3" t="s">
        <v>240</v>
      </c>
      <c r="D97" s="5">
        <v>900</v>
      </c>
      <c r="E97" s="5">
        <v>1017</v>
      </c>
      <c r="F97" s="5">
        <f t="shared" si="6"/>
        <v>112.99999999999999</v>
      </c>
      <c r="G97" t="s">
        <v>20</v>
      </c>
      <c r="H97">
        <v>27</v>
      </c>
      <c r="I97" s="5">
        <f t="shared" si="7"/>
        <v>37.666666666666664</v>
      </c>
      <c r="J97" t="s">
        <v>21</v>
      </c>
      <c r="K97" t="s">
        <v>22</v>
      </c>
      <c r="L97">
        <v>1571029200</v>
      </c>
      <c r="M97" s="14">
        <f t="shared" si="8"/>
        <v>43752.208333333328</v>
      </c>
      <c r="N97">
        <v>1571634000</v>
      </c>
      <c r="O97" s="14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 s="5">
        <v>69700</v>
      </c>
      <c r="E98" s="5">
        <v>151513</v>
      </c>
      <c r="F98" s="5">
        <f t="shared" si="6"/>
        <v>217.37876614060258</v>
      </c>
      <c r="G98" t="s">
        <v>20</v>
      </c>
      <c r="H98">
        <v>2331</v>
      </c>
      <c r="I98" s="5">
        <f t="shared" si="7"/>
        <v>64.999141999141997</v>
      </c>
      <c r="J98" t="s">
        <v>21</v>
      </c>
      <c r="K98" t="s">
        <v>22</v>
      </c>
      <c r="L98">
        <v>1299736800</v>
      </c>
      <c r="M98" s="14">
        <f t="shared" si="8"/>
        <v>40612.25</v>
      </c>
      <c r="N98">
        <v>1300856400</v>
      </c>
      <c r="O98" s="14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25">
      <c r="A99">
        <v>97</v>
      </c>
      <c r="B99" t="s">
        <v>243</v>
      </c>
      <c r="C99" s="3" t="s">
        <v>244</v>
      </c>
      <c r="D99" s="5">
        <v>1300</v>
      </c>
      <c r="E99" s="5">
        <v>12047</v>
      </c>
      <c r="F99" s="5">
        <f t="shared" si="6"/>
        <v>926.69230769230762</v>
      </c>
      <c r="G99" t="s">
        <v>20</v>
      </c>
      <c r="H99">
        <v>113</v>
      </c>
      <c r="I99" s="5">
        <f t="shared" si="7"/>
        <v>106.61061946902655</v>
      </c>
      <c r="J99" t="s">
        <v>21</v>
      </c>
      <c r="K99" t="s">
        <v>22</v>
      </c>
      <c r="L99">
        <v>1435208400</v>
      </c>
      <c r="M99" s="14">
        <f t="shared" si="8"/>
        <v>42180.208333333328</v>
      </c>
      <c r="N99">
        <v>1439874000</v>
      </c>
      <c r="O99" s="14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 s="5">
        <v>97800</v>
      </c>
      <c r="E100" s="5">
        <v>32951</v>
      </c>
      <c r="F100" s="5">
        <f t="shared" si="6"/>
        <v>33.692229038854805</v>
      </c>
      <c r="G100" t="s">
        <v>14</v>
      </c>
      <c r="H100">
        <v>1220</v>
      </c>
      <c r="I100" s="5">
        <f t="shared" si="7"/>
        <v>27.009016393442622</v>
      </c>
      <c r="J100" t="s">
        <v>26</v>
      </c>
      <c r="K100" t="s">
        <v>27</v>
      </c>
      <c r="L100">
        <v>1437973200</v>
      </c>
      <c r="M100" s="14">
        <f t="shared" si="8"/>
        <v>42212.208333333328</v>
      </c>
      <c r="N100">
        <v>1438318800</v>
      </c>
      <c r="O100" s="14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 s="5">
        <v>7600</v>
      </c>
      <c r="E101" s="5">
        <v>14951</v>
      </c>
      <c r="F101" s="5">
        <f t="shared" si="6"/>
        <v>196.7236842105263</v>
      </c>
      <c r="G101" t="s">
        <v>20</v>
      </c>
      <c r="H101">
        <v>164</v>
      </c>
      <c r="I101" s="5">
        <f t="shared" si="7"/>
        <v>91.16463414634147</v>
      </c>
      <c r="J101" t="s">
        <v>21</v>
      </c>
      <c r="K101" t="s">
        <v>22</v>
      </c>
      <c r="L101">
        <v>1416895200</v>
      </c>
      <c r="M101" s="14">
        <f t="shared" si="8"/>
        <v>41968.25</v>
      </c>
      <c r="N101">
        <v>1419400800</v>
      </c>
      <c r="O101" s="14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 s="5">
        <v>100</v>
      </c>
      <c r="E102" s="5">
        <v>1</v>
      </c>
      <c r="F102" s="5">
        <f t="shared" si="6"/>
        <v>1</v>
      </c>
      <c r="G102" t="s">
        <v>14</v>
      </c>
      <c r="H102">
        <v>1</v>
      </c>
      <c r="I102" s="5">
        <f t="shared" si="7"/>
        <v>1</v>
      </c>
      <c r="J102" t="s">
        <v>21</v>
      </c>
      <c r="K102" t="s">
        <v>22</v>
      </c>
      <c r="L102">
        <v>1319000400</v>
      </c>
      <c r="M102" s="14">
        <f t="shared" si="8"/>
        <v>40835.208333333336</v>
      </c>
      <c r="N102">
        <v>1320555600</v>
      </c>
      <c r="O102" s="14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 s="5">
        <v>900</v>
      </c>
      <c r="E103" s="5">
        <v>9193</v>
      </c>
      <c r="F103" s="5">
        <f t="shared" si="6"/>
        <v>1021.4444444444445</v>
      </c>
      <c r="G103" t="s">
        <v>20</v>
      </c>
      <c r="H103">
        <v>164</v>
      </c>
      <c r="I103" s="5">
        <f t="shared" si="7"/>
        <v>56.054878048780488</v>
      </c>
      <c r="J103" t="s">
        <v>21</v>
      </c>
      <c r="K103" t="s">
        <v>22</v>
      </c>
      <c r="L103">
        <v>1424498400</v>
      </c>
      <c r="M103" s="14">
        <f t="shared" si="8"/>
        <v>42056.25</v>
      </c>
      <c r="N103">
        <v>1425103200</v>
      </c>
      <c r="O103" s="14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 s="5">
        <v>3700</v>
      </c>
      <c r="E104" s="5">
        <v>10422</v>
      </c>
      <c r="F104" s="5">
        <f t="shared" si="6"/>
        <v>281.67567567567568</v>
      </c>
      <c r="G104" t="s">
        <v>20</v>
      </c>
      <c r="H104">
        <v>336</v>
      </c>
      <c r="I104" s="5">
        <f t="shared" si="7"/>
        <v>31.017857142857142</v>
      </c>
      <c r="J104" t="s">
        <v>21</v>
      </c>
      <c r="K104" t="s">
        <v>22</v>
      </c>
      <c r="L104">
        <v>1526274000</v>
      </c>
      <c r="M104" s="14">
        <f t="shared" si="8"/>
        <v>43234.208333333328</v>
      </c>
      <c r="N104">
        <v>1526878800</v>
      </c>
      <c r="O104" s="14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 s="5">
        <v>10000</v>
      </c>
      <c r="E105" s="5">
        <v>2461</v>
      </c>
      <c r="F105" s="5">
        <f t="shared" si="6"/>
        <v>24.610000000000003</v>
      </c>
      <c r="G105" t="s">
        <v>14</v>
      </c>
      <c r="H105">
        <v>37</v>
      </c>
      <c r="I105" s="5">
        <f t="shared" si="7"/>
        <v>66.513513513513516</v>
      </c>
      <c r="J105" t="s">
        <v>107</v>
      </c>
      <c r="K105" t="s">
        <v>108</v>
      </c>
      <c r="L105">
        <v>1287896400</v>
      </c>
      <c r="M105" s="14">
        <f t="shared" si="8"/>
        <v>40475.208333333336</v>
      </c>
      <c r="N105">
        <v>1288674000</v>
      </c>
      <c r="O105" s="14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 s="5">
        <v>119200</v>
      </c>
      <c r="E106" s="5">
        <v>170623</v>
      </c>
      <c r="F106" s="5">
        <f t="shared" si="6"/>
        <v>143.14010067114094</v>
      </c>
      <c r="G106" t="s">
        <v>20</v>
      </c>
      <c r="H106">
        <v>1917</v>
      </c>
      <c r="I106" s="5">
        <f t="shared" si="7"/>
        <v>89.005216484089729</v>
      </c>
      <c r="J106" t="s">
        <v>21</v>
      </c>
      <c r="K106" t="s">
        <v>22</v>
      </c>
      <c r="L106">
        <v>1495515600</v>
      </c>
      <c r="M106" s="14">
        <f t="shared" si="8"/>
        <v>42878.208333333328</v>
      </c>
      <c r="N106">
        <v>1495602000</v>
      </c>
      <c r="O106" s="14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 s="5">
        <v>6800</v>
      </c>
      <c r="E107" s="5">
        <v>9829</v>
      </c>
      <c r="F107" s="5">
        <f t="shared" si="6"/>
        <v>144.54411764705884</v>
      </c>
      <c r="G107" t="s">
        <v>20</v>
      </c>
      <c r="H107">
        <v>95</v>
      </c>
      <c r="I107" s="5">
        <f t="shared" si="7"/>
        <v>103.46315789473684</v>
      </c>
      <c r="J107" t="s">
        <v>21</v>
      </c>
      <c r="K107" t="s">
        <v>22</v>
      </c>
      <c r="L107">
        <v>1364878800</v>
      </c>
      <c r="M107" s="14">
        <f t="shared" si="8"/>
        <v>41366.208333333336</v>
      </c>
      <c r="N107">
        <v>1366434000</v>
      </c>
      <c r="O107" s="14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25">
      <c r="A108">
        <v>106</v>
      </c>
      <c r="B108" t="s">
        <v>261</v>
      </c>
      <c r="C108" s="3" t="s">
        <v>262</v>
      </c>
      <c r="D108" s="5">
        <v>3900</v>
      </c>
      <c r="E108" s="5">
        <v>14006</v>
      </c>
      <c r="F108" s="5">
        <f t="shared" si="6"/>
        <v>359.12820512820514</v>
      </c>
      <c r="G108" t="s">
        <v>20</v>
      </c>
      <c r="H108">
        <v>147</v>
      </c>
      <c r="I108" s="5">
        <f t="shared" si="7"/>
        <v>95.278911564625844</v>
      </c>
      <c r="J108" t="s">
        <v>21</v>
      </c>
      <c r="K108" t="s">
        <v>22</v>
      </c>
      <c r="L108">
        <v>1567918800</v>
      </c>
      <c r="M108" s="14">
        <f t="shared" si="8"/>
        <v>43716.208333333328</v>
      </c>
      <c r="N108">
        <v>1568350800</v>
      </c>
      <c r="O108" s="14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x14ac:dyDescent="0.25">
      <c r="A109">
        <v>107</v>
      </c>
      <c r="B109" t="s">
        <v>263</v>
      </c>
      <c r="C109" s="3" t="s">
        <v>264</v>
      </c>
      <c r="D109" s="5">
        <v>3500</v>
      </c>
      <c r="E109" s="5">
        <v>6527</v>
      </c>
      <c r="F109" s="5">
        <f t="shared" si="6"/>
        <v>186.48571428571427</v>
      </c>
      <c r="G109" t="s">
        <v>20</v>
      </c>
      <c r="H109">
        <v>86</v>
      </c>
      <c r="I109" s="5">
        <f t="shared" si="7"/>
        <v>75.895348837209298</v>
      </c>
      <c r="J109" t="s">
        <v>21</v>
      </c>
      <c r="K109" t="s">
        <v>22</v>
      </c>
      <c r="L109">
        <v>1524459600</v>
      </c>
      <c r="M109" s="14">
        <f t="shared" si="8"/>
        <v>43213.208333333328</v>
      </c>
      <c r="N109">
        <v>1525928400</v>
      </c>
      <c r="O109" s="14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x14ac:dyDescent="0.25">
      <c r="A110">
        <v>108</v>
      </c>
      <c r="B110" t="s">
        <v>265</v>
      </c>
      <c r="C110" s="3" t="s">
        <v>266</v>
      </c>
      <c r="D110" s="5">
        <v>1500</v>
      </c>
      <c r="E110" s="5">
        <v>8929</v>
      </c>
      <c r="F110" s="5">
        <f t="shared" si="6"/>
        <v>595.26666666666665</v>
      </c>
      <c r="G110" t="s">
        <v>20</v>
      </c>
      <c r="H110">
        <v>83</v>
      </c>
      <c r="I110" s="5">
        <f t="shared" si="7"/>
        <v>107.57831325301204</v>
      </c>
      <c r="J110" t="s">
        <v>21</v>
      </c>
      <c r="K110" t="s">
        <v>22</v>
      </c>
      <c r="L110">
        <v>1333688400</v>
      </c>
      <c r="M110" s="14">
        <f t="shared" si="8"/>
        <v>41005.208333333336</v>
      </c>
      <c r="N110">
        <v>1336885200</v>
      </c>
      <c r="O110" s="14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 s="5">
        <v>5200</v>
      </c>
      <c r="E111" s="5">
        <v>3079</v>
      </c>
      <c r="F111" s="5">
        <f t="shared" si="6"/>
        <v>59.21153846153846</v>
      </c>
      <c r="G111" t="s">
        <v>14</v>
      </c>
      <c r="H111">
        <v>60</v>
      </c>
      <c r="I111" s="5">
        <f t="shared" si="7"/>
        <v>51.31666666666667</v>
      </c>
      <c r="J111" t="s">
        <v>21</v>
      </c>
      <c r="K111" t="s">
        <v>22</v>
      </c>
      <c r="L111">
        <v>1389506400</v>
      </c>
      <c r="M111" s="14">
        <f t="shared" si="8"/>
        <v>41651.25</v>
      </c>
      <c r="N111">
        <v>1389679200</v>
      </c>
      <c r="O111" s="14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 s="5">
        <v>142400</v>
      </c>
      <c r="E112" s="5">
        <v>21307</v>
      </c>
      <c r="F112" s="5">
        <f t="shared" si="6"/>
        <v>14.962780898876405</v>
      </c>
      <c r="G112" t="s">
        <v>14</v>
      </c>
      <c r="H112">
        <v>296</v>
      </c>
      <c r="I112" s="5">
        <f t="shared" si="7"/>
        <v>71.983108108108112</v>
      </c>
      <c r="J112" t="s">
        <v>21</v>
      </c>
      <c r="K112" t="s">
        <v>22</v>
      </c>
      <c r="L112">
        <v>1536642000</v>
      </c>
      <c r="M112" s="14">
        <f t="shared" si="8"/>
        <v>43354.208333333328</v>
      </c>
      <c r="N112">
        <v>1538283600</v>
      </c>
      <c r="O112" s="14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 s="5">
        <v>61400</v>
      </c>
      <c r="E113" s="5">
        <v>73653</v>
      </c>
      <c r="F113" s="5">
        <f t="shared" si="6"/>
        <v>119.95602605863192</v>
      </c>
      <c r="G113" t="s">
        <v>20</v>
      </c>
      <c r="H113">
        <v>676</v>
      </c>
      <c r="I113" s="5">
        <f t="shared" si="7"/>
        <v>108.95414201183432</v>
      </c>
      <c r="J113" t="s">
        <v>21</v>
      </c>
      <c r="K113" t="s">
        <v>22</v>
      </c>
      <c r="L113">
        <v>1348290000</v>
      </c>
      <c r="M113" s="14">
        <f t="shared" si="8"/>
        <v>41174.208333333336</v>
      </c>
      <c r="N113">
        <v>1348808400</v>
      </c>
      <c r="O113" s="14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 s="5">
        <v>4700</v>
      </c>
      <c r="E114" s="5">
        <v>12635</v>
      </c>
      <c r="F114" s="5">
        <f t="shared" si="6"/>
        <v>268.82978723404256</v>
      </c>
      <c r="G114" t="s">
        <v>20</v>
      </c>
      <c r="H114">
        <v>361</v>
      </c>
      <c r="I114" s="5">
        <f t="shared" si="7"/>
        <v>35</v>
      </c>
      <c r="J114" t="s">
        <v>26</v>
      </c>
      <c r="K114" t="s">
        <v>27</v>
      </c>
      <c r="L114">
        <v>1408856400</v>
      </c>
      <c r="M114" s="14">
        <f t="shared" si="8"/>
        <v>41875.208333333336</v>
      </c>
      <c r="N114">
        <v>1410152400</v>
      </c>
      <c r="O114" s="14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25">
      <c r="A115">
        <v>113</v>
      </c>
      <c r="B115" t="s">
        <v>276</v>
      </c>
      <c r="C115" s="3" t="s">
        <v>277</v>
      </c>
      <c r="D115" s="5">
        <v>3300</v>
      </c>
      <c r="E115" s="5">
        <v>12437</v>
      </c>
      <c r="F115" s="5">
        <f t="shared" si="6"/>
        <v>376.87878787878788</v>
      </c>
      <c r="G115" t="s">
        <v>20</v>
      </c>
      <c r="H115">
        <v>131</v>
      </c>
      <c r="I115" s="5">
        <f t="shared" si="7"/>
        <v>94.938931297709928</v>
      </c>
      <c r="J115" t="s">
        <v>21</v>
      </c>
      <c r="K115" t="s">
        <v>22</v>
      </c>
      <c r="L115">
        <v>1505192400</v>
      </c>
      <c r="M115" s="14">
        <f t="shared" si="8"/>
        <v>42990.208333333328</v>
      </c>
      <c r="N115">
        <v>1505797200</v>
      </c>
      <c r="O115" s="14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 s="5">
        <v>1900</v>
      </c>
      <c r="E116" s="5">
        <v>13816</v>
      </c>
      <c r="F116" s="5">
        <f t="shared" si="6"/>
        <v>727.15789473684208</v>
      </c>
      <c r="G116" t="s">
        <v>20</v>
      </c>
      <c r="H116">
        <v>126</v>
      </c>
      <c r="I116" s="5">
        <f t="shared" si="7"/>
        <v>109.65079365079364</v>
      </c>
      <c r="J116" t="s">
        <v>21</v>
      </c>
      <c r="K116" t="s">
        <v>22</v>
      </c>
      <c r="L116">
        <v>1554786000</v>
      </c>
      <c r="M116" s="14">
        <f t="shared" si="8"/>
        <v>43564.208333333328</v>
      </c>
      <c r="N116">
        <v>1554872400</v>
      </c>
      <c r="O116" s="14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 s="5">
        <v>166700</v>
      </c>
      <c r="E117" s="5">
        <v>145382</v>
      </c>
      <c r="F117" s="5">
        <f t="shared" si="6"/>
        <v>87.211757648470297</v>
      </c>
      <c r="G117" t="s">
        <v>14</v>
      </c>
      <c r="H117">
        <v>3304</v>
      </c>
      <c r="I117" s="5">
        <f t="shared" si="7"/>
        <v>44.001815980629537</v>
      </c>
      <c r="J117" t="s">
        <v>107</v>
      </c>
      <c r="K117" t="s">
        <v>108</v>
      </c>
      <c r="L117">
        <v>1510898400</v>
      </c>
      <c r="M117" s="14">
        <f t="shared" si="8"/>
        <v>43056.25</v>
      </c>
      <c r="N117">
        <v>1513922400</v>
      </c>
      <c r="O117" s="14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 s="5">
        <v>7200</v>
      </c>
      <c r="E118" s="5">
        <v>6336</v>
      </c>
      <c r="F118" s="5">
        <f t="shared" si="6"/>
        <v>88</v>
      </c>
      <c r="G118" t="s">
        <v>14</v>
      </c>
      <c r="H118">
        <v>73</v>
      </c>
      <c r="I118" s="5">
        <f t="shared" si="7"/>
        <v>86.794520547945211</v>
      </c>
      <c r="J118" t="s">
        <v>21</v>
      </c>
      <c r="K118" t="s">
        <v>22</v>
      </c>
      <c r="L118">
        <v>1442552400</v>
      </c>
      <c r="M118" s="14">
        <f t="shared" si="8"/>
        <v>42265.208333333328</v>
      </c>
      <c r="N118">
        <v>1442638800</v>
      </c>
      <c r="O118" s="14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 s="5">
        <v>4900</v>
      </c>
      <c r="E119" s="5">
        <v>8523</v>
      </c>
      <c r="F119" s="5">
        <f t="shared" si="6"/>
        <v>173.9387755102041</v>
      </c>
      <c r="G119" t="s">
        <v>20</v>
      </c>
      <c r="H119">
        <v>275</v>
      </c>
      <c r="I119" s="5">
        <f t="shared" si="7"/>
        <v>30.992727272727272</v>
      </c>
      <c r="J119" t="s">
        <v>21</v>
      </c>
      <c r="K119" t="s">
        <v>22</v>
      </c>
      <c r="L119">
        <v>1316667600</v>
      </c>
      <c r="M119" s="14">
        <f t="shared" si="8"/>
        <v>40808.208333333336</v>
      </c>
      <c r="N119">
        <v>1317186000</v>
      </c>
      <c r="O119" s="14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 s="5">
        <v>5400</v>
      </c>
      <c r="E120" s="5">
        <v>6351</v>
      </c>
      <c r="F120" s="5">
        <f t="shared" si="6"/>
        <v>117.61111111111111</v>
      </c>
      <c r="G120" t="s">
        <v>20</v>
      </c>
      <c r="H120">
        <v>67</v>
      </c>
      <c r="I120" s="5">
        <f t="shared" si="7"/>
        <v>94.791044776119406</v>
      </c>
      <c r="J120" t="s">
        <v>21</v>
      </c>
      <c r="K120" t="s">
        <v>22</v>
      </c>
      <c r="L120">
        <v>1390716000</v>
      </c>
      <c r="M120" s="14">
        <f t="shared" si="8"/>
        <v>41665.25</v>
      </c>
      <c r="N120">
        <v>1391234400</v>
      </c>
      <c r="O120" s="14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5" x14ac:dyDescent="0.25">
      <c r="A121">
        <v>119</v>
      </c>
      <c r="B121" t="s">
        <v>288</v>
      </c>
      <c r="C121" s="3" t="s">
        <v>289</v>
      </c>
      <c r="D121" s="5">
        <v>5000</v>
      </c>
      <c r="E121" s="5">
        <v>10748</v>
      </c>
      <c r="F121" s="5">
        <f t="shared" si="6"/>
        <v>214.96</v>
      </c>
      <c r="G121" t="s">
        <v>20</v>
      </c>
      <c r="H121">
        <v>154</v>
      </c>
      <c r="I121" s="5">
        <f t="shared" si="7"/>
        <v>69.79220779220779</v>
      </c>
      <c r="J121" t="s">
        <v>21</v>
      </c>
      <c r="K121" t="s">
        <v>22</v>
      </c>
      <c r="L121">
        <v>1402894800</v>
      </c>
      <c r="M121" s="14">
        <f t="shared" si="8"/>
        <v>41806.208333333336</v>
      </c>
      <c r="N121">
        <v>1404363600</v>
      </c>
      <c r="O121" s="14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 s="5">
        <v>75100</v>
      </c>
      <c r="E122" s="5">
        <v>112272</v>
      </c>
      <c r="F122" s="5">
        <f t="shared" si="6"/>
        <v>149.49667110519306</v>
      </c>
      <c r="G122" t="s">
        <v>20</v>
      </c>
      <c r="H122">
        <v>1782</v>
      </c>
      <c r="I122" s="5">
        <f t="shared" si="7"/>
        <v>63.003367003367003</v>
      </c>
      <c r="J122" t="s">
        <v>21</v>
      </c>
      <c r="K122" t="s">
        <v>22</v>
      </c>
      <c r="L122">
        <v>1429246800</v>
      </c>
      <c r="M122" s="14">
        <f t="shared" si="8"/>
        <v>42111.208333333328</v>
      </c>
      <c r="N122">
        <v>1429592400</v>
      </c>
      <c r="O122" s="14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 s="5">
        <v>45300</v>
      </c>
      <c r="E123" s="5">
        <v>99361</v>
      </c>
      <c r="F123" s="5">
        <f t="shared" si="6"/>
        <v>219.33995584988963</v>
      </c>
      <c r="G123" t="s">
        <v>20</v>
      </c>
      <c r="H123">
        <v>903</v>
      </c>
      <c r="I123" s="5">
        <f t="shared" si="7"/>
        <v>110.0343300110742</v>
      </c>
      <c r="J123" t="s">
        <v>21</v>
      </c>
      <c r="K123" t="s">
        <v>22</v>
      </c>
      <c r="L123">
        <v>1412485200</v>
      </c>
      <c r="M123" s="14">
        <f t="shared" si="8"/>
        <v>41917.208333333336</v>
      </c>
      <c r="N123">
        <v>1413608400</v>
      </c>
      <c r="O123" s="14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 s="5">
        <v>136800</v>
      </c>
      <c r="E124" s="5">
        <v>88055</v>
      </c>
      <c r="F124" s="5">
        <f t="shared" si="6"/>
        <v>64.367690058479525</v>
      </c>
      <c r="G124" t="s">
        <v>14</v>
      </c>
      <c r="H124">
        <v>3387</v>
      </c>
      <c r="I124" s="5">
        <f t="shared" si="7"/>
        <v>25.997933274284026</v>
      </c>
      <c r="J124" t="s">
        <v>21</v>
      </c>
      <c r="K124" t="s">
        <v>22</v>
      </c>
      <c r="L124">
        <v>1417068000</v>
      </c>
      <c r="M124" s="14">
        <f t="shared" si="8"/>
        <v>41970.25</v>
      </c>
      <c r="N124">
        <v>1419400800</v>
      </c>
      <c r="O124" s="14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 s="5">
        <v>177700</v>
      </c>
      <c r="E125" s="5">
        <v>33092</v>
      </c>
      <c r="F125" s="5">
        <f t="shared" si="6"/>
        <v>18.622397298818232</v>
      </c>
      <c r="G125" t="s">
        <v>14</v>
      </c>
      <c r="H125">
        <v>662</v>
      </c>
      <c r="I125" s="5">
        <f t="shared" si="7"/>
        <v>49.987915407854985</v>
      </c>
      <c r="J125" t="s">
        <v>15</v>
      </c>
      <c r="K125" t="s">
        <v>16</v>
      </c>
      <c r="L125">
        <v>1448344800</v>
      </c>
      <c r="M125" s="14">
        <f t="shared" si="8"/>
        <v>42332.25</v>
      </c>
      <c r="N125">
        <v>1448604000</v>
      </c>
      <c r="O125" s="14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 s="5">
        <v>2600</v>
      </c>
      <c r="E126" s="5">
        <v>9562</v>
      </c>
      <c r="F126" s="5">
        <f t="shared" si="6"/>
        <v>367.76923076923077</v>
      </c>
      <c r="G126" t="s">
        <v>20</v>
      </c>
      <c r="H126">
        <v>94</v>
      </c>
      <c r="I126" s="5">
        <f t="shared" si="7"/>
        <v>101.72340425531915</v>
      </c>
      <c r="J126" t="s">
        <v>107</v>
      </c>
      <c r="K126" t="s">
        <v>108</v>
      </c>
      <c r="L126">
        <v>1557723600</v>
      </c>
      <c r="M126" s="14">
        <f t="shared" si="8"/>
        <v>43598.208333333328</v>
      </c>
      <c r="N126">
        <v>1562302800</v>
      </c>
      <c r="O126" s="14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 s="5">
        <v>5300</v>
      </c>
      <c r="E127" s="5">
        <v>8475</v>
      </c>
      <c r="F127" s="5">
        <f t="shared" si="6"/>
        <v>159.90566037735849</v>
      </c>
      <c r="G127" t="s">
        <v>20</v>
      </c>
      <c r="H127">
        <v>180</v>
      </c>
      <c r="I127" s="5">
        <f t="shared" si="7"/>
        <v>47.083333333333336</v>
      </c>
      <c r="J127" t="s">
        <v>21</v>
      </c>
      <c r="K127" t="s">
        <v>22</v>
      </c>
      <c r="L127">
        <v>1537333200</v>
      </c>
      <c r="M127" s="14">
        <f t="shared" si="8"/>
        <v>43362.208333333328</v>
      </c>
      <c r="N127">
        <v>1537678800</v>
      </c>
      <c r="O127" s="14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 s="5">
        <v>180200</v>
      </c>
      <c r="E128" s="5">
        <v>69617</v>
      </c>
      <c r="F128" s="5">
        <f t="shared" si="6"/>
        <v>38.633185349611544</v>
      </c>
      <c r="G128" t="s">
        <v>14</v>
      </c>
      <c r="H128">
        <v>774</v>
      </c>
      <c r="I128" s="5">
        <f t="shared" si="7"/>
        <v>89.944444444444443</v>
      </c>
      <c r="J128" t="s">
        <v>21</v>
      </c>
      <c r="K128" t="s">
        <v>22</v>
      </c>
      <c r="L128">
        <v>1471150800</v>
      </c>
      <c r="M128" s="14">
        <f t="shared" si="8"/>
        <v>42596.208333333328</v>
      </c>
      <c r="N128">
        <v>1473570000</v>
      </c>
      <c r="O128" s="14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 s="5">
        <v>103200</v>
      </c>
      <c r="E129" s="5">
        <v>53067</v>
      </c>
      <c r="F129" s="5">
        <f t="shared" si="6"/>
        <v>51.42151162790698</v>
      </c>
      <c r="G129" t="s">
        <v>14</v>
      </c>
      <c r="H129">
        <v>672</v>
      </c>
      <c r="I129" s="5">
        <f t="shared" si="7"/>
        <v>78.96875</v>
      </c>
      <c r="J129" t="s">
        <v>15</v>
      </c>
      <c r="K129" t="s">
        <v>16</v>
      </c>
      <c r="L129">
        <v>1273640400</v>
      </c>
      <c r="M129" s="14">
        <f t="shared" si="8"/>
        <v>40310.208333333336</v>
      </c>
      <c r="N129">
        <v>1273899600</v>
      </c>
      <c r="O129" s="14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 s="5">
        <v>70600</v>
      </c>
      <c r="E130" s="5">
        <v>42596</v>
      </c>
      <c r="F130" s="5">
        <f t="shared" si="6"/>
        <v>60.334277620396605</v>
      </c>
      <c r="G130" t="s">
        <v>74</v>
      </c>
      <c r="H130">
        <v>532</v>
      </c>
      <c r="I130" s="5">
        <f t="shared" si="7"/>
        <v>80.067669172932327</v>
      </c>
      <c r="J130" t="s">
        <v>21</v>
      </c>
      <c r="K130" t="s">
        <v>22</v>
      </c>
      <c r="L130">
        <v>1282885200</v>
      </c>
      <c r="M130" s="14">
        <f t="shared" si="8"/>
        <v>40417.208333333336</v>
      </c>
      <c r="N130">
        <v>1284008400</v>
      </c>
      <c r="O130" s="14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 s="5">
        <v>148500</v>
      </c>
      <c r="E131" s="5">
        <v>4756</v>
      </c>
      <c r="F131" s="5">
        <f t="shared" ref="F131:F194" si="12">+E131/D131*100</f>
        <v>3.202693602693603</v>
      </c>
      <c r="G131" t="s">
        <v>74</v>
      </c>
      <c r="H131">
        <v>55</v>
      </c>
      <c r="I131" s="5">
        <f t="shared" ref="I131:I194" si="13">IF(E131,E131/H131,0)</f>
        <v>86.472727272727269</v>
      </c>
      <c r="J131" t="s">
        <v>26</v>
      </c>
      <c r="K131" t="s">
        <v>27</v>
      </c>
      <c r="L131">
        <v>1422943200</v>
      </c>
      <c r="M131" s="14">
        <f t="shared" ref="M131:M194" si="14">(((L131/60)/60)/24)+DATE(1970,1,1)</f>
        <v>42038.25</v>
      </c>
      <c r="N131">
        <v>1425103200</v>
      </c>
      <c r="O131" s="14">
        <f t="shared" ref="O131:O194" si="15">(((N131/60)/60)/24)+DATE(1970,1,1)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LEFT(R131,FIND("/", R131)-1)</f>
        <v>food</v>
      </c>
      <c r="T131" t="str">
        <f t="shared" ref="T131:T194" si="17">MID(R131,FIND("/",R131)+1,LEN(R131))</f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 s="5">
        <v>9600</v>
      </c>
      <c r="E132" s="5">
        <v>14925</v>
      </c>
      <c r="F132" s="5">
        <f t="shared" si="12"/>
        <v>155.46875</v>
      </c>
      <c r="G132" t="s">
        <v>20</v>
      </c>
      <c r="H132">
        <v>533</v>
      </c>
      <c r="I132" s="5">
        <f t="shared" si="13"/>
        <v>28.001876172607879</v>
      </c>
      <c r="J132" t="s">
        <v>36</v>
      </c>
      <c r="K132" t="s">
        <v>37</v>
      </c>
      <c r="L132">
        <v>1319605200</v>
      </c>
      <c r="M132" s="14">
        <f t="shared" si="14"/>
        <v>40842.208333333336</v>
      </c>
      <c r="N132">
        <v>1320991200</v>
      </c>
      <c r="O132" s="14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.5" x14ac:dyDescent="0.25">
      <c r="A133">
        <v>131</v>
      </c>
      <c r="B133" t="s">
        <v>313</v>
      </c>
      <c r="C133" s="3" t="s">
        <v>314</v>
      </c>
      <c r="D133" s="5">
        <v>164700</v>
      </c>
      <c r="E133" s="5">
        <v>166116</v>
      </c>
      <c r="F133" s="5">
        <f t="shared" si="12"/>
        <v>100.85974499089254</v>
      </c>
      <c r="G133" t="s">
        <v>20</v>
      </c>
      <c r="H133">
        <v>2443</v>
      </c>
      <c r="I133" s="5">
        <f t="shared" si="13"/>
        <v>67.996725337699544</v>
      </c>
      <c r="J133" t="s">
        <v>40</v>
      </c>
      <c r="K133" t="s">
        <v>41</v>
      </c>
      <c r="L133">
        <v>1385704800</v>
      </c>
      <c r="M133" s="14">
        <f t="shared" si="14"/>
        <v>41607.25</v>
      </c>
      <c r="N133">
        <v>1386828000</v>
      </c>
      <c r="O133" s="14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25">
      <c r="A134">
        <v>132</v>
      </c>
      <c r="B134" t="s">
        <v>315</v>
      </c>
      <c r="C134" s="3" t="s">
        <v>316</v>
      </c>
      <c r="D134" s="5">
        <v>3300</v>
      </c>
      <c r="E134" s="5">
        <v>3834</v>
      </c>
      <c r="F134" s="5">
        <f t="shared" si="12"/>
        <v>116.18181818181819</v>
      </c>
      <c r="G134" t="s">
        <v>20</v>
      </c>
      <c r="H134">
        <v>89</v>
      </c>
      <c r="I134" s="5">
        <f t="shared" si="13"/>
        <v>43.078651685393261</v>
      </c>
      <c r="J134" t="s">
        <v>21</v>
      </c>
      <c r="K134" t="s">
        <v>22</v>
      </c>
      <c r="L134">
        <v>1515736800</v>
      </c>
      <c r="M134" s="14">
        <f t="shared" si="14"/>
        <v>43112.25</v>
      </c>
      <c r="N134">
        <v>1517119200</v>
      </c>
      <c r="O134" s="14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 s="5">
        <v>4500</v>
      </c>
      <c r="E135" s="5">
        <v>13985</v>
      </c>
      <c r="F135" s="5">
        <f t="shared" si="12"/>
        <v>310.77777777777777</v>
      </c>
      <c r="G135" t="s">
        <v>20</v>
      </c>
      <c r="H135">
        <v>159</v>
      </c>
      <c r="I135" s="5">
        <f t="shared" si="13"/>
        <v>87.95597484276729</v>
      </c>
      <c r="J135" t="s">
        <v>21</v>
      </c>
      <c r="K135" t="s">
        <v>22</v>
      </c>
      <c r="L135">
        <v>1313125200</v>
      </c>
      <c r="M135" s="14">
        <f t="shared" si="14"/>
        <v>40767.208333333336</v>
      </c>
      <c r="N135">
        <v>1315026000</v>
      </c>
      <c r="O135" s="14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 s="5">
        <v>99500</v>
      </c>
      <c r="E136" s="5">
        <v>89288</v>
      </c>
      <c r="F136" s="5">
        <f t="shared" si="12"/>
        <v>89.73668341708543</v>
      </c>
      <c r="G136" t="s">
        <v>14</v>
      </c>
      <c r="H136">
        <v>940</v>
      </c>
      <c r="I136" s="5">
        <f t="shared" si="13"/>
        <v>94.987234042553197</v>
      </c>
      <c r="J136" t="s">
        <v>98</v>
      </c>
      <c r="K136" t="s">
        <v>99</v>
      </c>
      <c r="L136">
        <v>1308459600</v>
      </c>
      <c r="M136" s="14">
        <f t="shared" si="14"/>
        <v>40713.208333333336</v>
      </c>
      <c r="N136">
        <v>1312693200</v>
      </c>
      <c r="O136" s="14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 s="5">
        <v>7700</v>
      </c>
      <c r="E137" s="5">
        <v>5488</v>
      </c>
      <c r="F137" s="5">
        <f t="shared" si="12"/>
        <v>71.27272727272728</v>
      </c>
      <c r="G137" t="s">
        <v>14</v>
      </c>
      <c r="H137">
        <v>117</v>
      </c>
      <c r="I137" s="5">
        <f t="shared" si="13"/>
        <v>46.905982905982903</v>
      </c>
      <c r="J137" t="s">
        <v>21</v>
      </c>
      <c r="K137" t="s">
        <v>22</v>
      </c>
      <c r="L137">
        <v>1362636000</v>
      </c>
      <c r="M137" s="14">
        <f t="shared" si="14"/>
        <v>41340.25</v>
      </c>
      <c r="N137">
        <v>1363064400</v>
      </c>
      <c r="O137" s="14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 s="5">
        <v>82800</v>
      </c>
      <c r="E138" s="5">
        <v>2721</v>
      </c>
      <c r="F138" s="5">
        <f t="shared" si="12"/>
        <v>3.2862318840579712</v>
      </c>
      <c r="G138" t="s">
        <v>74</v>
      </c>
      <c r="H138">
        <v>58</v>
      </c>
      <c r="I138" s="5">
        <f t="shared" si="13"/>
        <v>46.913793103448278</v>
      </c>
      <c r="J138" t="s">
        <v>21</v>
      </c>
      <c r="K138" t="s">
        <v>22</v>
      </c>
      <c r="L138">
        <v>1402117200</v>
      </c>
      <c r="M138" s="14">
        <f t="shared" si="14"/>
        <v>41797.208333333336</v>
      </c>
      <c r="N138">
        <v>1403154000</v>
      </c>
      <c r="O138" s="14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 s="5">
        <v>1800</v>
      </c>
      <c r="E139" s="5">
        <v>4712</v>
      </c>
      <c r="F139" s="5">
        <f t="shared" si="12"/>
        <v>261.77777777777777</v>
      </c>
      <c r="G139" t="s">
        <v>20</v>
      </c>
      <c r="H139">
        <v>50</v>
      </c>
      <c r="I139" s="5">
        <f t="shared" si="13"/>
        <v>94.24</v>
      </c>
      <c r="J139" t="s">
        <v>21</v>
      </c>
      <c r="K139" t="s">
        <v>22</v>
      </c>
      <c r="L139">
        <v>1286341200</v>
      </c>
      <c r="M139" s="14">
        <f t="shared" si="14"/>
        <v>40457.208333333336</v>
      </c>
      <c r="N139">
        <v>1286859600</v>
      </c>
      <c r="O139" s="14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x14ac:dyDescent="0.25">
      <c r="A140">
        <v>138</v>
      </c>
      <c r="B140" t="s">
        <v>328</v>
      </c>
      <c r="C140" s="3" t="s">
        <v>329</v>
      </c>
      <c r="D140" s="5">
        <v>9600</v>
      </c>
      <c r="E140" s="5">
        <v>9216</v>
      </c>
      <c r="F140" s="5">
        <f t="shared" si="12"/>
        <v>96</v>
      </c>
      <c r="G140" t="s">
        <v>14</v>
      </c>
      <c r="H140">
        <v>115</v>
      </c>
      <c r="I140" s="5">
        <f t="shared" si="13"/>
        <v>80.139130434782615</v>
      </c>
      <c r="J140" t="s">
        <v>21</v>
      </c>
      <c r="K140" t="s">
        <v>22</v>
      </c>
      <c r="L140">
        <v>1348808400</v>
      </c>
      <c r="M140" s="14">
        <f t="shared" si="14"/>
        <v>41180.208333333336</v>
      </c>
      <c r="N140">
        <v>1349326800</v>
      </c>
      <c r="O140" s="14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 s="5">
        <v>92100</v>
      </c>
      <c r="E141" s="5">
        <v>19246</v>
      </c>
      <c r="F141" s="5">
        <f t="shared" si="12"/>
        <v>20.896851248642779</v>
      </c>
      <c r="G141" t="s">
        <v>14</v>
      </c>
      <c r="H141">
        <v>326</v>
      </c>
      <c r="I141" s="5">
        <f t="shared" si="13"/>
        <v>59.036809815950917</v>
      </c>
      <c r="J141" t="s">
        <v>21</v>
      </c>
      <c r="K141" t="s">
        <v>22</v>
      </c>
      <c r="L141">
        <v>1429592400</v>
      </c>
      <c r="M141" s="14">
        <f t="shared" si="14"/>
        <v>42115.208333333328</v>
      </c>
      <c r="N141">
        <v>1430974800</v>
      </c>
      <c r="O141" s="14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5" x14ac:dyDescent="0.25">
      <c r="A142">
        <v>140</v>
      </c>
      <c r="B142" t="s">
        <v>332</v>
      </c>
      <c r="C142" s="3" t="s">
        <v>333</v>
      </c>
      <c r="D142" s="5">
        <v>5500</v>
      </c>
      <c r="E142" s="5">
        <v>12274</v>
      </c>
      <c r="F142" s="5">
        <f t="shared" si="12"/>
        <v>223.16363636363636</v>
      </c>
      <c r="G142" t="s">
        <v>20</v>
      </c>
      <c r="H142">
        <v>186</v>
      </c>
      <c r="I142" s="5">
        <f t="shared" si="13"/>
        <v>65.989247311827953</v>
      </c>
      <c r="J142" t="s">
        <v>21</v>
      </c>
      <c r="K142" t="s">
        <v>22</v>
      </c>
      <c r="L142">
        <v>1519538400</v>
      </c>
      <c r="M142" s="14">
        <f t="shared" si="14"/>
        <v>43156.25</v>
      </c>
      <c r="N142">
        <v>1519970400</v>
      </c>
      <c r="O142" s="14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 s="5">
        <v>64300</v>
      </c>
      <c r="E143" s="5">
        <v>65323</v>
      </c>
      <c r="F143" s="5">
        <f t="shared" si="12"/>
        <v>101.59097978227061</v>
      </c>
      <c r="G143" t="s">
        <v>20</v>
      </c>
      <c r="H143">
        <v>1071</v>
      </c>
      <c r="I143" s="5">
        <f t="shared" si="13"/>
        <v>60.992530345471522</v>
      </c>
      <c r="J143" t="s">
        <v>21</v>
      </c>
      <c r="K143" t="s">
        <v>22</v>
      </c>
      <c r="L143">
        <v>1434085200</v>
      </c>
      <c r="M143" s="14">
        <f t="shared" si="14"/>
        <v>42167.208333333328</v>
      </c>
      <c r="N143">
        <v>1434603600</v>
      </c>
      <c r="O143" s="14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x14ac:dyDescent="0.25">
      <c r="A144">
        <v>142</v>
      </c>
      <c r="B144" t="s">
        <v>336</v>
      </c>
      <c r="C144" s="3" t="s">
        <v>337</v>
      </c>
      <c r="D144" s="5">
        <v>5000</v>
      </c>
      <c r="E144" s="5">
        <v>11502</v>
      </c>
      <c r="F144" s="5">
        <f t="shared" si="12"/>
        <v>230.03999999999996</v>
      </c>
      <c r="G144" t="s">
        <v>20</v>
      </c>
      <c r="H144">
        <v>117</v>
      </c>
      <c r="I144" s="5">
        <f t="shared" si="13"/>
        <v>98.307692307692307</v>
      </c>
      <c r="J144" t="s">
        <v>21</v>
      </c>
      <c r="K144" t="s">
        <v>22</v>
      </c>
      <c r="L144">
        <v>1333688400</v>
      </c>
      <c r="M144" s="14">
        <f t="shared" si="14"/>
        <v>41005.208333333336</v>
      </c>
      <c r="N144">
        <v>1337230800</v>
      </c>
      <c r="O144" s="14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25">
      <c r="A145">
        <v>143</v>
      </c>
      <c r="B145" t="s">
        <v>338</v>
      </c>
      <c r="C145" s="3" t="s">
        <v>339</v>
      </c>
      <c r="D145" s="5">
        <v>5400</v>
      </c>
      <c r="E145" s="5">
        <v>7322</v>
      </c>
      <c r="F145" s="5">
        <f t="shared" si="12"/>
        <v>135.59259259259261</v>
      </c>
      <c r="G145" t="s">
        <v>20</v>
      </c>
      <c r="H145">
        <v>70</v>
      </c>
      <c r="I145" s="5">
        <f t="shared" si="13"/>
        <v>104.6</v>
      </c>
      <c r="J145" t="s">
        <v>21</v>
      </c>
      <c r="K145" t="s">
        <v>22</v>
      </c>
      <c r="L145">
        <v>1277701200</v>
      </c>
      <c r="M145" s="14">
        <f t="shared" si="14"/>
        <v>40357.208333333336</v>
      </c>
      <c r="N145">
        <v>1279429200</v>
      </c>
      <c r="O145" s="14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 s="5">
        <v>9000</v>
      </c>
      <c r="E146" s="5">
        <v>11619</v>
      </c>
      <c r="F146" s="5">
        <f t="shared" si="12"/>
        <v>129.1</v>
      </c>
      <c r="G146" t="s">
        <v>20</v>
      </c>
      <c r="H146">
        <v>135</v>
      </c>
      <c r="I146" s="5">
        <f t="shared" si="13"/>
        <v>86.066666666666663</v>
      </c>
      <c r="J146" t="s">
        <v>21</v>
      </c>
      <c r="K146" t="s">
        <v>22</v>
      </c>
      <c r="L146">
        <v>1560747600</v>
      </c>
      <c r="M146" s="14">
        <f t="shared" si="14"/>
        <v>43633.208333333328</v>
      </c>
      <c r="N146">
        <v>1561438800</v>
      </c>
      <c r="O146" s="14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 s="5">
        <v>25000</v>
      </c>
      <c r="E147" s="5">
        <v>59128</v>
      </c>
      <c r="F147" s="5">
        <f t="shared" si="12"/>
        <v>236.512</v>
      </c>
      <c r="G147" t="s">
        <v>20</v>
      </c>
      <c r="H147">
        <v>768</v>
      </c>
      <c r="I147" s="5">
        <f t="shared" si="13"/>
        <v>76.989583333333329</v>
      </c>
      <c r="J147" t="s">
        <v>98</v>
      </c>
      <c r="K147" t="s">
        <v>99</v>
      </c>
      <c r="L147">
        <v>1410066000</v>
      </c>
      <c r="M147" s="14">
        <f t="shared" si="14"/>
        <v>41889.208333333336</v>
      </c>
      <c r="N147">
        <v>1410498000</v>
      </c>
      <c r="O147" s="14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5" x14ac:dyDescent="0.25">
      <c r="A148">
        <v>146</v>
      </c>
      <c r="B148" t="s">
        <v>344</v>
      </c>
      <c r="C148" s="3" t="s">
        <v>345</v>
      </c>
      <c r="D148" s="5">
        <v>8800</v>
      </c>
      <c r="E148" s="5">
        <v>1518</v>
      </c>
      <c r="F148" s="5">
        <f t="shared" si="12"/>
        <v>17.25</v>
      </c>
      <c r="G148" t="s">
        <v>74</v>
      </c>
      <c r="H148">
        <v>51</v>
      </c>
      <c r="I148" s="5">
        <f t="shared" si="13"/>
        <v>29.764705882352942</v>
      </c>
      <c r="J148" t="s">
        <v>21</v>
      </c>
      <c r="K148" t="s">
        <v>22</v>
      </c>
      <c r="L148">
        <v>1320732000</v>
      </c>
      <c r="M148" s="14">
        <f t="shared" si="14"/>
        <v>40855.25</v>
      </c>
      <c r="N148">
        <v>1322460000</v>
      </c>
      <c r="O148" s="14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 s="5">
        <v>8300</v>
      </c>
      <c r="E149" s="5">
        <v>9337</v>
      </c>
      <c r="F149" s="5">
        <f t="shared" si="12"/>
        <v>112.49397590361446</v>
      </c>
      <c r="G149" t="s">
        <v>20</v>
      </c>
      <c r="H149">
        <v>199</v>
      </c>
      <c r="I149" s="5">
        <f t="shared" si="13"/>
        <v>46.91959798994975</v>
      </c>
      <c r="J149" t="s">
        <v>21</v>
      </c>
      <c r="K149" t="s">
        <v>22</v>
      </c>
      <c r="L149">
        <v>1465794000</v>
      </c>
      <c r="M149" s="14">
        <f t="shared" si="14"/>
        <v>42534.208333333328</v>
      </c>
      <c r="N149">
        <v>1466312400</v>
      </c>
      <c r="O149" s="14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 s="5">
        <v>9300</v>
      </c>
      <c r="E150" s="5">
        <v>11255</v>
      </c>
      <c r="F150" s="5">
        <f t="shared" si="12"/>
        <v>121.02150537634408</v>
      </c>
      <c r="G150" t="s">
        <v>20</v>
      </c>
      <c r="H150">
        <v>107</v>
      </c>
      <c r="I150" s="5">
        <f t="shared" si="13"/>
        <v>105.18691588785046</v>
      </c>
      <c r="J150" t="s">
        <v>21</v>
      </c>
      <c r="K150" t="s">
        <v>22</v>
      </c>
      <c r="L150">
        <v>1500958800</v>
      </c>
      <c r="M150" s="14">
        <f t="shared" si="14"/>
        <v>42941.208333333328</v>
      </c>
      <c r="N150">
        <v>1501736400</v>
      </c>
      <c r="O150" s="14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 s="5">
        <v>6200</v>
      </c>
      <c r="E151" s="5">
        <v>13632</v>
      </c>
      <c r="F151" s="5">
        <f t="shared" si="12"/>
        <v>219.87096774193549</v>
      </c>
      <c r="G151" t="s">
        <v>20</v>
      </c>
      <c r="H151">
        <v>195</v>
      </c>
      <c r="I151" s="5">
        <f t="shared" si="13"/>
        <v>69.907692307692301</v>
      </c>
      <c r="J151" t="s">
        <v>21</v>
      </c>
      <c r="K151" t="s">
        <v>22</v>
      </c>
      <c r="L151">
        <v>1357020000</v>
      </c>
      <c r="M151" s="14">
        <f t="shared" si="14"/>
        <v>41275.25</v>
      </c>
      <c r="N151">
        <v>1361512800</v>
      </c>
      <c r="O151" s="14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 s="5">
        <v>100</v>
      </c>
      <c r="E152" s="5">
        <v>1</v>
      </c>
      <c r="F152" s="5">
        <f t="shared" si="12"/>
        <v>1</v>
      </c>
      <c r="G152" t="s">
        <v>14</v>
      </c>
      <c r="H152">
        <v>1</v>
      </c>
      <c r="I152" s="5">
        <f t="shared" si="13"/>
        <v>1</v>
      </c>
      <c r="J152" t="s">
        <v>21</v>
      </c>
      <c r="K152" t="s">
        <v>22</v>
      </c>
      <c r="L152">
        <v>1544940000</v>
      </c>
      <c r="M152" s="14">
        <f t="shared" si="14"/>
        <v>43450.25</v>
      </c>
      <c r="N152">
        <v>1545026400</v>
      </c>
      <c r="O152" s="14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 s="5">
        <v>137200</v>
      </c>
      <c r="E153" s="5">
        <v>88037</v>
      </c>
      <c r="F153" s="5">
        <f t="shared" si="12"/>
        <v>64.166909620991248</v>
      </c>
      <c r="G153" t="s">
        <v>14</v>
      </c>
      <c r="H153">
        <v>1467</v>
      </c>
      <c r="I153" s="5">
        <f t="shared" si="13"/>
        <v>60.011588275391958</v>
      </c>
      <c r="J153" t="s">
        <v>21</v>
      </c>
      <c r="K153" t="s">
        <v>22</v>
      </c>
      <c r="L153">
        <v>1402290000</v>
      </c>
      <c r="M153" s="14">
        <f t="shared" si="14"/>
        <v>41799.208333333336</v>
      </c>
      <c r="N153">
        <v>1406696400</v>
      </c>
      <c r="O153" s="14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 s="5">
        <v>41500</v>
      </c>
      <c r="E154" s="5">
        <v>175573</v>
      </c>
      <c r="F154" s="5">
        <f t="shared" si="12"/>
        <v>423.06746987951806</v>
      </c>
      <c r="G154" t="s">
        <v>20</v>
      </c>
      <c r="H154">
        <v>3376</v>
      </c>
      <c r="I154" s="5">
        <f t="shared" si="13"/>
        <v>52.006220379146917</v>
      </c>
      <c r="J154" t="s">
        <v>21</v>
      </c>
      <c r="K154" t="s">
        <v>22</v>
      </c>
      <c r="L154">
        <v>1487311200</v>
      </c>
      <c r="M154" s="14">
        <f t="shared" si="14"/>
        <v>42783.25</v>
      </c>
      <c r="N154">
        <v>1487916000</v>
      </c>
      <c r="O154" s="14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 s="5">
        <v>189400</v>
      </c>
      <c r="E155" s="5">
        <v>176112</v>
      </c>
      <c r="F155" s="5">
        <f t="shared" si="12"/>
        <v>92.984160506863773</v>
      </c>
      <c r="G155" t="s">
        <v>14</v>
      </c>
      <c r="H155">
        <v>5681</v>
      </c>
      <c r="I155" s="5">
        <f t="shared" si="13"/>
        <v>31.000176025347649</v>
      </c>
      <c r="J155" t="s">
        <v>21</v>
      </c>
      <c r="K155" t="s">
        <v>22</v>
      </c>
      <c r="L155">
        <v>1350622800</v>
      </c>
      <c r="M155" s="14">
        <f t="shared" si="14"/>
        <v>41201.208333333336</v>
      </c>
      <c r="N155">
        <v>1351141200</v>
      </c>
      <c r="O155" s="14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 s="5">
        <v>171300</v>
      </c>
      <c r="E156" s="5">
        <v>100650</v>
      </c>
      <c r="F156" s="5">
        <f t="shared" si="12"/>
        <v>58.756567425569173</v>
      </c>
      <c r="G156" t="s">
        <v>14</v>
      </c>
      <c r="H156">
        <v>1059</v>
      </c>
      <c r="I156" s="5">
        <f t="shared" si="13"/>
        <v>95.042492917847028</v>
      </c>
      <c r="J156" t="s">
        <v>21</v>
      </c>
      <c r="K156" t="s">
        <v>22</v>
      </c>
      <c r="L156">
        <v>1463029200</v>
      </c>
      <c r="M156" s="14">
        <f t="shared" si="14"/>
        <v>42502.208333333328</v>
      </c>
      <c r="N156">
        <v>1465016400</v>
      </c>
      <c r="O156" s="14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 s="5">
        <v>139500</v>
      </c>
      <c r="E157" s="5">
        <v>90706</v>
      </c>
      <c r="F157" s="5">
        <f t="shared" si="12"/>
        <v>65.022222222222226</v>
      </c>
      <c r="G157" t="s">
        <v>14</v>
      </c>
      <c r="H157">
        <v>1194</v>
      </c>
      <c r="I157" s="5">
        <f t="shared" si="13"/>
        <v>75.968174204355108</v>
      </c>
      <c r="J157" t="s">
        <v>21</v>
      </c>
      <c r="K157" t="s">
        <v>22</v>
      </c>
      <c r="L157">
        <v>1269493200</v>
      </c>
      <c r="M157" s="14">
        <f t="shared" si="14"/>
        <v>40262.208333333336</v>
      </c>
      <c r="N157">
        <v>1270789200</v>
      </c>
      <c r="O157" s="14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 s="5">
        <v>36400</v>
      </c>
      <c r="E158" s="5">
        <v>26914</v>
      </c>
      <c r="F158" s="5">
        <f t="shared" si="12"/>
        <v>73.939560439560438</v>
      </c>
      <c r="G158" t="s">
        <v>74</v>
      </c>
      <c r="H158">
        <v>379</v>
      </c>
      <c r="I158" s="5">
        <f t="shared" si="13"/>
        <v>71.013192612137203</v>
      </c>
      <c r="J158" t="s">
        <v>26</v>
      </c>
      <c r="K158" t="s">
        <v>27</v>
      </c>
      <c r="L158">
        <v>1570251600</v>
      </c>
      <c r="M158" s="14">
        <f t="shared" si="14"/>
        <v>43743.208333333328</v>
      </c>
      <c r="N158">
        <v>1572325200</v>
      </c>
      <c r="O158" s="14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 s="5">
        <v>4200</v>
      </c>
      <c r="E159" s="5">
        <v>2212</v>
      </c>
      <c r="F159" s="5">
        <f t="shared" si="12"/>
        <v>52.666666666666664</v>
      </c>
      <c r="G159" t="s">
        <v>14</v>
      </c>
      <c r="H159">
        <v>30</v>
      </c>
      <c r="I159" s="5">
        <f t="shared" si="13"/>
        <v>73.733333333333334</v>
      </c>
      <c r="J159" t="s">
        <v>26</v>
      </c>
      <c r="K159" t="s">
        <v>27</v>
      </c>
      <c r="L159">
        <v>1388383200</v>
      </c>
      <c r="M159" s="14">
        <f t="shared" si="14"/>
        <v>41638.25</v>
      </c>
      <c r="N159">
        <v>1389420000</v>
      </c>
      <c r="O159" s="14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 s="5">
        <v>2100</v>
      </c>
      <c r="E160" s="5">
        <v>4640</v>
      </c>
      <c r="F160" s="5">
        <f t="shared" si="12"/>
        <v>220.95238095238096</v>
      </c>
      <c r="G160" t="s">
        <v>20</v>
      </c>
      <c r="H160">
        <v>41</v>
      </c>
      <c r="I160" s="5">
        <f t="shared" si="13"/>
        <v>113.17073170731707</v>
      </c>
      <c r="J160" t="s">
        <v>21</v>
      </c>
      <c r="K160" t="s">
        <v>22</v>
      </c>
      <c r="L160">
        <v>1449554400</v>
      </c>
      <c r="M160" s="14">
        <f t="shared" si="14"/>
        <v>42346.25</v>
      </c>
      <c r="N160">
        <v>1449640800</v>
      </c>
      <c r="O160" s="14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 s="5">
        <v>191200</v>
      </c>
      <c r="E161" s="5">
        <v>191222</v>
      </c>
      <c r="F161" s="5">
        <f t="shared" si="12"/>
        <v>100.01150627615063</v>
      </c>
      <c r="G161" t="s">
        <v>20</v>
      </c>
      <c r="H161">
        <v>1821</v>
      </c>
      <c r="I161" s="5">
        <f t="shared" si="13"/>
        <v>105.00933552992861</v>
      </c>
      <c r="J161" t="s">
        <v>21</v>
      </c>
      <c r="K161" t="s">
        <v>22</v>
      </c>
      <c r="L161">
        <v>1553662800</v>
      </c>
      <c r="M161" s="14">
        <f t="shared" si="14"/>
        <v>43551.208333333328</v>
      </c>
      <c r="N161">
        <v>1555218000</v>
      </c>
      <c r="O161" s="14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 s="5">
        <v>8000</v>
      </c>
      <c r="E162" s="5">
        <v>12985</v>
      </c>
      <c r="F162" s="5">
        <f t="shared" si="12"/>
        <v>162.3125</v>
      </c>
      <c r="G162" t="s">
        <v>20</v>
      </c>
      <c r="H162">
        <v>164</v>
      </c>
      <c r="I162" s="5">
        <f t="shared" si="13"/>
        <v>79.176829268292678</v>
      </c>
      <c r="J162" t="s">
        <v>21</v>
      </c>
      <c r="K162" t="s">
        <v>22</v>
      </c>
      <c r="L162">
        <v>1556341200</v>
      </c>
      <c r="M162" s="14">
        <f t="shared" si="14"/>
        <v>43582.208333333328</v>
      </c>
      <c r="N162">
        <v>1557723600</v>
      </c>
      <c r="O162" s="14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 s="5">
        <v>5500</v>
      </c>
      <c r="E163" s="5">
        <v>4300</v>
      </c>
      <c r="F163" s="5">
        <f t="shared" si="12"/>
        <v>78.181818181818187</v>
      </c>
      <c r="G163" t="s">
        <v>14</v>
      </c>
      <c r="H163">
        <v>75</v>
      </c>
      <c r="I163" s="5">
        <f t="shared" si="13"/>
        <v>57.333333333333336</v>
      </c>
      <c r="J163" t="s">
        <v>21</v>
      </c>
      <c r="K163" t="s">
        <v>22</v>
      </c>
      <c r="L163">
        <v>1442984400</v>
      </c>
      <c r="M163" s="14">
        <f t="shared" si="14"/>
        <v>42270.208333333328</v>
      </c>
      <c r="N163">
        <v>1443502800</v>
      </c>
      <c r="O163" s="14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x14ac:dyDescent="0.25">
      <c r="A164">
        <v>162</v>
      </c>
      <c r="B164" t="s">
        <v>376</v>
      </c>
      <c r="C164" s="3" t="s">
        <v>377</v>
      </c>
      <c r="D164" s="5">
        <v>6100</v>
      </c>
      <c r="E164" s="5">
        <v>9134</v>
      </c>
      <c r="F164" s="5">
        <f t="shared" si="12"/>
        <v>149.73770491803279</v>
      </c>
      <c r="G164" t="s">
        <v>20</v>
      </c>
      <c r="H164">
        <v>157</v>
      </c>
      <c r="I164" s="5">
        <f t="shared" si="13"/>
        <v>58.178343949044589</v>
      </c>
      <c r="J164" t="s">
        <v>98</v>
      </c>
      <c r="K164" t="s">
        <v>99</v>
      </c>
      <c r="L164">
        <v>1544248800</v>
      </c>
      <c r="M164" s="14">
        <f t="shared" si="14"/>
        <v>43442.25</v>
      </c>
      <c r="N164">
        <v>1546840800</v>
      </c>
      <c r="O164" s="14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 s="5">
        <v>3500</v>
      </c>
      <c r="E165" s="5">
        <v>8864</v>
      </c>
      <c r="F165" s="5">
        <f t="shared" si="12"/>
        <v>253.25714285714284</v>
      </c>
      <c r="G165" t="s">
        <v>20</v>
      </c>
      <c r="H165">
        <v>246</v>
      </c>
      <c r="I165" s="5">
        <f t="shared" si="13"/>
        <v>36.032520325203251</v>
      </c>
      <c r="J165" t="s">
        <v>21</v>
      </c>
      <c r="K165" t="s">
        <v>22</v>
      </c>
      <c r="L165">
        <v>1508475600</v>
      </c>
      <c r="M165" s="14">
        <f t="shared" si="14"/>
        <v>43028.208333333328</v>
      </c>
      <c r="N165">
        <v>1512712800</v>
      </c>
      <c r="O165" s="14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 s="5">
        <v>150500</v>
      </c>
      <c r="E166" s="5">
        <v>150755</v>
      </c>
      <c r="F166" s="5">
        <f t="shared" si="12"/>
        <v>100.16943521594683</v>
      </c>
      <c r="G166" t="s">
        <v>20</v>
      </c>
      <c r="H166">
        <v>1396</v>
      </c>
      <c r="I166" s="5">
        <f t="shared" si="13"/>
        <v>107.99068767908309</v>
      </c>
      <c r="J166" t="s">
        <v>21</v>
      </c>
      <c r="K166" t="s">
        <v>22</v>
      </c>
      <c r="L166">
        <v>1507438800</v>
      </c>
      <c r="M166" s="14">
        <f t="shared" si="14"/>
        <v>43016.208333333328</v>
      </c>
      <c r="N166">
        <v>1507525200</v>
      </c>
      <c r="O166" s="14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 s="5">
        <v>90400</v>
      </c>
      <c r="E167" s="5">
        <v>110279</v>
      </c>
      <c r="F167" s="5">
        <f t="shared" si="12"/>
        <v>121.99004424778761</v>
      </c>
      <c r="G167" t="s">
        <v>20</v>
      </c>
      <c r="H167">
        <v>2506</v>
      </c>
      <c r="I167" s="5">
        <f t="shared" si="13"/>
        <v>44.005985634477256</v>
      </c>
      <c r="J167" t="s">
        <v>21</v>
      </c>
      <c r="K167" t="s">
        <v>22</v>
      </c>
      <c r="L167">
        <v>1501563600</v>
      </c>
      <c r="M167" s="14">
        <f t="shared" si="14"/>
        <v>42948.208333333328</v>
      </c>
      <c r="N167">
        <v>1504328400</v>
      </c>
      <c r="O167" s="14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25">
      <c r="A168">
        <v>166</v>
      </c>
      <c r="B168" t="s">
        <v>384</v>
      </c>
      <c r="C168" s="3" t="s">
        <v>385</v>
      </c>
      <c r="D168" s="5">
        <v>9800</v>
      </c>
      <c r="E168" s="5">
        <v>13439</v>
      </c>
      <c r="F168" s="5">
        <f t="shared" si="12"/>
        <v>137.13265306122449</v>
      </c>
      <c r="G168" t="s">
        <v>20</v>
      </c>
      <c r="H168">
        <v>244</v>
      </c>
      <c r="I168" s="5">
        <f t="shared" si="13"/>
        <v>55.077868852459019</v>
      </c>
      <c r="J168" t="s">
        <v>21</v>
      </c>
      <c r="K168" t="s">
        <v>22</v>
      </c>
      <c r="L168">
        <v>1292997600</v>
      </c>
      <c r="M168" s="14">
        <f t="shared" si="14"/>
        <v>40534.25</v>
      </c>
      <c r="N168">
        <v>1293343200</v>
      </c>
      <c r="O168" s="14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 s="5">
        <v>2600</v>
      </c>
      <c r="E169" s="5">
        <v>10804</v>
      </c>
      <c r="F169" s="5">
        <f t="shared" si="12"/>
        <v>415.53846153846149</v>
      </c>
      <c r="G169" t="s">
        <v>20</v>
      </c>
      <c r="H169">
        <v>146</v>
      </c>
      <c r="I169" s="5">
        <f t="shared" si="13"/>
        <v>74</v>
      </c>
      <c r="J169" t="s">
        <v>26</v>
      </c>
      <c r="K169" t="s">
        <v>27</v>
      </c>
      <c r="L169">
        <v>1370840400</v>
      </c>
      <c r="M169" s="14">
        <f t="shared" si="14"/>
        <v>41435.208333333336</v>
      </c>
      <c r="N169">
        <v>1371704400</v>
      </c>
      <c r="O169" s="14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 s="5">
        <v>128100</v>
      </c>
      <c r="E170" s="5">
        <v>40107</v>
      </c>
      <c r="F170" s="5">
        <f t="shared" si="12"/>
        <v>31.30913348946136</v>
      </c>
      <c r="G170" t="s">
        <v>14</v>
      </c>
      <c r="H170">
        <v>955</v>
      </c>
      <c r="I170" s="5">
        <f t="shared" si="13"/>
        <v>41.996858638743454</v>
      </c>
      <c r="J170" t="s">
        <v>36</v>
      </c>
      <c r="K170" t="s">
        <v>37</v>
      </c>
      <c r="L170">
        <v>1550815200</v>
      </c>
      <c r="M170" s="14">
        <f t="shared" si="14"/>
        <v>43518.25</v>
      </c>
      <c r="N170">
        <v>1552798800</v>
      </c>
      <c r="O170" s="14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 s="5">
        <v>23300</v>
      </c>
      <c r="E171" s="5">
        <v>98811</v>
      </c>
      <c r="F171" s="5">
        <f t="shared" si="12"/>
        <v>424.08154506437768</v>
      </c>
      <c r="G171" t="s">
        <v>20</v>
      </c>
      <c r="H171">
        <v>1267</v>
      </c>
      <c r="I171" s="5">
        <f t="shared" si="13"/>
        <v>77.988161010260455</v>
      </c>
      <c r="J171" t="s">
        <v>21</v>
      </c>
      <c r="K171" t="s">
        <v>22</v>
      </c>
      <c r="L171">
        <v>1339909200</v>
      </c>
      <c r="M171" s="14">
        <f t="shared" si="14"/>
        <v>41077.208333333336</v>
      </c>
      <c r="N171">
        <v>1342328400</v>
      </c>
      <c r="O171" s="14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 s="5">
        <v>188100</v>
      </c>
      <c r="E172" s="5">
        <v>5528</v>
      </c>
      <c r="F172" s="5">
        <f t="shared" si="12"/>
        <v>2.93886230728336</v>
      </c>
      <c r="G172" t="s">
        <v>14</v>
      </c>
      <c r="H172">
        <v>67</v>
      </c>
      <c r="I172" s="5">
        <f t="shared" si="13"/>
        <v>82.507462686567166</v>
      </c>
      <c r="J172" t="s">
        <v>21</v>
      </c>
      <c r="K172" t="s">
        <v>22</v>
      </c>
      <c r="L172">
        <v>1501736400</v>
      </c>
      <c r="M172" s="14">
        <f t="shared" si="14"/>
        <v>42950.208333333328</v>
      </c>
      <c r="N172">
        <v>1502341200</v>
      </c>
      <c r="O172" s="14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 s="5">
        <v>4900</v>
      </c>
      <c r="E173" s="5">
        <v>521</v>
      </c>
      <c r="F173" s="5">
        <f t="shared" si="12"/>
        <v>10.63265306122449</v>
      </c>
      <c r="G173" t="s">
        <v>14</v>
      </c>
      <c r="H173">
        <v>5</v>
      </c>
      <c r="I173" s="5">
        <f t="shared" si="13"/>
        <v>104.2</v>
      </c>
      <c r="J173" t="s">
        <v>21</v>
      </c>
      <c r="K173" t="s">
        <v>22</v>
      </c>
      <c r="L173">
        <v>1395291600</v>
      </c>
      <c r="M173" s="14">
        <f t="shared" si="14"/>
        <v>41718.208333333336</v>
      </c>
      <c r="N173">
        <v>1397192400</v>
      </c>
      <c r="O173" s="14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 s="5">
        <v>800</v>
      </c>
      <c r="E174" s="5">
        <v>663</v>
      </c>
      <c r="F174" s="5">
        <f t="shared" si="12"/>
        <v>82.875</v>
      </c>
      <c r="G174" t="s">
        <v>14</v>
      </c>
      <c r="H174">
        <v>26</v>
      </c>
      <c r="I174" s="5">
        <f t="shared" si="13"/>
        <v>25.5</v>
      </c>
      <c r="J174" t="s">
        <v>21</v>
      </c>
      <c r="K174" t="s">
        <v>22</v>
      </c>
      <c r="L174">
        <v>1405746000</v>
      </c>
      <c r="M174" s="14">
        <f t="shared" si="14"/>
        <v>41839.208333333336</v>
      </c>
      <c r="N174">
        <v>1407042000</v>
      </c>
      <c r="O174" s="14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 s="5">
        <v>96700</v>
      </c>
      <c r="E175" s="5">
        <v>157635</v>
      </c>
      <c r="F175" s="5">
        <f t="shared" si="12"/>
        <v>163.01447776628748</v>
      </c>
      <c r="G175" t="s">
        <v>20</v>
      </c>
      <c r="H175">
        <v>1561</v>
      </c>
      <c r="I175" s="5">
        <f t="shared" si="13"/>
        <v>100.98334401024984</v>
      </c>
      <c r="J175" t="s">
        <v>21</v>
      </c>
      <c r="K175" t="s">
        <v>22</v>
      </c>
      <c r="L175">
        <v>1368853200</v>
      </c>
      <c r="M175" s="14">
        <f t="shared" si="14"/>
        <v>41412.208333333336</v>
      </c>
      <c r="N175">
        <v>1369371600</v>
      </c>
      <c r="O175" s="14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 s="5">
        <v>600</v>
      </c>
      <c r="E176" s="5">
        <v>5368</v>
      </c>
      <c r="F176" s="5">
        <f t="shared" si="12"/>
        <v>894.66666666666674</v>
      </c>
      <c r="G176" t="s">
        <v>20</v>
      </c>
      <c r="H176">
        <v>48</v>
      </c>
      <c r="I176" s="5">
        <f t="shared" si="13"/>
        <v>111.83333333333333</v>
      </c>
      <c r="J176" t="s">
        <v>21</v>
      </c>
      <c r="K176" t="s">
        <v>22</v>
      </c>
      <c r="L176">
        <v>1444021200</v>
      </c>
      <c r="M176" s="14">
        <f t="shared" si="14"/>
        <v>42282.208333333328</v>
      </c>
      <c r="N176">
        <v>1444107600</v>
      </c>
      <c r="O176" s="14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 s="5">
        <v>181200</v>
      </c>
      <c r="E177" s="5">
        <v>47459</v>
      </c>
      <c r="F177" s="5">
        <f t="shared" si="12"/>
        <v>26.191501103752756</v>
      </c>
      <c r="G177" t="s">
        <v>14</v>
      </c>
      <c r="H177">
        <v>1130</v>
      </c>
      <c r="I177" s="5">
        <f t="shared" si="13"/>
        <v>41.999115044247787</v>
      </c>
      <c r="J177" t="s">
        <v>21</v>
      </c>
      <c r="K177" t="s">
        <v>22</v>
      </c>
      <c r="L177">
        <v>1472619600</v>
      </c>
      <c r="M177" s="14">
        <f t="shared" si="14"/>
        <v>42613.208333333328</v>
      </c>
      <c r="N177">
        <v>1474261200</v>
      </c>
      <c r="O177" s="14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 s="5">
        <v>115000</v>
      </c>
      <c r="E178" s="5">
        <v>86060</v>
      </c>
      <c r="F178" s="5">
        <f t="shared" si="12"/>
        <v>74.834782608695647</v>
      </c>
      <c r="G178" t="s">
        <v>14</v>
      </c>
      <c r="H178">
        <v>782</v>
      </c>
      <c r="I178" s="5">
        <f t="shared" si="13"/>
        <v>110.05115089514067</v>
      </c>
      <c r="J178" t="s">
        <v>21</v>
      </c>
      <c r="K178" t="s">
        <v>22</v>
      </c>
      <c r="L178">
        <v>1472878800</v>
      </c>
      <c r="M178" s="14">
        <f t="shared" si="14"/>
        <v>42616.208333333328</v>
      </c>
      <c r="N178">
        <v>1473656400</v>
      </c>
      <c r="O178" s="14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 s="5">
        <v>38800</v>
      </c>
      <c r="E179" s="5">
        <v>161593</v>
      </c>
      <c r="F179" s="5">
        <f t="shared" si="12"/>
        <v>416.47680412371136</v>
      </c>
      <c r="G179" t="s">
        <v>20</v>
      </c>
      <c r="H179">
        <v>2739</v>
      </c>
      <c r="I179" s="5">
        <f t="shared" si="13"/>
        <v>58.997079225994888</v>
      </c>
      <c r="J179" t="s">
        <v>21</v>
      </c>
      <c r="K179" t="s">
        <v>22</v>
      </c>
      <c r="L179">
        <v>1289800800</v>
      </c>
      <c r="M179" s="14">
        <f t="shared" si="14"/>
        <v>40497.25</v>
      </c>
      <c r="N179">
        <v>1291960800</v>
      </c>
      <c r="O179" s="14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 s="5">
        <v>7200</v>
      </c>
      <c r="E180" s="5">
        <v>6927</v>
      </c>
      <c r="F180" s="5">
        <f t="shared" si="12"/>
        <v>96.208333333333329</v>
      </c>
      <c r="G180" t="s">
        <v>14</v>
      </c>
      <c r="H180">
        <v>210</v>
      </c>
      <c r="I180" s="5">
        <f t="shared" si="13"/>
        <v>32.985714285714288</v>
      </c>
      <c r="J180" t="s">
        <v>21</v>
      </c>
      <c r="K180" t="s">
        <v>22</v>
      </c>
      <c r="L180">
        <v>1505970000</v>
      </c>
      <c r="M180" s="14">
        <f t="shared" si="14"/>
        <v>42999.208333333328</v>
      </c>
      <c r="N180">
        <v>1506747600</v>
      </c>
      <c r="O180" s="14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x14ac:dyDescent="0.25">
      <c r="A181">
        <v>179</v>
      </c>
      <c r="B181" t="s">
        <v>410</v>
      </c>
      <c r="C181" s="3" t="s">
        <v>411</v>
      </c>
      <c r="D181" s="5">
        <v>44500</v>
      </c>
      <c r="E181" s="5">
        <v>159185</v>
      </c>
      <c r="F181" s="5">
        <f t="shared" si="12"/>
        <v>357.71910112359546</v>
      </c>
      <c r="G181" t="s">
        <v>20</v>
      </c>
      <c r="H181">
        <v>3537</v>
      </c>
      <c r="I181" s="5">
        <f t="shared" si="13"/>
        <v>45.005654509471306</v>
      </c>
      <c r="J181" t="s">
        <v>15</v>
      </c>
      <c r="K181" t="s">
        <v>16</v>
      </c>
      <c r="L181">
        <v>1363496400</v>
      </c>
      <c r="M181" s="14">
        <f t="shared" si="14"/>
        <v>41350.208333333336</v>
      </c>
      <c r="N181">
        <v>1363582800</v>
      </c>
      <c r="O181" s="14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 s="5">
        <v>56000</v>
      </c>
      <c r="E182" s="5">
        <v>172736</v>
      </c>
      <c r="F182" s="5">
        <f t="shared" si="12"/>
        <v>308.45714285714286</v>
      </c>
      <c r="G182" t="s">
        <v>20</v>
      </c>
      <c r="H182">
        <v>2107</v>
      </c>
      <c r="I182" s="5">
        <f t="shared" si="13"/>
        <v>81.98196487897485</v>
      </c>
      <c r="J182" t="s">
        <v>26</v>
      </c>
      <c r="K182" t="s">
        <v>27</v>
      </c>
      <c r="L182">
        <v>1269234000</v>
      </c>
      <c r="M182" s="14">
        <f t="shared" si="14"/>
        <v>40259.208333333336</v>
      </c>
      <c r="N182">
        <v>1269666000</v>
      </c>
      <c r="O182" s="14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 s="5">
        <v>8600</v>
      </c>
      <c r="E183" s="5">
        <v>5315</v>
      </c>
      <c r="F183" s="5">
        <f t="shared" si="12"/>
        <v>61.802325581395344</v>
      </c>
      <c r="G183" t="s">
        <v>14</v>
      </c>
      <c r="H183">
        <v>136</v>
      </c>
      <c r="I183" s="5">
        <f t="shared" si="13"/>
        <v>39.080882352941174</v>
      </c>
      <c r="J183" t="s">
        <v>21</v>
      </c>
      <c r="K183" t="s">
        <v>22</v>
      </c>
      <c r="L183">
        <v>1507093200</v>
      </c>
      <c r="M183" s="14">
        <f t="shared" si="14"/>
        <v>43012.208333333328</v>
      </c>
      <c r="N183">
        <v>1508648400</v>
      </c>
      <c r="O183" s="14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5" x14ac:dyDescent="0.25">
      <c r="A184">
        <v>182</v>
      </c>
      <c r="B184" t="s">
        <v>416</v>
      </c>
      <c r="C184" s="3" t="s">
        <v>417</v>
      </c>
      <c r="D184" s="5">
        <v>27100</v>
      </c>
      <c r="E184" s="5">
        <v>195750</v>
      </c>
      <c r="F184" s="5">
        <f t="shared" si="12"/>
        <v>722.32472324723244</v>
      </c>
      <c r="G184" t="s">
        <v>20</v>
      </c>
      <c r="H184">
        <v>3318</v>
      </c>
      <c r="I184" s="5">
        <f t="shared" si="13"/>
        <v>58.996383363471971</v>
      </c>
      <c r="J184" t="s">
        <v>36</v>
      </c>
      <c r="K184" t="s">
        <v>37</v>
      </c>
      <c r="L184">
        <v>1560574800</v>
      </c>
      <c r="M184" s="14">
        <f t="shared" si="14"/>
        <v>43631.208333333328</v>
      </c>
      <c r="N184">
        <v>1561957200</v>
      </c>
      <c r="O184" s="14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 s="5">
        <v>5100</v>
      </c>
      <c r="E185" s="5">
        <v>3525</v>
      </c>
      <c r="F185" s="5">
        <f t="shared" si="12"/>
        <v>69.117647058823522</v>
      </c>
      <c r="G185" t="s">
        <v>14</v>
      </c>
      <c r="H185">
        <v>86</v>
      </c>
      <c r="I185" s="5">
        <f t="shared" si="13"/>
        <v>40.988372093023258</v>
      </c>
      <c r="J185" t="s">
        <v>15</v>
      </c>
      <c r="K185" t="s">
        <v>16</v>
      </c>
      <c r="L185">
        <v>1284008400</v>
      </c>
      <c r="M185" s="14">
        <f t="shared" si="14"/>
        <v>40430.208333333336</v>
      </c>
      <c r="N185">
        <v>1285131600</v>
      </c>
      <c r="O185" s="14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 s="5">
        <v>3600</v>
      </c>
      <c r="E186" s="5">
        <v>10550</v>
      </c>
      <c r="F186" s="5">
        <f t="shared" si="12"/>
        <v>293.05555555555554</v>
      </c>
      <c r="G186" t="s">
        <v>20</v>
      </c>
      <c r="H186">
        <v>340</v>
      </c>
      <c r="I186" s="5">
        <f t="shared" si="13"/>
        <v>31.029411764705884</v>
      </c>
      <c r="J186" t="s">
        <v>21</v>
      </c>
      <c r="K186" t="s">
        <v>22</v>
      </c>
      <c r="L186">
        <v>1556859600</v>
      </c>
      <c r="M186" s="14">
        <f t="shared" si="14"/>
        <v>43588.208333333328</v>
      </c>
      <c r="N186">
        <v>1556946000</v>
      </c>
      <c r="O186" s="14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 s="5">
        <v>1000</v>
      </c>
      <c r="E187" s="5">
        <v>718</v>
      </c>
      <c r="F187" s="5">
        <f t="shared" si="12"/>
        <v>71.8</v>
      </c>
      <c r="G187" t="s">
        <v>14</v>
      </c>
      <c r="H187">
        <v>19</v>
      </c>
      <c r="I187" s="5">
        <f t="shared" si="13"/>
        <v>37.789473684210527</v>
      </c>
      <c r="J187" t="s">
        <v>21</v>
      </c>
      <c r="K187" t="s">
        <v>22</v>
      </c>
      <c r="L187">
        <v>1526187600</v>
      </c>
      <c r="M187" s="14">
        <f t="shared" si="14"/>
        <v>43233.208333333328</v>
      </c>
      <c r="N187">
        <v>1527138000</v>
      </c>
      <c r="O187" s="14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 s="5">
        <v>88800</v>
      </c>
      <c r="E188" s="5">
        <v>28358</v>
      </c>
      <c r="F188" s="5">
        <f t="shared" si="12"/>
        <v>31.934684684684683</v>
      </c>
      <c r="G188" t="s">
        <v>14</v>
      </c>
      <c r="H188">
        <v>886</v>
      </c>
      <c r="I188" s="5">
        <f t="shared" si="13"/>
        <v>32.006772009029348</v>
      </c>
      <c r="J188" t="s">
        <v>21</v>
      </c>
      <c r="K188" t="s">
        <v>22</v>
      </c>
      <c r="L188">
        <v>1400821200</v>
      </c>
      <c r="M188" s="14">
        <f t="shared" si="14"/>
        <v>41782.208333333336</v>
      </c>
      <c r="N188">
        <v>1402117200</v>
      </c>
      <c r="O188" s="14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 s="5">
        <v>60200</v>
      </c>
      <c r="E189" s="5">
        <v>138384</v>
      </c>
      <c r="F189" s="5">
        <f t="shared" si="12"/>
        <v>229.87375415282392</v>
      </c>
      <c r="G189" t="s">
        <v>20</v>
      </c>
      <c r="H189">
        <v>1442</v>
      </c>
      <c r="I189" s="5">
        <f t="shared" si="13"/>
        <v>95.966712898751737</v>
      </c>
      <c r="J189" t="s">
        <v>15</v>
      </c>
      <c r="K189" t="s">
        <v>16</v>
      </c>
      <c r="L189">
        <v>1361599200</v>
      </c>
      <c r="M189" s="14">
        <f t="shared" si="14"/>
        <v>41328.25</v>
      </c>
      <c r="N189">
        <v>1364014800</v>
      </c>
      <c r="O189" s="14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 s="5">
        <v>8200</v>
      </c>
      <c r="E190" s="5">
        <v>2625</v>
      </c>
      <c r="F190" s="5">
        <f t="shared" si="12"/>
        <v>32.012195121951223</v>
      </c>
      <c r="G190" t="s">
        <v>14</v>
      </c>
      <c r="H190">
        <v>35</v>
      </c>
      <c r="I190" s="5">
        <f t="shared" si="13"/>
        <v>75</v>
      </c>
      <c r="J190" t="s">
        <v>107</v>
      </c>
      <c r="K190" t="s">
        <v>108</v>
      </c>
      <c r="L190">
        <v>1417500000</v>
      </c>
      <c r="M190" s="14">
        <f t="shared" si="14"/>
        <v>41975.25</v>
      </c>
      <c r="N190">
        <v>1417586400</v>
      </c>
      <c r="O190" s="14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 s="5">
        <v>191300</v>
      </c>
      <c r="E191" s="5">
        <v>45004</v>
      </c>
      <c r="F191" s="5">
        <f t="shared" si="12"/>
        <v>23.525352848928385</v>
      </c>
      <c r="G191" t="s">
        <v>74</v>
      </c>
      <c r="H191">
        <v>441</v>
      </c>
      <c r="I191" s="5">
        <f t="shared" si="13"/>
        <v>102.0498866213152</v>
      </c>
      <c r="J191" t="s">
        <v>21</v>
      </c>
      <c r="K191" t="s">
        <v>22</v>
      </c>
      <c r="L191">
        <v>1457071200</v>
      </c>
      <c r="M191" s="14">
        <f t="shared" si="14"/>
        <v>42433.25</v>
      </c>
      <c r="N191">
        <v>1457071200</v>
      </c>
      <c r="O191" s="14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 s="5">
        <v>3700</v>
      </c>
      <c r="E192" s="5">
        <v>2538</v>
      </c>
      <c r="F192" s="5">
        <f t="shared" si="12"/>
        <v>68.594594594594597</v>
      </c>
      <c r="G192" t="s">
        <v>14</v>
      </c>
      <c r="H192">
        <v>24</v>
      </c>
      <c r="I192" s="5">
        <f t="shared" si="13"/>
        <v>105.75</v>
      </c>
      <c r="J192" t="s">
        <v>21</v>
      </c>
      <c r="K192" t="s">
        <v>22</v>
      </c>
      <c r="L192">
        <v>1370322000</v>
      </c>
      <c r="M192" s="14">
        <f t="shared" si="14"/>
        <v>41429.208333333336</v>
      </c>
      <c r="N192">
        <v>1370408400</v>
      </c>
      <c r="O192" s="14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 s="5">
        <v>8400</v>
      </c>
      <c r="E193" s="5">
        <v>3188</v>
      </c>
      <c r="F193" s="5">
        <f t="shared" si="12"/>
        <v>37.952380952380956</v>
      </c>
      <c r="G193" t="s">
        <v>14</v>
      </c>
      <c r="H193">
        <v>86</v>
      </c>
      <c r="I193" s="5">
        <f t="shared" si="13"/>
        <v>37.069767441860463</v>
      </c>
      <c r="J193" t="s">
        <v>107</v>
      </c>
      <c r="K193" t="s">
        <v>108</v>
      </c>
      <c r="L193">
        <v>1552366800</v>
      </c>
      <c r="M193" s="14">
        <f t="shared" si="14"/>
        <v>43536.208333333328</v>
      </c>
      <c r="N193">
        <v>1552626000</v>
      </c>
      <c r="O193" s="14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 s="5">
        <v>42600</v>
      </c>
      <c r="E194" s="5">
        <v>8517</v>
      </c>
      <c r="F194" s="5">
        <f t="shared" si="12"/>
        <v>19.992957746478872</v>
      </c>
      <c r="G194" t="s">
        <v>14</v>
      </c>
      <c r="H194">
        <v>243</v>
      </c>
      <c r="I194" s="5">
        <f t="shared" si="13"/>
        <v>35.049382716049379</v>
      </c>
      <c r="J194" t="s">
        <v>21</v>
      </c>
      <c r="K194" t="s">
        <v>22</v>
      </c>
      <c r="L194">
        <v>1403845200</v>
      </c>
      <c r="M194" s="14">
        <f t="shared" si="14"/>
        <v>41817.208333333336</v>
      </c>
      <c r="N194">
        <v>1404190800</v>
      </c>
      <c r="O194" s="14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 s="5">
        <v>6600</v>
      </c>
      <c r="E195" s="5">
        <v>3012</v>
      </c>
      <c r="F195" s="5">
        <f t="shared" ref="F195:F258" si="18">+E195/D195*100</f>
        <v>45.636363636363633</v>
      </c>
      <c r="G195" t="s">
        <v>14</v>
      </c>
      <c r="H195">
        <v>65</v>
      </c>
      <c r="I195" s="5">
        <f t="shared" ref="I195:I258" si="19">IF(E195,E195/H195,0)</f>
        <v>46.338461538461537</v>
      </c>
      <c r="J195" t="s">
        <v>21</v>
      </c>
      <c r="K195" t="s">
        <v>22</v>
      </c>
      <c r="L195">
        <v>1523163600</v>
      </c>
      <c r="M195" s="14">
        <f t="shared" ref="M195:M258" si="20">(((L195/60)/60)/24)+DATE(1970,1,1)</f>
        <v>43198.208333333328</v>
      </c>
      <c r="N195">
        <v>1523509200</v>
      </c>
      <c r="O195" s="14">
        <f t="shared" ref="O195:O258" si="21">(((N195/60)/60)/24)+DATE(1970,1,1)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LEFT(R195,FIND("/", R195)-1)</f>
        <v>music</v>
      </c>
      <c r="T195" t="str">
        <f t="shared" ref="T195:T258" si="23">MID(R195,FIND("/",R195)+1,LEN(R195))</f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 s="5">
        <v>7100</v>
      </c>
      <c r="E196" s="5">
        <v>8716</v>
      </c>
      <c r="F196" s="5">
        <f t="shared" si="18"/>
        <v>122.7605633802817</v>
      </c>
      <c r="G196" t="s">
        <v>20</v>
      </c>
      <c r="H196">
        <v>126</v>
      </c>
      <c r="I196" s="5">
        <f t="shared" si="19"/>
        <v>69.174603174603178</v>
      </c>
      <c r="J196" t="s">
        <v>21</v>
      </c>
      <c r="K196" t="s">
        <v>22</v>
      </c>
      <c r="L196">
        <v>1442206800</v>
      </c>
      <c r="M196" s="14">
        <f t="shared" si="20"/>
        <v>42261.208333333328</v>
      </c>
      <c r="N196">
        <v>1443589200</v>
      </c>
      <c r="O196" s="14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 s="5">
        <v>15800</v>
      </c>
      <c r="E197" s="5">
        <v>57157</v>
      </c>
      <c r="F197" s="5">
        <f t="shared" si="18"/>
        <v>361.75316455696202</v>
      </c>
      <c r="G197" t="s">
        <v>20</v>
      </c>
      <c r="H197">
        <v>524</v>
      </c>
      <c r="I197" s="5">
        <f t="shared" si="19"/>
        <v>109.07824427480917</v>
      </c>
      <c r="J197" t="s">
        <v>21</v>
      </c>
      <c r="K197" t="s">
        <v>22</v>
      </c>
      <c r="L197">
        <v>1532840400</v>
      </c>
      <c r="M197" s="14">
        <f t="shared" si="20"/>
        <v>43310.208333333328</v>
      </c>
      <c r="N197">
        <v>1533445200</v>
      </c>
      <c r="O197" s="14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 s="5">
        <v>8200</v>
      </c>
      <c r="E198" s="5">
        <v>5178</v>
      </c>
      <c r="F198" s="5">
        <f t="shared" si="18"/>
        <v>63.146341463414636</v>
      </c>
      <c r="G198" t="s">
        <v>14</v>
      </c>
      <c r="H198">
        <v>100</v>
      </c>
      <c r="I198" s="5">
        <f t="shared" si="19"/>
        <v>51.78</v>
      </c>
      <c r="J198" t="s">
        <v>36</v>
      </c>
      <c r="K198" t="s">
        <v>37</v>
      </c>
      <c r="L198">
        <v>1472878800</v>
      </c>
      <c r="M198" s="14">
        <f t="shared" si="20"/>
        <v>42616.208333333328</v>
      </c>
      <c r="N198">
        <v>1474520400</v>
      </c>
      <c r="O198" s="14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 s="5">
        <v>54700</v>
      </c>
      <c r="E199" s="5">
        <v>163118</v>
      </c>
      <c r="F199" s="5">
        <f t="shared" si="18"/>
        <v>298.20475319926874</v>
      </c>
      <c r="G199" t="s">
        <v>20</v>
      </c>
      <c r="H199">
        <v>1989</v>
      </c>
      <c r="I199" s="5">
        <f t="shared" si="19"/>
        <v>82.010055304172951</v>
      </c>
      <c r="J199" t="s">
        <v>21</v>
      </c>
      <c r="K199" t="s">
        <v>22</v>
      </c>
      <c r="L199">
        <v>1498194000</v>
      </c>
      <c r="M199" s="14">
        <f t="shared" si="20"/>
        <v>42909.208333333328</v>
      </c>
      <c r="N199">
        <v>1499403600</v>
      </c>
      <c r="O199" s="14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 s="5">
        <v>63200</v>
      </c>
      <c r="E200" s="5">
        <v>6041</v>
      </c>
      <c r="F200" s="5">
        <f t="shared" si="18"/>
        <v>9.5585443037974684</v>
      </c>
      <c r="G200" t="s">
        <v>14</v>
      </c>
      <c r="H200">
        <v>168</v>
      </c>
      <c r="I200" s="5">
        <f t="shared" si="19"/>
        <v>35.958333333333336</v>
      </c>
      <c r="J200" t="s">
        <v>21</v>
      </c>
      <c r="K200" t="s">
        <v>22</v>
      </c>
      <c r="L200">
        <v>1281070800</v>
      </c>
      <c r="M200" s="14">
        <f t="shared" si="20"/>
        <v>40396.208333333336</v>
      </c>
      <c r="N200">
        <v>1283576400</v>
      </c>
      <c r="O200" s="14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 s="5">
        <v>1800</v>
      </c>
      <c r="E201" s="5">
        <v>968</v>
      </c>
      <c r="F201" s="5">
        <f t="shared" si="18"/>
        <v>53.777777777777779</v>
      </c>
      <c r="G201" t="s">
        <v>14</v>
      </c>
      <c r="H201">
        <v>13</v>
      </c>
      <c r="I201" s="5">
        <f t="shared" si="19"/>
        <v>74.461538461538467</v>
      </c>
      <c r="J201" t="s">
        <v>21</v>
      </c>
      <c r="K201" t="s">
        <v>22</v>
      </c>
      <c r="L201">
        <v>1436245200</v>
      </c>
      <c r="M201" s="14">
        <f t="shared" si="20"/>
        <v>42192.208333333328</v>
      </c>
      <c r="N201">
        <v>1436590800</v>
      </c>
      <c r="O201" s="14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 s="5">
        <v>100</v>
      </c>
      <c r="E202" s="5">
        <v>2</v>
      </c>
      <c r="F202" s="5">
        <f t="shared" si="18"/>
        <v>2</v>
      </c>
      <c r="G202" t="s">
        <v>14</v>
      </c>
      <c r="H202">
        <v>1</v>
      </c>
      <c r="I202" s="5">
        <f t="shared" si="19"/>
        <v>2</v>
      </c>
      <c r="J202" t="s">
        <v>15</v>
      </c>
      <c r="K202" t="s">
        <v>16</v>
      </c>
      <c r="L202">
        <v>1269493200</v>
      </c>
      <c r="M202" s="14">
        <f t="shared" si="20"/>
        <v>40262.208333333336</v>
      </c>
      <c r="N202">
        <v>1270443600</v>
      </c>
      <c r="O202" s="14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 s="5">
        <v>2100</v>
      </c>
      <c r="E203" s="5">
        <v>14305</v>
      </c>
      <c r="F203" s="5">
        <f t="shared" si="18"/>
        <v>681.19047619047615</v>
      </c>
      <c r="G203" t="s">
        <v>20</v>
      </c>
      <c r="H203">
        <v>157</v>
      </c>
      <c r="I203" s="5">
        <f t="shared" si="19"/>
        <v>91.114649681528661</v>
      </c>
      <c r="J203" t="s">
        <v>21</v>
      </c>
      <c r="K203" t="s">
        <v>22</v>
      </c>
      <c r="L203">
        <v>1406264400</v>
      </c>
      <c r="M203" s="14">
        <f t="shared" si="20"/>
        <v>41845.208333333336</v>
      </c>
      <c r="N203">
        <v>1407819600</v>
      </c>
      <c r="O203" s="14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25">
      <c r="A204">
        <v>202</v>
      </c>
      <c r="B204" t="s">
        <v>456</v>
      </c>
      <c r="C204" s="3" t="s">
        <v>457</v>
      </c>
      <c r="D204" s="5">
        <v>8300</v>
      </c>
      <c r="E204" s="5">
        <v>6543</v>
      </c>
      <c r="F204" s="5">
        <f t="shared" si="18"/>
        <v>78.831325301204828</v>
      </c>
      <c r="G204" t="s">
        <v>74</v>
      </c>
      <c r="H204">
        <v>82</v>
      </c>
      <c r="I204" s="5">
        <f t="shared" si="19"/>
        <v>79.792682926829272</v>
      </c>
      <c r="J204" t="s">
        <v>21</v>
      </c>
      <c r="K204" t="s">
        <v>22</v>
      </c>
      <c r="L204">
        <v>1317531600</v>
      </c>
      <c r="M204" s="14">
        <f t="shared" si="20"/>
        <v>40818.208333333336</v>
      </c>
      <c r="N204">
        <v>1317877200</v>
      </c>
      <c r="O204" s="14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5" x14ac:dyDescent="0.25">
      <c r="A205">
        <v>203</v>
      </c>
      <c r="B205" t="s">
        <v>458</v>
      </c>
      <c r="C205" s="3" t="s">
        <v>459</v>
      </c>
      <c r="D205" s="5">
        <v>143900</v>
      </c>
      <c r="E205" s="5">
        <v>193413</v>
      </c>
      <c r="F205" s="5">
        <f t="shared" si="18"/>
        <v>134.40792216817235</v>
      </c>
      <c r="G205" t="s">
        <v>20</v>
      </c>
      <c r="H205">
        <v>4498</v>
      </c>
      <c r="I205" s="5">
        <f t="shared" si="19"/>
        <v>42.999777678968428</v>
      </c>
      <c r="J205" t="s">
        <v>26</v>
      </c>
      <c r="K205" t="s">
        <v>27</v>
      </c>
      <c r="L205">
        <v>1484632800</v>
      </c>
      <c r="M205" s="14">
        <f t="shared" si="20"/>
        <v>42752.25</v>
      </c>
      <c r="N205">
        <v>1484805600</v>
      </c>
      <c r="O205" s="14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 s="5">
        <v>75000</v>
      </c>
      <c r="E206" s="5">
        <v>2529</v>
      </c>
      <c r="F206" s="5">
        <f t="shared" si="18"/>
        <v>3.3719999999999999</v>
      </c>
      <c r="G206" t="s">
        <v>14</v>
      </c>
      <c r="H206">
        <v>40</v>
      </c>
      <c r="I206" s="5">
        <f t="shared" si="19"/>
        <v>63.225000000000001</v>
      </c>
      <c r="J206" t="s">
        <v>21</v>
      </c>
      <c r="K206" t="s">
        <v>22</v>
      </c>
      <c r="L206">
        <v>1301806800</v>
      </c>
      <c r="M206" s="14">
        <f t="shared" si="20"/>
        <v>40636.208333333336</v>
      </c>
      <c r="N206">
        <v>1302670800</v>
      </c>
      <c r="O206" s="14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 s="5">
        <v>1300</v>
      </c>
      <c r="E207" s="5">
        <v>5614</v>
      </c>
      <c r="F207" s="5">
        <f t="shared" si="18"/>
        <v>431.84615384615387</v>
      </c>
      <c r="G207" t="s">
        <v>20</v>
      </c>
      <c r="H207">
        <v>80</v>
      </c>
      <c r="I207" s="5">
        <f t="shared" si="19"/>
        <v>70.174999999999997</v>
      </c>
      <c r="J207" t="s">
        <v>21</v>
      </c>
      <c r="K207" t="s">
        <v>22</v>
      </c>
      <c r="L207">
        <v>1539752400</v>
      </c>
      <c r="M207" s="14">
        <f t="shared" si="20"/>
        <v>43390.208333333328</v>
      </c>
      <c r="N207">
        <v>1540789200</v>
      </c>
      <c r="O207" s="14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 s="5">
        <v>9000</v>
      </c>
      <c r="E208" s="5">
        <v>3496</v>
      </c>
      <c r="F208" s="5">
        <f t="shared" si="18"/>
        <v>38.844444444444441</v>
      </c>
      <c r="G208" t="s">
        <v>74</v>
      </c>
      <c r="H208">
        <v>57</v>
      </c>
      <c r="I208" s="5">
        <f t="shared" si="19"/>
        <v>61.333333333333336</v>
      </c>
      <c r="J208" t="s">
        <v>21</v>
      </c>
      <c r="K208" t="s">
        <v>22</v>
      </c>
      <c r="L208">
        <v>1267250400</v>
      </c>
      <c r="M208" s="14">
        <f t="shared" si="20"/>
        <v>40236.25</v>
      </c>
      <c r="N208">
        <v>1268028000</v>
      </c>
      <c r="O208" s="14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x14ac:dyDescent="0.25">
      <c r="A209">
        <v>207</v>
      </c>
      <c r="B209" t="s">
        <v>466</v>
      </c>
      <c r="C209" s="3" t="s">
        <v>467</v>
      </c>
      <c r="D209" s="5">
        <v>1000</v>
      </c>
      <c r="E209" s="5">
        <v>4257</v>
      </c>
      <c r="F209" s="5">
        <f t="shared" si="18"/>
        <v>425.7</v>
      </c>
      <c r="G209" t="s">
        <v>20</v>
      </c>
      <c r="H209">
        <v>43</v>
      </c>
      <c r="I209" s="5">
        <f t="shared" si="19"/>
        <v>99</v>
      </c>
      <c r="J209" t="s">
        <v>21</v>
      </c>
      <c r="K209" t="s">
        <v>22</v>
      </c>
      <c r="L209">
        <v>1535432400</v>
      </c>
      <c r="M209" s="14">
        <f t="shared" si="20"/>
        <v>43340.208333333328</v>
      </c>
      <c r="N209">
        <v>1537160400</v>
      </c>
      <c r="O209" s="14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 s="5">
        <v>196900</v>
      </c>
      <c r="E210" s="5">
        <v>199110</v>
      </c>
      <c r="F210" s="5">
        <f t="shared" si="18"/>
        <v>101.12239715591672</v>
      </c>
      <c r="G210" t="s">
        <v>20</v>
      </c>
      <c r="H210">
        <v>2053</v>
      </c>
      <c r="I210" s="5">
        <f t="shared" si="19"/>
        <v>96.984900146127615</v>
      </c>
      <c r="J210" t="s">
        <v>21</v>
      </c>
      <c r="K210" t="s">
        <v>22</v>
      </c>
      <c r="L210">
        <v>1510207200</v>
      </c>
      <c r="M210" s="14">
        <f t="shared" si="20"/>
        <v>43048.25</v>
      </c>
      <c r="N210">
        <v>1512280800</v>
      </c>
      <c r="O210" s="14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25">
      <c r="A211">
        <v>209</v>
      </c>
      <c r="B211" t="s">
        <v>470</v>
      </c>
      <c r="C211" s="3" t="s">
        <v>471</v>
      </c>
      <c r="D211" s="5">
        <v>194500</v>
      </c>
      <c r="E211" s="5">
        <v>41212</v>
      </c>
      <c r="F211" s="5">
        <f t="shared" si="18"/>
        <v>21.188688946015425</v>
      </c>
      <c r="G211" t="s">
        <v>47</v>
      </c>
      <c r="H211">
        <v>808</v>
      </c>
      <c r="I211" s="5">
        <f t="shared" si="19"/>
        <v>51.004950495049506</v>
      </c>
      <c r="J211" t="s">
        <v>26</v>
      </c>
      <c r="K211" t="s">
        <v>27</v>
      </c>
      <c r="L211">
        <v>1462510800</v>
      </c>
      <c r="M211" s="14">
        <f t="shared" si="20"/>
        <v>42496.208333333328</v>
      </c>
      <c r="N211">
        <v>1463115600</v>
      </c>
      <c r="O211" s="14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 s="5">
        <v>9400</v>
      </c>
      <c r="E212" s="5">
        <v>6338</v>
      </c>
      <c r="F212" s="5">
        <f t="shared" si="18"/>
        <v>67.425531914893625</v>
      </c>
      <c r="G212" t="s">
        <v>14</v>
      </c>
      <c r="H212">
        <v>226</v>
      </c>
      <c r="I212" s="5">
        <f t="shared" si="19"/>
        <v>28.044247787610619</v>
      </c>
      <c r="J212" t="s">
        <v>36</v>
      </c>
      <c r="K212" t="s">
        <v>37</v>
      </c>
      <c r="L212">
        <v>1488520800</v>
      </c>
      <c r="M212" s="14">
        <f t="shared" si="20"/>
        <v>42797.25</v>
      </c>
      <c r="N212">
        <v>1490850000</v>
      </c>
      <c r="O212" s="14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x14ac:dyDescent="0.25">
      <c r="A213">
        <v>211</v>
      </c>
      <c r="B213" t="s">
        <v>475</v>
      </c>
      <c r="C213" s="3" t="s">
        <v>476</v>
      </c>
      <c r="D213" s="5">
        <v>104400</v>
      </c>
      <c r="E213" s="5">
        <v>99100</v>
      </c>
      <c r="F213" s="5">
        <f t="shared" si="18"/>
        <v>94.923371647509583</v>
      </c>
      <c r="G213" t="s">
        <v>14</v>
      </c>
      <c r="H213">
        <v>1625</v>
      </c>
      <c r="I213" s="5">
        <f t="shared" si="19"/>
        <v>60.984615384615381</v>
      </c>
      <c r="J213" t="s">
        <v>21</v>
      </c>
      <c r="K213" t="s">
        <v>22</v>
      </c>
      <c r="L213">
        <v>1377579600</v>
      </c>
      <c r="M213" s="14">
        <f t="shared" si="20"/>
        <v>41513.208333333336</v>
      </c>
      <c r="N213">
        <v>1379653200</v>
      </c>
      <c r="O213" s="14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 s="5">
        <v>8100</v>
      </c>
      <c r="E214" s="5">
        <v>12300</v>
      </c>
      <c r="F214" s="5">
        <f t="shared" si="18"/>
        <v>151.85185185185185</v>
      </c>
      <c r="G214" t="s">
        <v>20</v>
      </c>
      <c r="H214">
        <v>168</v>
      </c>
      <c r="I214" s="5">
        <f t="shared" si="19"/>
        <v>73.214285714285708</v>
      </c>
      <c r="J214" t="s">
        <v>21</v>
      </c>
      <c r="K214" t="s">
        <v>22</v>
      </c>
      <c r="L214">
        <v>1576389600</v>
      </c>
      <c r="M214" s="14">
        <f t="shared" si="20"/>
        <v>43814.25</v>
      </c>
      <c r="N214">
        <v>1580364000</v>
      </c>
      <c r="O214" s="14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5" x14ac:dyDescent="0.25">
      <c r="A215">
        <v>213</v>
      </c>
      <c r="B215" t="s">
        <v>479</v>
      </c>
      <c r="C215" s="3" t="s">
        <v>480</v>
      </c>
      <c r="D215" s="5">
        <v>87900</v>
      </c>
      <c r="E215" s="5">
        <v>171549</v>
      </c>
      <c r="F215" s="5">
        <f t="shared" si="18"/>
        <v>195.16382252559728</v>
      </c>
      <c r="G215" t="s">
        <v>20</v>
      </c>
      <c r="H215">
        <v>4289</v>
      </c>
      <c r="I215" s="5">
        <f t="shared" si="19"/>
        <v>39.997435299603637</v>
      </c>
      <c r="J215" t="s">
        <v>21</v>
      </c>
      <c r="K215" t="s">
        <v>22</v>
      </c>
      <c r="L215">
        <v>1289019600</v>
      </c>
      <c r="M215" s="14">
        <f t="shared" si="20"/>
        <v>40488.208333333336</v>
      </c>
      <c r="N215">
        <v>1289714400</v>
      </c>
      <c r="O215" s="14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 s="5">
        <v>1400</v>
      </c>
      <c r="E216" s="5">
        <v>14324</v>
      </c>
      <c r="F216" s="5">
        <f t="shared" si="18"/>
        <v>1023.1428571428571</v>
      </c>
      <c r="G216" t="s">
        <v>20</v>
      </c>
      <c r="H216">
        <v>165</v>
      </c>
      <c r="I216" s="5">
        <f t="shared" si="19"/>
        <v>86.812121212121212</v>
      </c>
      <c r="J216" t="s">
        <v>21</v>
      </c>
      <c r="K216" t="s">
        <v>22</v>
      </c>
      <c r="L216">
        <v>1282194000</v>
      </c>
      <c r="M216" s="14">
        <f t="shared" si="20"/>
        <v>40409.208333333336</v>
      </c>
      <c r="N216">
        <v>1282712400</v>
      </c>
      <c r="O216" s="14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 s="5">
        <v>156800</v>
      </c>
      <c r="E217" s="5">
        <v>6024</v>
      </c>
      <c r="F217" s="5">
        <f t="shared" si="18"/>
        <v>3.841836734693878</v>
      </c>
      <c r="G217" t="s">
        <v>14</v>
      </c>
      <c r="H217">
        <v>143</v>
      </c>
      <c r="I217" s="5">
        <f t="shared" si="19"/>
        <v>42.125874125874127</v>
      </c>
      <c r="J217" t="s">
        <v>21</v>
      </c>
      <c r="K217" t="s">
        <v>22</v>
      </c>
      <c r="L217">
        <v>1550037600</v>
      </c>
      <c r="M217" s="14">
        <f t="shared" si="20"/>
        <v>43509.25</v>
      </c>
      <c r="N217">
        <v>1550210400</v>
      </c>
      <c r="O217" s="14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 s="5">
        <v>121700</v>
      </c>
      <c r="E218" s="5">
        <v>188721</v>
      </c>
      <c r="F218" s="5">
        <f t="shared" si="18"/>
        <v>155.07066557107643</v>
      </c>
      <c r="G218" t="s">
        <v>20</v>
      </c>
      <c r="H218">
        <v>1815</v>
      </c>
      <c r="I218" s="5">
        <f t="shared" si="19"/>
        <v>103.97851239669421</v>
      </c>
      <c r="J218" t="s">
        <v>21</v>
      </c>
      <c r="K218" t="s">
        <v>22</v>
      </c>
      <c r="L218">
        <v>1321941600</v>
      </c>
      <c r="M218" s="14">
        <f t="shared" si="20"/>
        <v>40869.25</v>
      </c>
      <c r="N218">
        <v>1322114400</v>
      </c>
      <c r="O218" s="14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 s="5">
        <v>129400</v>
      </c>
      <c r="E219" s="5">
        <v>57911</v>
      </c>
      <c r="F219" s="5">
        <f t="shared" si="18"/>
        <v>44.753477588871718</v>
      </c>
      <c r="G219" t="s">
        <v>14</v>
      </c>
      <c r="H219">
        <v>934</v>
      </c>
      <c r="I219" s="5">
        <f t="shared" si="19"/>
        <v>62.003211991434689</v>
      </c>
      <c r="J219" t="s">
        <v>21</v>
      </c>
      <c r="K219" t="s">
        <v>22</v>
      </c>
      <c r="L219">
        <v>1556427600</v>
      </c>
      <c r="M219" s="14">
        <f t="shared" si="20"/>
        <v>43583.208333333328</v>
      </c>
      <c r="N219">
        <v>1557205200</v>
      </c>
      <c r="O219" s="14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 s="5">
        <v>5700</v>
      </c>
      <c r="E220" s="5">
        <v>12309</v>
      </c>
      <c r="F220" s="5">
        <f t="shared" si="18"/>
        <v>215.94736842105263</v>
      </c>
      <c r="G220" t="s">
        <v>20</v>
      </c>
      <c r="H220">
        <v>397</v>
      </c>
      <c r="I220" s="5">
        <f t="shared" si="19"/>
        <v>31.005037783375315</v>
      </c>
      <c r="J220" t="s">
        <v>40</v>
      </c>
      <c r="K220" t="s">
        <v>41</v>
      </c>
      <c r="L220">
        <v>1320991200</v>
      </c>
      <c r="M220" s="14">
        <f t="shared" si="20"/>
        <v>40858.25</v>
      </c>
      <c r="N220">
        <v>1323928800</v>
      </c>
      <c r="O220" s="14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 s="5">
        <v>41700</v>
      </c>
      <c r="E221" s="5">
        <v>138497</v>
      </c>
      <c r="F221" s="5">
        <f t="shared" si="18"/>
        <v>332.12709832134288</v>
      </c>
      <c r="G221" t="s">
        <v>20</v>
      </c>
      <c r="H221">
        <v>1539</v>
      </c>
      <c r="I221" s="5">
        <f t="shared" si="19"/>
        <v>89.991552956465242</v>
      </c>
      <c r="J221" t="s">
        <v>21</v>
      </c>
      <c r="K221" t="s">
        <v>22</v>
      </c>
      <c r="L221">
        <v>1345093200</v>
      </c>
      <c r="M221" s="14">
        <f t="shared" si="20"/>
        <v>41137.208333333336</v>
      </c>
      <c r="N221">
        <v>1346130000</v>
      </c>
      <c r="O221" s="14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 s="5">
        <v>7900</v>
      </c>
      <c r="E222" s="5">
        <v>667</v>
      </c>
      <c r="F222" s="5">
        <f t="shared" si="18"/>
        <v>8.4430379746835449</v>
      </c>
      <c r="G222" t="s">
        <v>14</v>
      </c>
      <c r="H222">
        <v>17</v>
      </c>
      <c r="I222" s="5">
        <f t="shared" si="19"/>
        <v>39.235294117647058</v>
      </c>
      <c r="J222" t="s">
        <v>21</v>
      </c>
      <c r="K222" t="s">
        <v>22</v>
      </c>
      <c r="L222">
        <v>1309496400</v>
      </c>
      <c r="M222" s="14">
        <f t="shared" si="20"/>
        <v>40725.208333333336</v>
      </c>
      <c r="N222">
        <v>1311051600</v>
      </c>
      <c r="O222" s="14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 s="5">
        <v>121500</v>
      </c>
      <c r="E223" s="5">
        <v>119830</v>
      </c>
      <c r="F223" s="5">
        <f t="shared" si="18"/>
        <v>98.625514403292186</v>
      </c>
      <c r="G223" t="s">
        <v>14</v>
      </c>
      <c r="H223">
        <v>2179</v>
      </c>
      <c r="I223" s="5">
        <f t="shared" si="19"/>
        <v>54.993116108306566</v>
      </c>
      <c r="J223" t="s">
        <v>21</v>
      </c>
      <c r="K223" t="s">
        <v>22</v>
      </c>
      <c r="L223">
        <v>1340254800</v>
      </c>
      <c r="M223" s="14">
        <f t="shared" si="20"/>
        <v>41081.208333333336</v>
      </c>
      <c r="N223">
        <v>1340427600</v>
      </c>
      <c r="O223" s="14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 s="5">
        <v>4800</v>
      </c>
      <c r="E224" s="5">
        <v>6623</v>
      </c>
      <c r="F224" s="5">
        <f t="shared" si="18"/>
        <v>137.97916666666669</v>
      </c>
      <c r="G224" t="s">
        <v>20</v>
      </c>
      <c r="H224">
        <v>138</v>
      </c>
      <c r="I224" s="5">
        <f t="shared" si="19"/>
        <v>47.992753623188406</v>
      </c>
      <c r="J224" t="s">
        <v>21</v>
      </c>
      <c r="K224" t="s">
        <v>22</v>
      </c>
      <c r="L224">
        <v>1412226000</v>
      </c>
      <c r="M224" s="14">
        <f t="shared" si="20"/>
        <v>41914.208333333336</v>
      </c>
      <c r="N224">
        <v>1412312400</v>
      </c>
      <c r="O224" s="14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 s="5">
        <v>87300</v>
      </c>
      <c r="E225" s="5">
        <v>81897</v>
      </c>
      <c r="F225" s="5">
        <f t="shared" si="18"/>
        <v>93.81099656357388</v>
      </c>
      <c r="G225" t="s">
        <v>14</v>
      </c>
      <c r="H225">
        <v>931</v>
      </c>
      <c r="I225" s="5">
        <f t="shared" si="19"/>
        <v>87.966702470461868</v>
      </c>
      <c r="J225" t="s">
        <v>21</v>
      </c>
      <c r="K225" t="s">
        <v>22</v>
      </c>
      <c r="L225">
        <v>1458104400</v>
      </c>
      <c r="M225" s="14">
        <f t="shared" si="20"/>
        <v>42445.208333333328</v>
      </c>
      <c r="N225">
        <v>1459314000</v>
      </c>
      <c r="O225" s="14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 s="5">
        <v>46300</v>
      </c>
      <c r="E226" s="5">
        <v>186885</v>
      </c>
      <c r="F226" s="5">
        <f t="shared" si="18"/>
        <v>403.63930885529157</v>
      </c>
      <c r="G226" t="s">
        <v>20</v>
      </c>
      <c r="H226">
        <v>3594</v>
      </c>
      <c r="I226" s="5">
        <f t="shared" si="19"/>
        <v>51.999165275459099</v>
      </c>
      <c r="J226" t="s">
        <v>21</v>
      </c>
      <c r="K226" t="s">
        <v>22</v>
      </c>
      <c r="L226">
        <v>1411534800</v>
      </c>
      <c r="M226" s="14">
        <f t="shared" si="20"/>
        <v>41906.208333333336</v>
      </c>
      <c r="N226">
        <v>1415426400</v>
      </c>
      <c r="O226" s="14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 s="5">
        <v>67800</v>
      </c>
      <c r="E227" s="5">
        <v>176398</v>
      </c>
      <c r="F227" s="5">
        <f t="shared" si="18"/>
        <v>260.1740412979351</v>
      </c>
      <c r="G227" t="s">
        <v>20</v>
      </c>
      <c r="H227">
        <v>5880</v>
      </c>
      <c r="I227" s="5">
        <f t="shared" si="19"/>
        <v>29.999659863945578</v>
      </c>
      <c r="J227" t="s">
        <v>21</v>
      </c>
      <c r="K227" t="s">
        <v>22</v>
      </c>
      <c r="L227">
        <v>1399093200</v>
      </c>
      <c r="M227" s="14">
        <f t="shared" si="20"/>
        <v>41762.208333333336</v>
      </c>
      <c r="N227">
        <v>1399093200</v>
      </c>
      <c r="O227" s="14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 s="5">
        <v>3000</v>
      </c>
      <c r="E228" s="5">
        <v>10999</v>
      </c>
      <c r="F228" s="5">
        <f t="shared" si="18"/>
        <v>366.63333333333333</v>
      </c>
      <c r="G228" t="s">
        <v>20</v>
      </c>
      <c r="H228">
        <v>112</v>
      </c>
      <c r="I228" s="5">
        <f t="shared" si="19"/>
        <v>98.205357142857139</v>
      </c>
      <c r="J228" t="s">
        <v>21</v>
      </c>
      <c r="K228" t="s">
        <v>22</v>
      </c>
      <c r="L228">
        <v>1270702800</v>
      </c>
      <c r="M228" s="14">
        <f t="shared" si="20"/>
        <v>40276.208333333336</v>
      </c>
      <c r="N228">
        <v>1273899600</v>
      </c>
      <c r="O228" s="14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 s="5">
        <v>60900</v>
      </c>
      <c r="E229" s="5">
        <v>102751</v>
      </c>
      <c r="F229" s="5">
        <f t="shared" si="18"/>
        <v>168.72085385878489</v>
      </c>
      <c r="G229" t="s">
        <v>20</v>
      </c>
      <c r="H229">
        <v>943</v>
      </c>
      <c r="I229" s="5">
        <f t="shared" si="19"/>
        <v>108.96182396606575</v>
      </c>
      <c r="J229" t="s">
        <v>21</v>
      </c>
      <c r="K229" t="s">
        <v>22</v>
      </c>
      <c r="L229">
        <v>1431666000</v>
      </c>
      <c r="M229" s="14">
        <f t="shared" si="20"/>
        <v>42139.208333333328</v>
      </c>
      <c r="N229">
        <v>1432184400</v>
      </c>
      <c r="O229" s="14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 s="5">
        <v>137900</v>
      </c>
      <c r="E230" s="5">
        <v>165352</v>
      </c>
      <c r="F230" s="5">
        <f t="shared" si="18"/>
        <v>119.90717911530093</v>
      </c>
      <c r="G230" t="s">
        <v>20</v>
      </c>
      <c r="H230">
        <v>2468</v>
      </c>
      <c r="I230" s="5">
        <f t="shared" si="19"/>
        <v>66.998379254457049</v>
      </c>
      <c r="J230" t="s">
        <v>21</v>
      </c>
      <c r="K230" t="s">
        <v>22</v>
      </c>
      <c r="L230">
        <v>1472619600</v>
      </c>
      <c r="M230" s="14">
        <f t="shared" si="20"/>
        <v>42613.208333333328</v>
      </c>
      <c r="N230">
        <v>1474779600</v>
      </c>
      <c r="O230" s="14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 s="5">
        <v>85600</v>
      </c>
      <c r="E231" s="5">
        <v>165798</v>
      </c>
      <c r="F231" s="5">
        <f t="shared" si="18"/>
        <v>193.68925233644859</v>
      </c>
      <c r="G231" t="s">
        <v>20</v>
      </c>
      <c r="H231">
        <v>2551</v>
      </c>
      <c r="I231" s="5">
        <f t="shared" si="19"/>
        <v>64.99333594668758</v>
      </c>
      <c r="J231" t="s">
        <v>21</v>
      </c>
      <c r="K231" t="s">
        <v>22</v>
      </c>
      <c r="L231">
        <v>1496293200</v>
      </c>
      <c r="M231" s="14">
        <f t="shared" si="20"/>
        <v>42887.208333333328</v>
      </c>
      <c r="N231">
        <v>1500440400</v>
      </c>
      <c r="O231" s="14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 s="5">
        <v>2400</v>
      </c>
      <c r="E232" s="5">
        <v>10084</v>
      </c>
      <c r="F232" s="5">
        <f t="shared" si="18"/>
        <v>420.16666666666669</v>
      </c>
      <c r="G232" t="s">
        <v>20</v>
      </c>
      <c r="H232">
        <v>101</v>
      </c>
      <c r="I232" s="5">
        <f t="shared" si="19"/>
        <v>99.841584158415841</v>
      </c>
      <c r="J232" t="s">
        <v>21</v>
      </c>
      <c r="K232" t="s">
        <v>22</v>
      </c>
      <c r="L232">
        <v>1575612000</v>
      </c>
      <c r="M232" s="14">
        <f t="shared" si="20"/>
        <v>43805.25</v>
      </c>
      <c r="N232">
        <v>1575612000</v>
      </c>
      <c r="O232" s="14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 s="5">
        <v>7200</v>
      </c>
      <c r="E233" s="5">
        <v>5523</v>
      </c>
      <c r="F233" s="5">
        <f t="shared" si="18"/>
        <v>76.708333333333329</v>
      </c>
      <c r="G233" t="s">
        <v>74</v>
      </c>
      <c r="H233">
        <v>67</v>
      </c>
      <c r="I233" s="5">
        <f t="shared" si="19"/>
        <v>82.432835820895519</v>
      </c>
      <c r="J233" t="s">
        <v>21</v>
      </c>
      <c r="K233" t="s">
        <v>22</v>
      </c>
      <c r="L233">
        <v>1369112400</v>
      </c>
      <c r="M233" s="14">
        <f t="shared" si="20"/>
        <v>41415.208333333336</v>
      </c>
      <c r="N233">
        <v>1374123600</v>
      </c>
      <c r="O233" s="14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 s="5">
        <v>3400</v>
      </c>
      <c r="E234" s="5">
        <v>5823</v>
      </c>
      <c r="F234" s="5">
        <f t="shared" si="18"/>
        <v>171.26470588235293</v>
      </c>
      <c r="G234" t="s">
        <v>20</v>
      </c>
      <c r="H234">
        <v>92</v>
      </c>
      <c r="I234" s="5">
        <f t="shared" si="19"/>
        <v>63.293478260869563</v>
      </c>
      <c r="J234" t="s">
        <v>21</v>
      </c>
      <c r="K234" t="s">
        <v>22</v>
      </c>
      <c r="L234">
        <v>1469422800</v>
      </c>
      <c r="M234" s="14">
        <f t="shared" si="20"/>
        <v>42576.208333333328</v>
      </c>
      <c r="N234">
        <v>1469509200</v>
      </c>
      <c r="O234" s="14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 s="5">
        <v>3800</v>
      </c>
      <c r="E235" s="5">
        <v>6000</v>
      </c>
      <c r="F235" s="5">
        <f t="shared" si="18"/>
        <v>157.89473684210526</v>
      </c>
      <c r="G235" t="s">
        <v>20</v>
      </c>
      <c r="H235">
        <v>62</v>
      </c>
      <c r="I235" s="5">
        <f t="shared" si="19"/>
        <v>96.774193548387103</v>
      </c>
      <c r="J235" t="s">
        <v>21</v>
      </c>
      <c r="K235" t="s">
        <v>22</v>
      </c>
      <c r="L235">
        <v>1307854800</v>
      </c>
      <c r="M235" s="14">
        <f t="shared" si="20"/>
        <v>40706.208333333336</v>
      </c>
      <c r="N235">
        <v>1309237200</v>
      </c>
      <c r="O235" s="14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 s="5">
        <v>7500</v>
      </c>
      <c r="E236" s="5">
        <v>8181</v>
      </c>
      <c r="F236" s="5">
        <f t="shared" si="18"/>
        <v>109.08</v>
      </c>
      <c r="G236" t="s">
        <v>20</v>
      </c>
      <c r="H236">
        <v>149</v>
      </c>
      <c r="I236" s="5">
        <f t="shared" si="19"/>
        <v>54.906040268456373</v>
      </c>
      <c r="J236" t="s">
        <v>107</v>
      </c>
      <c r="K236" t="s">
        <v>108</v>
      </c>
      <c r="L236">
        <v>1503378000</v>
      </c>
      <c r="M236" s="14">
        <f t="shared" si="20"/>
        <v>42969.208333333328</v>
      </c>
      <c r="N236">
        <v>1503982800</v>
      </c>
      <c r="O236" s="14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 s="5">
        <v>8600</v>
      </c>
      <c r="E237" s="5">
        <v>3589</v>
      </c>
      <c r="F237" s="5">
        <f t="shared" si="18"/>
        <v>41.732558139534881</v>
      </c>
      <c r="G237" t="s">
        <v>14</v>
      </c>
      <c r="H237">
        <v>92</v>
      </c>
      <c r="I237" s="5">
        <f t="shared" si="19"/>
        <v>39.010869565217391</v>
      </c>
      <c r="J237" t="s">
        <v>21</v>
      </c>
      <c r="K237" t="s">
        <v>22</v>
      </c>
      <c r="L237">
        <v>1486965600</v>
      </c>
      <c r="M237" s="14">
        <f t="shared" si="20"/>
        <v>42779.25</v>
      </c>
      <c r="N237">
        <v>1487397600</v>
      </c>
      <c r="O237" s="14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 s="5">
        <v>39500</v>
      </c>
      <c r="E238" s="5">
        <v>4323</v>
      </c>
      <c r="F238" s="5">
        <f t="shared" si="18"/>
        <v>10.944303797468354</v>
      </c>
      <c r="G238" t="s">
        <v>14</v>
      </c>
      <c r="H238">
        <v>57</v>
      </c>
      <c r="I238" s="5">
        <f t="shared" si="19"/>
        <v>75.84210526315789</v>
      </c>
      <c r="J238" t="s">
        <v>26</v>
      </c>
      <c r="K238" t="s">
        <v>27</v>
      </c>
      <c r="L238">
        <v>1561438800</v>
      </c>
      <c r="M238" s="14">
        <f t="shared" si="20"/>
        <v>43641.208333333328</v>
      </c>
      <c r="N238">
        <v>1562043600</v>
      </c>
      <c r="O238" s="14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5" x14ac:dyDescent="0.25">
      <c r="A239">
        <v>237</v>
      </c>
      <c r="B239" t="s">
        <v>526</v>
      </c>
      <c r="C239" s="3" t="s">
        <v>527</v>
      </c>
      <c r="D239" s="5">
        <v>9300</v>
      </c>
      <c r="E239" s="5">
        <v>14822</v>
      </c>
      <c r="F239" s="5">
        <f t="shared" si="18"/>
        <v>159.3763440860215</v>
      </c>
      <c r="G239" t="s">
        <v>20</v>
      </c>
      <c r="H239">
        <v>329</v>
      </c>
      <c r="I239" s="5">
        <f t="shared" si="19"/>
        <v>45.051671732522799</v>
      </c>
      <c r="J239" t="s">
        <v>21</v>
      </c>
      <c r="K239" t="s">
        <v>22</v>
      </c>
      <c r="L239">
        <v>1398402000</v>
      </c>
      <c r="M239" s="14">
        <f t="shared" si="20"/>
        <v>41754.208333333336</v>
      </c>
      <c r="N239">
        <v>1398574800</v>
      </c>
      <c r="O239" s="14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 s="5">
        <v>2400</v>
      </c>
      <c r="E240" s="5">
        <v>10138</v>
      </c>
      <c r="F240" s="5">
        <f t="shared" si="18"/>
        <v>422.41666666666669</v>
      </c>
      <c r="G240" t="s">
        <v>20</v>
      </c>
      <c r="H240">
        <v>97</v>
      </c>
      <c r="I240" s="5">
        <f t="shared" si="19"/>
        <v>104.51546391752578</v>
      </c>
      <c r="J240" t="s">
        <v>36</v>
      </c>
      <c r="K240" t="s">
        <v>37</v>
      </c>
      <c r="L240">
        <v>1513231200</v>
      </c>
      <c r="M240" s="14">
        <f t="shared" si="20"/>
        <v>43083.25</v>
      </c>
      <c r="N240">
        <v>1515391200</v>
      </c>
      <c r="O240" s="14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 s="5">
        <v>3200</v>
      </c>
      <c r="E241" s="5">
        <v>3127</v>
      </c>
      <c r="F241" s="5">
        <f t="shared" si="18"/>
        <v>97.71875</v>
      </c>
      <c r="G241" t="s">
        <v>14</v>
      </c>
      <c r="H241">
        <v>41</v>
      </c>
      <c r="I241" s="5">
        <f t="shared" si="19"/>
        <v>76.268292682926827</v>
      </c>
      <c r="J241" t="s">
        <v>21</v>
      </c>
      <c r="K241" t="s">
        <v>22</v>
      </c>
      <c r="L241">
        <v>1440824400</v>
      </c>
      <c r="M241" s="14">
        <f t="shared" si="20"/>
        <v>42245.208333333328</v>
      </c>
      <c r="N241">
        <v>1441170000</v>
      </c>
      <c r="O241" s="14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 s="5">
        <v>29400</v>
      </c>
      <c r="E242" s="5">
        <v>123124</v>
      </c>
      <c r="F242" s="5">
        <f t="shared" si="18"/>
        <v>418.78911564625849</v>
      </c>
      <c r="G242" t="s">
        <v>20</v>
      </c>
      <c r="H242">
        <v>1784</v>
      </c>
      <c r="I242" s="5">
        <f t="shared" si="19"/>
        <v>69.015695067264573</v>
      </c>
      <c r="J242" t="s">
        <v>21</v>
      </c>
      <c r="K242" t="s">
        <v>22</v>
      </c>
      <c r="L242">
        <v>1281070800</v>
      </c>
      <c r="M242" s="14">
        <f t="shared" si="20"/>
        <v>40396.208333333336</v>
      </c>
      <c r="N242">
        <v>1281157200</v>
      </c>
      <c r="O242" s="14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 s="5">
        <v>168500</v>
      </c>
      <c r="E243" s="5">
        <v>171729</v>
      </c>
      <c r="F243" s="5">
        <f t="shared" si="18"/>
        <v>101.91632047477745</v>
      </c>
      <c r="G243" t="s">
        <v>20</v>
      </c>
      <c r="H243">
        <v>1684</v>
      </c>
      <c r="I243" s="5">
        <f t="shared" si="19"/>
        <v>101.97684085510689</v>
      </c>
      <c r="J243" t="s">
        <v>26</v>
      </c>
      <c r="K243" t="s">
        <v>27</v>
      </c>
      <c r="L243">
        <v>1397365200</v>
      </c>
      <c r="M243" s="14">
        <f t="shared" si="20"/>
        <v>41742.208333333336</v>
      </c>
      <c r="N243">
        <v>1398229200</v>
      </c>
      <c r="O243" s="14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 s="5">
        <v>8400</v>
      </c>
      <c r="E244" s="5">
        <v>10729</v>
      </c>
      <c r="F244" s="5">
        <f t="shared" si="18"/>
        <v>127.72619047619047</v>
      </c>
      <c r="G244" t="s">
        <v>20</v>
      </c>
      <c r="H244">
        <v>250</v>
      </c>
      <c r="I244" s="5">
        <f t="shared" si="19"/>
        <v>42.915999999999997</v>
      </c>
      <c r="J244" t="s">
        <v>21</v>
      </c>
      <c r="K244" t="s">
        <v>22</v>
      </c>
      <c r="L244">
        <v>1494392400</v>
      </c>
      <c r="M244" s="14">
        <f t="shared" si="20"/>
        <v>42865.208333333328</v>
      </c>
      <c r="N244">
        <v>1495256400</v>
      </c>
      <c r="O244" s="14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5" x14ac:dyDescent="0.25">
      <c r="A245">
        <v>243</v>
      </c>
      <c r="B245" t="s">
        <v>538</v>
      </c>
      <c r="C245" s="3" t="s">
        <v>539</v>
      </c>
      <c r="D245" s="5">
        <v>2300</v>
      </c>
      <c r="E245" s="5">
        <v>10240</v>
      </c>
      <c r="F245" s="5">
        <f t="shared" si="18"/>
        <v>445.21739130434781</v>
      </c>
      <c r="G245" t="s">
        <v>20</v>
      </c>
      <c r="H245">
        <v>238</v>
      </c>
      <c r="I245" s="5">
        <f t="shared" si="19"/>
        <v>43.025210084033617</v>
      </c>
      <c r="J245" t="s">
        <v>21</v>
      </c>
      <c r="K245" t="s">
        <v>22</v>
      </c>
      <c r="L245">
        <v>1520143200</v>
      </c>
      <c r="M245" s="14">
        <f t="shared" si="20"/>
        <v>43163.25</v>
      </c>
      <c r="N245">
        <v>1520402400</v>
      </c>
      <c r="O245" s="14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5" x14ac:dyDescent="0.25">
      <c r="A246">
        <v>244</v>
      </c>
      <c r="B246" t="s">
        <v>540</v>
      </c>
      <c r="C246" s="3" t="s">
        <v>541</v>
      </c>
      <c r="D246" s="5">
        <v>700</v>
      </c>
      <c r="E246" s="5">
        <v>3988</v>
      </c>
      <c r="F246" s="5">
        <f t="shared" si="18"/>
        <v>569.71428571428578</v>
      </c>
      <c r="G246" t="s">
        <v>20</v>
      </c>
      <c r="H246">
        <v>53</v>
      </c>
      <c r="I246" s="5">
        <f t="shared" si="19"/>
        <v>75.245283018867923</v>
      </c>
      <c r="J246" t="s">
        <v>21</v>
      </c>
      <c r="K246" t="s">
        <v>22</v>
      </c>
      <c r="L246">
        <v>1405314000</v>
      </c>
      <c r="M246" s="14">
        <f t="shared" si="20"/>
        <v>41834.208333333336</v>
      </c>
      <c r="N246">
        <v>1409806800</v>
      </c>
      <c r="O246" s="14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 s="5">
        <v>2900</v>
      </c>
      <c r="E247" s="5">
        <v>14771</v>
      </c>
      <c r="F247" s="5">
        <f t="shared" si="18"/>
        <v>509.34482758620686</v>
      </c>
      <c r="G247" t="s">
        <v>20</v>
      </c>
      <c r="H247">
        <v>214</v>
      </c>
      <c r="I247" s="5">
        <f t="shared" si="19"/>
        <v>69.023364485981304</v>
      </c>
      <c r="J247" t="s">
        <v>21</v>
      </c>
      <c r="K247" t="s">
        <v>22</v>
      </c>
      <c r="L247">
        <v>1396846800</v>
      </c>
      <c r="M247" s="14">
        <f t="shared" si="20"/>
        <v>41736.208333333336</v>
      </c>
      <c r="N247">
        <v>1396933200</v>
      </c>
      <c r="O247" s="14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 s="5">
        <v>4500</v>
      </c>
      <c r="E248" s="5">
        <v>14649</v>
      </c>
      <c r="F248" s="5">
        <f t="shared" si="18"/>
        <v>325.5333333333333</v>
      </c>
      <c r="G248" t="s">
        <v>20</v>
      </c>
      <c r="H248">
        <v>222</v>
      </c>
      <c r="I248" s="5">
        <f t="shared" si="19"/>
        <v>65.986486486486484</v>
      </c>
      <c r="J248" t="s">
        <v>21</v>
      </c>
      <c r="K248" t="s">
        <v>22</v>
      </c>
      <c r="L248">
        <v>1375678800</v>
      </c>
      <c r="M248" s="14">
        <f t="shared" si="20"/>
        <v>41491.208333333336</v>
      </c>
      <c r="N248">
        <v>1376024400</v>
      </c>
      <c r="O248" s="14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25">
      <c r="A249">
        <v>247</v>
      </c>
      <c r="B249" t="s">
        <v>546</v>
      </c>
      <c r="C249" s="3" t="s">
        <v>547</v>
      </c>
      <c r="D249" s="5">
        <v>19800</v>
      </c>
      <c r="E249" s="5">
        <v>184658</v>
      </c>
      <c r="F249" s="5">
        <f t="shared" si="18"/>
        <v>932.61616161616166</v>
      </c>
      <c r="G249" t="s">
        <v>20</v>
      </c>
      <c r="H249">
        <v>1884</v>
      </c>
      <c r="I249" s="5">
        <f t="shared" si="19"/>
        <v>98.013800424628457</v>
      </c>
      <c r="J249" t="s">
        <v>21</v>
      </c>
      <c r="K249" t="s">
        <v>22</v>
      </c>
      <c r="L249">
        <v>1482386400</v>
      </c>
      <c r="M249" s="14">
        <f t="shared" si="20"/>
        <v>42726.25</v>
      </c>
      <c r="N249">
        <v>1483682400</v>
      </c>
      <c r="O249" s="14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 s="5">
        <v>6200</v>
      </c>
      <c r="E250" s="5">
        <v>13103</v>
      </c>
      <c r="F250" s="5">
        <f t="shared" si="18"/>
        <v>211.33870967741933</v>
      </c>
      <c r="G250" t="s">
        <v>20</v>
      </c>
      <c r="H250">
        <v>218</v>
      </c>
      <c r="I250" s="5">
        <f t="shared" si="19"/>
        <v>60.105504587155963</v>
      </c>
      <c r="J250" t="s">
        <v>26</v>
      </c>
      <c r="K250" t="s">
        <v>27</v>
      </c>
      <c r="L250">
        <v>1420005600</v>
      </c>
      <c r="M250" s="14">
        <f t="shared" si="20"/>
        <v>42004.25</v>
      </c>
      <c r="N250">
        <v>1420437600</v>
      </c>
      <c r="O250" s="14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 s="5">
        <v>61500</v>
      </c>
      <c r="E251" s="5">
        <v>168095</v>
      </c>
      <c r="F251" s="5">
        <f t="shared" si="18"/>
        <v>273.32520325203251</v>
      </c>
      <c r="G251" t="s">
        <v>20</v>
      </c>
      <c r="H251">
        <v>6465</v>
      </c>
      <c r="I251" s="5">
        <f t="shared" si="19"/>
        <v>26.000773395204948</v>
      </c>
      <c r="J251" t="s">
        <v>21</v>
      </c>
      <c r="K251" t="s">
        <v>22</v>
      </c>
      <c r="L251">
        <v>1420178400</v>
      </c>
      <c r="M251" s="14">
        <f t="shared" si="20"/>
        <v>42006.25</v>
      </c>
      <c r="N251">
        <v>1420783200</v>
      </c>
      <c r="O251" s="14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 s="5">
        <v>100</v>
      </c>
      <c r="E252" s="5">
        <v>3</v>
      </c>
      <c r="F252" s="5">
        <f t="shared" si="18"/>
        <v>3</v>
      </c>
      <c r="G252" t="s">
        <v>14</v>
      </c>
      <c r="H252">
        <v>1</v>
      </c>
      <c r="I252" s="5">
        <f t="shared" si="19"/>
        <v>3</v>
      </c>
      <c r="J252" t="s">
        <v>21</v>
      </c>
      <c r="K252" t="s">
        <v>22</v>
      </c>
      <c r="L252">
        <v>1264399200</v>
      </c>
      <c r="M252" s="14">
        <f t="shared" si="20"/>
        <v>40203.25</v>
      </c>
      <c r="N252">
        <v>1267423200</v>
      </c>
      <c r="O252" s="14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 s="5">
        <v>7100</v>
      </c>
      <c r="E253" s="5">
        <v>3840</v>
      </c>
      <c r="F253" s="5">
        <f t="shared" si="18"/>
        <v>54.084507042253513</v>
      </c>
      <c r="G253" t="s">
        <v>14</v>
      </c>
      <c r="H253">
        <v>101</v>
      </c>
      <c r="I253" s="5">
        <f t="shared" si="19"/>
        <v>38.019801980198018</v>
      </c>
      <c r="J253" t="s">
        <v>21</v>
      </c>
      <c r="K253" t="s">
        <v>22</v>
      </c>
      <c r="L253">
        <v>1355032800</v>
      </c>
      <c r="M253" s="14">
        <f t="shared" si="20"/>
        <v>41252.25</v>
      </c>
      <c r="N253">
        <v>1355205600</v>
      </c>
      <c r="O253" s="14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x14ac:dyDescent="0.25">
      <c r="A254">
        <v>252</v>
      </c>
      <c r="B254" t="s">
        <v>556</v>
      </c>
      <c r="C254" s="3" t="s">
        <v>557</v>
      </c>
      <c r="D254" s="5">
        <v>1000</v>
      </c>
      <c r="E254" s="5">
        <v>6263</v>
      </c>
      <c r="F254" s="5">
        <f t="shared" si="18"/>
        <v>626.29999999999995</v>
      </c>
      <c r="G254" t="s">
        <v>20</v>
      </c>
      <c r="H254">
        <v>59</v>
      </c>
      <c r="I254" s="5">
        <f t="shared" si="19"/>
        <v>106.15254237288136</v>
      </c>
      <c r="J254" t="s">
        <v>21</v>
      </c>
      <c r="K254" t="s">
        <v>22</v>
      </c>
      <c r="L254">
        <v>1382677200</v>
      </c>
      <c r="M254" s="14">
        <f t="shared" si="20"/>
        <v>41572.208333333336</v>
      </c>
      <c r="N254">
        <v>1383109200</v>
      </c>
      <c r="O254" s="14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 s="5">
        <v>121500</v>
      </c>
      <c r="E255" s="5">
        <v>108161</v>
      </c>
      <c r="F255" s="5">
        <f t="shared" si="18"/>
        <v>89.021399176954731</v>
      </c>
      <c r="G255" t="s">
        <v>14</v>
      </c>
      <c r="H255">
        <v>1335</v>
      </c>
      <c r="I255" s="5">
        <f t="shared" si="19"/>
        <v>81.019475655430711</v>
      </c>
      <c r="J255" t="s">
        <v>15</v>
      </c>
      <c r="K255" t="s">
        <v>16</v>
      </c>
      <c r="L255">
        <v>1302238800</v>
      </c>
      <c r="M255" s="14">
        <f t="shared" si="20"/>
        <v>40641.208333333336</v>
      </c>
      <c r="N255">
        <v>1303275600</v>
      </c>
      <c r="O255" s="14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x14ac:dyDescent="0.25">
      <c r="A256">
        <v>254</v>
      </c>
      <c r="B256" t="s">
        <v>560</v>
      </c>
      <c r="C256" s="3" t="s">
        <v>561</v>
      </c>
      <c r="D256" s="5">
        <v>4600</v>
      </c>
      <c r="E256" s="5">
        <v>8505</v>
      </c>
      <c r="F256" s="5">
        <f t="shared" si="18"/>
        <v>184.89130434782609</v>
      </c>
      <c r="G256" t="s">
        <v>20</v>
      </c>
      <c r="H256">
        <v>88</v>
      </c>
      <c r="I256" s="5">
        <f t="shared" si="19"/>
        <v>96.647727272727266</v>
      </c>
      <c r="J256" t="s">
        <v>21</v>
      </c>
      <c r="K256" t="s">
        <v>22</v>
      </c>
      <c r="L256">
        <v>1487656800</v>
      </c>
      <c r="M256" s="14">
        <f t="shared" si="20"/>
        <v>42787.25</v>
      </c>
      <c r="N256">
        <v>1487829600</v>
      </c>
      <c r="O256" s="14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x14ac:dyDescent="0.25">
      <c r="A257">
        <v>255</v>
      </c>
      <c r="B257" t="s">
        <v>562</v>
      </c>
      <c r="C257" s="3" t="s">
        <v>563</v>
      </c>
      <c r="D257" s="5">
        <v>80500</v>
      </c>
      <c r="E257" s="5">
        <v>96735</v>
      </c>
      <c r="F257" s="5">
        <f t="shared" si="18"/>
        <v>120.16770186335404</v>
      </c>
      <c r="G257" t="s">
        <v>20</v>
      </c>
      <c r="H257">
        <v>1697</v>
      </c>
      <c r="I257" s="5">
        <f t="shared" si="19"/>
        <v>57.003535651149086</v>
      </c>
      <c r="J257" t="s">
        <v>21</v>
      </c>
      <c r="K257" t="s">
        <v>22</v>
      </c>
      <c r="L257">
        <v>1297836000</v>
      </c>
      <c r="M257" s="14">
        <f t="shared" si="20"/>
        <v>40590.25</v>
      </c>
      <c r="N257">
        <v>1298268000</v>
      </c>
      <c r="O257" s="14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 s="5">
        <v>4100</v>
      </c>
      <c r="E258" s="5">
        <v>959</v>
      </c>
      <c r="F258" s="5">
        <f t="shared" si="18"/>
        <v>23.390243902439025</v>
      </c>
      <c r="G258" t="s">
        <v>14</v>
      </c>
      <c r="H258">
        <v>15</v>
      </c>
      <c r="I258" s="5">
        <f t="shared" si="19"/>
        <v>63.93333333333333</v>
      </c>
      <c r="J258" t="s">
        <v>40</v>
      </c>
      <c r="K258" t="s">
        <v>41</v>
      </c>
      <c r="L258">
        <v>1453615200</v>
      </c>
      <c r="M258" s="14">
        <f t="shared" si="20"/>
        <v>42393.25</v>
      </c>
      <c r="N258">
        <v>1456812000</v>
      </c>
      <c r="O258" s="14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 s="5">
        <v>5700</v>
      </c>
      <c r="E259" s="5">
        <v>8322</v>
      </c>
      <c r="F259" s="5">
        <f t="shared" ref="F259:F322" si="24">+E259/D259*100</f>
        <v>146</v>
      </c>
      <c r="G259" t="s">
        <v>20</v>
      </c>
      <c r="H259">
        <v>92</v>
      </c>
      <c r="I259" s="5">
        <f t="shared" ref="I259:I322" si="25">IF(E259,E259/H259,0)</f>
        <v>90.456521739130437</v>
      </c>
      <c r="J259" t="s">
        <v>21</v>
      </c>
      <c r="K259" t="s">
        <v>22</v>
      </c>
      <c r="L259">
        <v>1362463200</v>
      </c>
      <c r="M259" s="14">
        <f t="shared" ref="M259:M322" si="26">(((L259/60)/60)/24)+DATE(1970,1,1)</f>
        <v>41338.25</v>
      </c>
      <c r="N259">
        <v>1363669200</v>
      </c>
      <c r="O259" s="14">
        <f t="shared" ref="O259:O322" si="27">(((N259/60)/60)/24)+DATE(1970,1,1)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LEFT(R259,FIND("/", R259)-1)</f>
        <v>theater</v>
      </c>
      <c r="T259" t="str">
        <f t="shared" ref="T259:T322" si="29">MID(R259,FIND("/",R259)+1,LEN(R259))</f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 s="5">
        <v>5000</v>
      </c>
      <c r="E260" s="5">
        <v>13424</v>
      </c>
      <c r="F260" s="5">
        <f t="shared" si="24"/>
        <v>268.48</v>
      </c>
      <c r="G260" t="s">
        <v>20</v>
      </c>
      <c r="H260">
        <v>186</v>
      </c>
      <c r="I260" s="5">
        <f t="shared" si="25"/>
        <v>72.172043010752688</v>
      </c>
      <c r="J260" t="s">
        <v>21</v>
      </c>
      <c r="K260" t="s">
        <v>22</v>
      </c>
      <c r="L260">
        <v>1481176800</v>
      </c>
      <c r="M260" s="14">
        <f t="shared" si="26"/>
        <v>42712.25</v>
      </c>
      <c r="N260">
        <v>1482904800</v>
      </c>
      <c r="O260" s="14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.5" x14ac:dyDescent="0.25">
      <c r="A261">
        <v>259</v>
      </c>
      <c r="B261" t="s">
        <v>570</v>
      </c>
      <c r="C261" s="3" t="s">
        <v>571</v>
      </c>
      <c r="D261" s="5">
        <v>1800</v>
      </c>
      <c r="E261" s="5">
        <v>10755</v>
      </c>
      <c r="F261" s="5">
        <f t="shared" si="24"/>
        <v>597.5</v>
      </c>
      <c r="G261" t="s">
        <v>20</v>
      </c>
      <c r="H261">
        <v>138</v>
      </c>
      <c r="I261" s="5">
        <f t="shared" si="25"/>
        <v>77.934782608695656</v>
      </c>
      <c r="J261" t="s">
        <v>21</v>
      </c>
      <c r="K261" t="s">
        <v>22</v>
      </c>
      <c r="L261">
        <v>1354946400</v>
      </c>
      <c r="M261" s="14">
        <f t="shared" si="26"/>
        <v>41251.25</v>
      </c>
      <c r="N261">
        <v>1356588000</v>
      </c>
      <c r="O261" s="14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 s="5">
        <v>6300</v>
      </c>
      <c r="E262" s="5">
        <v>9935</v>
      </c>
      <c r="F262" s="5">
        <f t="shared" si="24"/>
        <v>157.69841269841268</v>
      </c>
      <c r="G262" t="s">
        <v>20</v>
      </c>
      <c r="H262">
        <v>261</v>
      </c>
      <c r="I262" s="5">
        <f t="shared" si="25"/>
        <v>38.065134099616856</v>
      </c>
      <c r="J262" t="s">
        <v>21</v>
      </c>
      <c r="K262" t="s">
        <v>22</v>
      </c>
      <c r="L262">
        <v>1348808400</v>
      </c>
      <c r="M262" s="14">
        <f t="shared" si="26"/>
        <v>41180.208333333336</v>
      </c>
      <c r="N262">
        <v>1349845200</v>
      </c>
      <c r="O262" s="14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x14ac:dyDescent="0.25">
      <c r="A263">
        <v>261</v>
      </c>
      <c r="B263" t="s">
        <v>574</v>
      </c>
      <c r="C263" s="3" t="s">
        <v>575</v>
      </c>
      <c r="D263" s="5">
        <v>84300</v>
      </c>
      <c r="E263" s="5">
        <v>26303</v>
      </c>
      <c r="F263" s="5">
        <f t="shared" si="24"/>
        <v>31.201660735468568</v>
      </c>
      <c r="G263" t="s">
        <v>14</v>
      </c>
      <c r="H263">
        <v>454</v>
      </c>
      <c r="I263" s="5">
        <f t="shared" si="25"/>
        <v>57.936123348017624</v>
      </c>
      <c r="J263" t="s">
        <v>21</v>
      </c>
      <c r="K263" t="s">
        <v>22</v>
      </c>
      <c r="L263">
        <v>1282712400</v>
      </c>
      <c r="M263" s="14">
        <f t="shared" si="26"/>
        <v>40415.208333333336</v>
      </c>
      <c r="N263">
        <v>1283058000</v>
      </c>
      <c r="O263" s="14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 s="5">
        <v>1700</v>
      </c>
      <c r="E264" s="5">
        <v>5328</v>
      </c>
      <c r="F264" s="5">
        <f t="shared" si="24"/>
        <v>313.41176470588238</v>
      </c>
      <c r="G264" t="s">
        <v>20</v>
      </c>
      <c r="H264">
        <v>107</v>
      </c>
      <c r="I264" s="5">
        <f t="shared" si="25"/>
        <v>49.794392523364486</v>
      </c>
      <c r="J264" t="s">
        <v>21</v>
      </c>
      <c r="K264" t="s">
        <v>22</v>
      </c>
      <c r="L264">
        <v>1301979600</v>
      </c>
      <c r="M264" s="14">
        <f t="shared" si="26"/>
        <v>40638.208333333336</v>
      </c>
      <c r="N264">
        <v>1304226000</v>
      </c>
      <c r="O264" s="14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 s="5">
        <v>2900</v>
      </c>
      <c r="E265" s="5">
        <v>10756</v>
      </c>
      <c r="F265" s="5">
        <f t="shared" si="24"/>
        <v>370.89655172413791</v>
      </c>
      <c r="G265" t="s">
        <v>20</v>
      </c>
      <c r="H265">
        <v>199</v>
      </c>
      <c r="I265" s="5">
        <f t="shared" si="25"/>
        <v>54.050251256281406</v>
      </c>
      <c r="J265" t="s">
        <v>21</v>
      </c>
      <c r="K265" t="s">
        <v>22</v>
      </c>
      <c r="L265">
        <v>1263016800</v>
      </c>
      <c r="M265" s="14">
        <f t="shared" si="26"/>
        <v>40187.25</v>
      </c>
      <c r="N265">
        <v>1263016800</v>
      </c>
      <c r="O265" s="14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 s="5">
        <v>45600</v>
      </c>
      <c r="E266" s="5">
        <v>165375</v>
      </c>
      <c r="F266" s="5">
        <f t="shared" si="24"/>
        <v>362.66447368421052</v>
      </c>
      <c r="G266" t="s">
        <v>20</v>
      </c>
      <c r="H266">
        <v>5512</v>
      </c>
      <c r="I266" s="5">
        <f t="shared" si="25"/>
        <v>30.002721335268504</v>
      </c>
      <c r="J266" t="s">
        <v>21</v>
      </c>
      <c r="K266" t="s">
        <v>22</v>
      </c>
      <c r="L266">
        <v>1360648800</v>
      </c>
      <c r="M266" s="14">
        <f t="shared" si="26"/>
        <v>41317.25</v>
      </c>
      <c r="N266">
        <v>1362031200</v>
      </c>
      <c r="O266" s="14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 s="5">
        <v>4900</v>
      </c>
      <c r="E267" s="5">
        <v>6031</v>
      </c>
      <c r="F267" s="5">
        <f t="shared" si="24"/>
        <v>123.08163265306122</v>
      </c>
      <c r="G267" t="s">
        <v>20</v>
      </c>
      <c r="H267">
        <v>86</v>
      </c>
      <c r="I267" s="5">
        <f t="shared" si="25"/>
        <v>70.127906976744185</v>
      </c>
      <c r="J267" t="s">
        <v>21</v>
      </c>
      <c r="K267" t="s">
        <v>22</v>
      </c>
      <c r="L267">
        <v>1451800800</v>
      </c>
      <c r="M267" s="14">
        <f t="shared" si="26"/>
        <v>42372.25</v>
      </c>
      <c r="N267">
        <v>1455602400</v>
      </c>
      <c r="O267" s="14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 s="5">
        <v>111900</v>
      </c>
      <c r="E268" s="5">
        <v>85902</v>
      </c>
      <c r="F268" s="5">
        <f t="shared" si="24"/>
        <v>76.766756032171585</v>
      </c>
      <c r="G268" t="s">
        <v>14</v>
      </c>
      <c r="H268">
        <v>3182</v>
      </c>
      <c r="I268" s="5">
        <f t="shared" si="25"/>
        <v>26.996228786926462</v>
      </c>
      <c r="J268" t="s">
        <v>107</v>
      </c>
      <c r="K268" t="s">
        <v>108</v>
      </c>
      <c r="L268">
        <v>1415340000</v>
      </c>
      <c r="M268" s="14">
        <f t="shared" si="26"/>
        <v>41950.25</v>
      </c>
      <c r="N268">
        <v>1418191200</v>
      </c>
      <c r="O268" s="14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 s="5">
        <v>61600</v>
      </c>
      <c r="E269" s="5">
        <v>143910</v>
      </c>
      <c r="F269" s="5">
        <f t="shared" si="24"/>
        <v>233.62012987012989</v>
      </c>
      <c r="G269" t="s">
        <v>20</v>
      </c>
      <c r="H269">
        <v>2768</v>
      </c>
      <c r="I269" s="5">
        <f t="shared" si="25"/>
        <v>51.990606936416185</v>
      </c>
      <c r="J269" t="s">
        <v>26</v>
      </c>
      <c r="K269" t="s">
        <v>27</v>
      </c>
      <c r="L269">
        <v>1351054800</v>
      </c>
      <c r="M269" s="14">
        <f t="shared" si="26"/>
        <v>41206.208333333336</v>
      </c>
      <c r="N269">
        <v>1352440800</v>
      </c>
      <c r="O269" s="14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 s="5">
        <v>1500</v>
      </c>
      <c r="E270" s="5">
        <v>2708</v>
      </c>
      <c r="F270" s="5">
        <f t="shared" si="24"/>
        <v>180.53333333333333</v>
      </c>
      <c r="G270" t="s">
        <v>20</v>
      </c>
      <c r="H270">
        <v>48</v>
      </c>
      <c r="I270" s="5">
        <f t="shared" si="25"/>
        <v>56.416666666666664</v>
      </c>
      <c r="J270" t="s">
        <v>21</v>
      </c>
      <c r="K270" t="s">
        <v>22</v>
      </c>
      <c r="L270">
        <v>1349326800</v>
      </c>
      <c r="M270" s="14">
        <f t="shared" si="26"/>
        <v>41186.208333333336</v>
      </c>
      <c r="N270">
        <v>1353304800</v>
      </c>
      <c r="O270" s="14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 s="5">
        <v>3500</v>
      </c>
      <c r="E271" s="5">
        <v>8842</v>
      </c>
      <c r="F271" s="5">
        <f t="shared" si="24"/>
        <v>252.62857142857143</v>
      </c>
      <c r="G271" t="s">
        <v>20</v>
      </c>
      <c r="H271">
        <v>87</v>
      </c>
      <c r="I271" s="5">
        <f t="shared" si="25"/>
        <v>101.63218390804597</v>
      </c>
      <c r="J271" t="s">
        <v>21</v>
      </c>
      <c r="K271" t="s">
        <v>22</v>
      </c>
      <c r="L271">
        <v>1548914400</v>
      </c>
      <c r="M271" s="14">
        <f t="shared" si="26"/>
        <v>43496.25</v>
      </c>
      <c r="N271">
        <v>1550728800</v>
      </c>
      <c r="O271" s="14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 s="5">
        <v>173900</v>
      </c>
      <c r="E272" s="5">
        <v>47260</v>
      </c>
      <c r="F272" s="5">
        <f t="shared" si="24"/>
        <v>27.176538240368025</v>
      </c>
      <c r="G272" t="s">
        <v>74</v>
      </c>
      <c r="H272">
        <v>1890</v>
      </c>
      <c r="I272" s="5">
        <f t="shared" si="25"/>
        <v>25.005291005291006</v>
      </c>
      <c r="J272" t="s">
        <v>21</v>
      </c>
      <c r="K272" t="s">
        <v>22</v>
      </c>
      <c r="L272">
        <v>1291269600</v>
      </c>
      <c r="M272" s="14">
        <f t="shared" si="26"/>
        <v>40514.25</v>
      </c>
      <c r="N272">
        <v>1291442400</v>
      </c>
      <c r="O272" s="14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x14ac:dyDescent="0.25">
      <c r="A273">
        <v>271</v>
      </c>
      <c r="B273" t="s">
        <v>594</v>
      </c>
      <c r="C273" s="3" t="s">
        <v>595</v>
      </c>
      <c r="D273" s="5">
        <v>153700</v>
      </c>
      <c r="E273" s="5">
        <v>1953</v>
      </c>
      <c r="F273" s="5">
        <f t="shared" si="24"/>
        <v>1.2706571242680547</v>
      </c>
      <c r="G273" t="s">
        <v>47</v>
      </c>
      <c r="H273">
        <v>61</v>
      </c>
      <c r="I273" s="5">
        <f t="shared" si="25"/>
        <v>32.016393442622949</v>
      </c>
      <c r="J273" t="s">
        <v>21</v>
      </c>
      <c r="K273" t="s">
        <v>22</v>
      </c>
      <c r="L273">
        <v>1449468000</v>
      </c>
      <c r="M273" s="14">
        <f t="shared" si="26"/>
        <v>42345.25</v>
      </c>
      <c r="N273">
        <v>1452146400</v>
      </c>
      <c r="O273" s="14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 s="5">
        <v>51100</v>
      </c>
      <c r="E274" s="5">
        <v>155349</v>
      </c>
      <c r="F274" s="5">
        <f t="shared" si="24"/>
        <v>304.0097847358121</v>
      </c>
      <c r="G274" t="s">
        <v>20</v>
      </c>
      <c r="H274">
        <v>1894</v>
      </c>
      <c r="I274" s="5">
        <f t="shared" si="25"/>
        <v>82.021647307286173</v>
      </c>
      <c r="J274" t="s">
        <v>21</v>
      </c>
      <c r="K274" t="s">
        <v>22</v>
      </c>
      <c r="L274">
        <v>1562734800</v>
      </c>
      <c r="M274" s="14">
        <f t="shared" si="26"/>
        <v>43656.208333333328</v>
      </c>
      <c r="N274">
        <v>1564894800</v>
      </c>
      <c r="O274" s="14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 s="5">
        <v>7800</v>
      </c>
      <c r="E275" s="5">
        <v>10704</v>
      </c>
      <c r="F275" s="5">
        <f t="shared" si="24"/>
        <v>137.23076923076923</v>
      </c>
      <c r="G275" t="s">
        <v>20</v>
      </c>
      <c r="H275">
        <v>282</v>
      </c>
      <c r="I275" s="5">
        <f t="shared" si="25"/>
        <v>37.957446808510639</v>
      </c>
      <c r="J275" t="s">
        <v>15</v>
      </c>
      <c r="K275" t="s">
        <v>16</v>
      </c>
      <c r="L275">
        <v>1505624400</v>
      </c>
      <c r="M275" s="14">
        <f t="shared" si="26"/>
        <v>42995.208333333328</v>
      </c>
      <c r="N275">
        <v>1505883600</v>
      </c>
      <c r="O275" s="14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x14ac:dyDescent="0.25">
      <c r="A276">
        <v>274</v>
      </c>
      <c r="B276" t="s">
        <v>600</v>
      </c>
      <c r="C276" s="3" t="s">
        <v>601</v>
      </c>
      <c r="D276" s="5">
        <v>2400</v>
      </c>
      <c r="E276" s="5">
        <v>773</v>
      </c>
      <c r="F276" s="5">
        <f t="shared" si="24"/>
        <v>32.208333333333336</v>
      </c>
      <c r="G276" t="s">
        <v>14</v>
      </c>
      <c r="H276">
        <v>15</v>
      </c>
      <c r="I276" s="5">
        <f t="shared" si="25"/>
        <v>51.533333333333331</v>
      </c>
      <c r="J276" t="s">
        <v>21</v>
      </c>
      <c r="K276" t="s">
        <v>22</v>
      </c>
      <c r="L276">
        <v>1509948000</v>
      </c>
      <c r="M276" s="14">
        <f t="shared" si="26"/>
        <v>43045.25</v>
      </c>
      <c r="N276">
        <v>1510380000</v>
      </c>
      <c r="O276" s="14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5" x14ac:dyDescent="0.25">
      <c r="A277">
        <v>275</v>
      </c>
      <c r="B277" t="s">
        <v>602</v>
      </c>
      <c r="C277" s="3" t="s">
        <v>603</v>
      </c>
      <c r="D277" s="5">
        <v>3900</v>
      </c>
      <c r="E277" s="5">
        <v>9419</v>
      </c>
      <c r="F277" s="5">
        <f t="shared" si="24"/>
        <v>241.51282051282053</v>
      </c>
      <c r="G277" t="s">
        <v>20</v>
      </c>
      <c r="H277">
        <v>116</v>
      </c>
      <c r="I277" s="5">
        <f t="shared" si="25"/>
        <v>81.198275862068968</v>
      </c>
      <c r="J277" t="s">
        <v>21</v>
      </c>
      <c r="K277" t="s">
        <v>22</v>
      </c>
      <c r="L277">
        <v>1554526800</v>
      </c>
      <c r="M277" s="14">
        <f t="shared" si="26"/>
        <v>43561.208333333328</v>
      </c>
      <c r="N277">
        <v>1555218000</v>
      </c>
      <c r="O277" s="14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 s="5">
        <v>5500</v>
      </c>
      <c r="E278" s="5">
        <v>5324</v>
      </c>
      <c r="F278" s="5">
        <f t="shared" si="24"/>
        <v>96.8</v>
      </c>
      <c r="G278" t="s">
        <v>14</v>
      </c>
      <c r="H278">
        <v>133</v>
      </c>
      <c r="I278" s="5">
        <f t="shared" si="25"/>
        <v>40.030075187969928</v>
      </c>
      <c r="J278" t="s">
        <v>21</v>
      </c>
      <c r="K278" t="s">
        <v>22</v>
      </c>
      <c r="L278">
        <v>1334811600</v>
      </c>
      <c r="M278" s="14">
        <f t="shared" si="26"/>
        <v>41018.208333333336</v>
      </c>
      <c r="N278">
        <v>1335243600</v>
      </c>
      <c r="O278" s="14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5" x14ac:dyDescent="0.25">
      <c r="A279">
        <v>277</v>
      </c>
      <c r="B279" t="s">
        <v>606</v>
      </c>
      <c r="C279" s="3" t="s">
        <v>607</v>
      </c>
      <c r="D279" s="5">
        <v>700</v>
      </c>
      <c r="E279" s="5">
        <v>7465</v>
      </c>
      <c r="F279" s="5">
        <f t="shared" si="24"/>
        <v>1066.4285714285716</v>
      </c>
      <c r="G279" t="s">
        <v>20</v>
      </c>
      <c r="H279">
        <v>83</v>
      </c>
      <c r="I279" s="5">
        <f t="shared" si="25"/>
        <v>89.939759036144579</v>
      </c>
      <c r="J279" t="s">
        <v>21</v>
      </c>
      <c r="K279" t="s">
        <v>22</v>
      </c>
      <c r="L279">
        <v>1279515600</v>
      </c>
      <c r="M279" s="14">
        <f t="shared" si="26"/>
        <v>40378.208333333336</v>
      </c>
      <c r="N279">
        <v>1279688400</v>
      </c>
      <c r="O279" s="14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 s="5">
        <v>2700</v>
      </c>
      <c r="E280" s="5">
        <v>8799</v>
      </c>
      <c r="F280" s="5">
        <f t="shared" si="24"/>
        <v>325.88888888888891</v>
      </c>
      <c r="G280" t="s">
        <v>20</v>
      </c>
      <c r="H280">
        <v>91</v>
      </c>
      <c r="I280" s="5">
        <f t="shared" si="25"/>
        <v>96.692307692307693</v>
      </c>
      <c r="J280" t="s">
        <v>21</v>
      </c>
      <c r="K280" t="s">
        <v>22</v>
      </c>
      <c r="L280">
        <v>1353909600</v>
      </c>
      <c r="M280" s="14">
        <f t="shared" si="26"/>
        <v>41239.25</v>
      </c>
      <c r="N280">
        <v>1356069600</v>
      </c>
      <c r="O280" s="14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25">
      <c r="A281">
        <v>279</v>
      </c>
      <c r="B281" t="s">
        <v>610</v>
      </c>
      <c r="C281" s="3" t="s">
        <v>611</v>
      </c>
      <c r="D281" s="5">
        <v>8000</v>
      </c>
      <c r="E281" s="5">
        <v>13656</v>
      </c>
      <c r="F281" s="5">
        <f t="shared" si="24"/>
        <v>170.70000000000002</v>
      </c>
      <c r="G281" t="s">
        <v>20</v>
      </c>
      <c r="H281">
        <v>546</v>
      </c>
      <c r="I281" s="5">
        <f t="shared" si="25"/>
        <v>25.010989010989011</v>
      </c>
      <c r="J281" t="s">
        <v>21</v>
      </c>
      <c r="K281" t="s">
        <v>22</v>
      </c>
      <c r="L281">
        <v>1535950800</v>
      </c>
      <c r="M281" s="14">
        <f t="shared" si="26"/>
        <v>43346.208333333328</v>
      </c>
      <c r="N281">
        <v>1536210000</v>
      </c>
      <c r="O281" s="14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x14ac:dyDescent="0.25">
      <c r="A282">
        <v>280</v>
      </c>
      <c r="B282" t="s">
        <v>612</v>
      </c>
      <c r="C282" s="3" t="s">
        <v>613</v>
      </c>
      <c r="D282" s="5">
        <v>2500</v>
      </c>
      <c r="E282" s="5">
        <v>14536</v>
      </c>
      <c r="F282" s="5">
        <f t="shared" si="24"/>
        <v>581.44000000000005</v>
      </c>
      <c r="G282" t="s">
        <v>20</v>
      </c>
      <c r="H282">
        <v>393</v>
      </c>
      <c r="I282" s="5">
        <f t="shared" si="25"/>
        <v>36.987277353689571</v>
      </c>
      <c r="J282" t="s">
        <v>21</v>
      </c>
      <c r="K282" t="s">
        <v>22</v>
      </c>
      <c r="L282">
        <v>1511244000</v>
      </c>
      <c r="M282" s="14">
        <f t="shared" si="26"/>
        <v>43060.25</v>
      </c>
      <c r="N282">
        <v>1511762400</v>
      </c>
      <c r="O282" s="14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 s="5">
        <v>164500</v>
      </c>
      <c r="E283" s="5">
        <v>150552</v>
      </c>
      <c r="F283" s="5">
        <f t="shared" si="24"/>
        <v>91.520972644376897</v>
      </c>
      <c r="G283" t="s">
        <v>14</v>
      </c>
      <c r="H283">
        <v>2062</v>
      </c>
      <c r="I283" s="5">
        <f t="shared" si="25"/>
        <v>73.012609117361791</v>
      </c>
      <c r="J283" t="s">
        <v>21</v>
      </c>
      <c r="K283" t="s">
        <v>22</v>
      </c>
      <c r="L283">
        <v>1331445600</v>
      </c>
      <c r="M283" s="14">
        <f t="shared" si="26"/>
        <v>40979.25</v>
      </c>
      <c r="N283">
        <v>1333256400</v>
      </c>
      <c r="O283" s="14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 s="5">
        <v>8400</v>
      </c>
      <c r="E284" s="5">
        <v>9076</v>
      </c>
      <c r="F284" s="5">
        <f t="shared" si="24"/>
        <v>108.04761904761904</v>
      </c>
      <c r="G284" t="s">
        <v>20</v>
      </c>
      <c r="H284">
        <v>133</v>
      </c>
      <c r="I284" s="5">
        <f t="shared" si="25"/>
        <v>68.240601503759393</v>
      </c>
      <c r="J284" t="s">
        <v>21</v>
      </c>
      <c r="K284" t="s">
        <v>22</v>
      </c>
      <c r="L284">
        <v>1480226400</v>
      </c>
      <c r="M284" s="14">
        <f t="shared" si="26"/>
        <v>42701.25</v>
      </c>
      <c r="N284">
        <v>1480744800</v>
      </c>
      <c r="O284" s="14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x14ac:dyDescent="0.25">
      <c r="A285">
        <v>283</v>
      </c>
      <c r="B285" t="s">
        <v>618</v>
      </c>
      <c r="C285" s="3" t="s">
        <v>619</v>
      </c>
      <c r="D285" s="5">
        <v>8100</v>
      </c>
      <c r="E285" s="5">
        <v>1517</v>
      </c>
      <c r="F285" s="5">
        <f t="shared" si="24"/>
        <v>18.728395061728396</v>
      </c>
      <c r="G285" t="s">
        <v>14</v>
      </c>
      <c r="H285">
        <v>29</v>
      </c>
      <c r="I285" s="5">
        <f t="shared" si="25"/>
        <v>52.310344827586206</v>
      </c>
      <c r="J285" t="s">
        <v>36</v>
      </c>
      <c r="K285" t="s">
        <v>37</v>
      </c>
      <c r="L285">
        <v>1464584400</v>
      </c>
      <c r="M285" s="14">
        <f t="shared" si="26"/>
        <v>42520.208333333328</v>
      </c>
      <c r="N285">
        <v>1465016400</v>
      </c>
      <c r="O285" s="14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 s="5">
        <v>9800</v>
      </c>
      <c r="E286" s="5">
        <v>8153</v>
      </c>
      <c r="F286" s="5">
        <f t="shared" si="24"/>
        <v>83.193877551020407</v>
      </c>
      <c r="G286" t="s">
        <v>14</v>
      </c>
      <c r="H286">
        <v>132</v>
      </c>
      <c r="I286" s="5">
        <f t="shared" si="25"/>
        <v>61.765151515151516</v>
      </c>
      <c r="J286" t="s">
        <v>21</v>
      </c>
      <c r="K286" t="s">
        <v>22</v>
      </c>
      <c r="L286">
        <v>1335848400</v>
      </c>
      <c r="M286" s="14">
        <f t="shared" si="26"/>
        <v>41030.208333333336</v>
      </c>
      <c r="N286">
        <v>1336280400</v>
      </c>
      <c r="O286" s="14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25">
      <c r="A287">
        <v>285</v>
      </c>
      <c r="B287" t="s">
        <v>622</v>
      </c>
      <c r="C287" s="3" t="s">
        <v>623</v>
      </c>
      <c r="D287" s="5">
        <v>900</v>
      </c>
      <c r="E287" s="5">
        <v>6357</v>
      </c>
      <c r="F287" s="5">
        <f t="shared" si="24"/>
        <v>706.33333333333337</v>
      </c>
      <c r="G287" t="s">
        <v>20</v>
      </c>
      <c r="H287">
        <v>254</v>
      </c>
      <c r="I287" s="5">
        <f t="shared" si="25"/>
        <v>25.027559055118111</v>
      </c>
      <c r="J287" t="s">
        <v>21</v>
      </c>
      <c r="K287" t="s">
        <v>22</v>
      </c>
      <c r="L287">
        <v>1473483600</v>
      </c>
      <c r="M287" s="14">
        <f t="shared" si="26"/>
        <v>42623.208333333328</v>
      </c>
      <c r="N287">
        <v>1476766800</v>
      </c>
      <c r="O287" s="14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 s="5">
        <v>112100</v>
      </c>
      <c r="E288" s="5">
        <v>19557</v>
      </c>
      <c r="F288" s="5">
        <f t="shared" si="24"/>
        <v>17.446030330062445</v>
      </c>
      <c r="G288" t="s">
        <v>74</v>
      </c>
      <c r="H288">
        <v>184</v>
      </c>
      <c r="I288" s="5">
        <f t="shared" si="25"/>
        <v>106.28804347826087</v>
      </c>
      <c r="J288" t="s">
        <v>21</v>
      </c>
      <c r="K288" t="s">
        <v>22</v>
      </c>
      <c r="L288">
        <v>1479880800</v>
      </c>
      <c r="M288" s="14">
        <f t="shared" si="26"/>
        <v>42697.25</v>
      </c>
      <c r="N288">
        <v>1480485600</v>
      </c>
      <c r="O288" s="14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 s="5">
        <v>6300</v>
      </c>
      <c r="E289" s="5">
        <v>13213</v>
      </c>
      <c r="F289" s="5">
        <f t="shared" si="24"/>
        <v>209.73015873015873</v>
      </c>
      <c r="G289" t="s">
        <v>20</v>
      </c>
      <c r="H289">
        <v>176</v>
      </c>
      <c r="I289" s="5">
        <f t="shared" si="25"/>
        <v>75.07386363636364</v>
      </c>
      <c r="J289" t="s">
        <v>21</v>
      </c>
      <c r="K289" t="s">
        <v>22</v>
      </c>
      <c r="L289">
        <v>1430197200</v>
      </c>
      <c r="M289" s="14">
        <f t="shared" si="26"/>
        <v>42122.208333333328</v>
      </c>
      <c r="N289">
        <v>1430197200</v>
      </c>
      <c r="O289" s="14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 s="5">
        <v>5600</v>
      </c>
      <c r="E290" s="5">
        <v>5476</v>
      </c>
      <c r="F290" s="5">
        <f t="shared" si="24"/>
        <v>97.785714285714292</v>
      </c>
      <c r="G290" t="s">
        <v>14</v>
      </c>
      <c r="H290">
        <v>137</v>
      </c>
      <c r="I290" s="5">
        <f t="shared" si="25"/>
        <v>39.970802919708028</v>
      </c>
      <c r="J290" t="s">
        <v>36</v>
      </c>
      <c r="K290" t="s">
        <v>37</v>
      </c>
      <c r="L290">
        <v>1331701200</v>
      </c>
      <c r="M290" s="14">
        <f t="shared" si="26"/>
        <v>40982.208333333336</v>
      </c>
      <c r="N290">
        <v>1331787600</v>
      </c>
      <c r="O290" s="14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 s="5">
        <v>800</v>
      </c>
      <c r="E291" s="5">
        <v>13474</v>
      </c>
      <c r="F291" s="5">
        <f t="shared" si="24"/>
        <v>1684.25</v>
      </c>
      <c r="G291" t="s">
        <v>20</v>
      </c>
      <c r="H291">
        <v>337</v>
      </c>
      <c r="I291" s="5">
        <f t="shared" si="25"/>
        <v>39.982195845697326</v>
      </c>
      <c r="J291" t="s">
        <v>15</v>
      </c>
      <c r="K291" t="s">
        <v>16</v>
      </c>
      <c r="L291">
        <v>1438578000</v>
      </c>
      <c r="M291" s="14">
        <f t="shared" si="26"/>
        <v>42219.208333333328</v>
      </c>
      <c r="N291">
        <v>1438837200</v>
      </c>
      <c r="O291" s="14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 s="5">
        <v>168600</v>
      </c>
      <c r="E292" s="5">
        <v>91722</v>
      </c>
      <c r="F292" s="5">
        <f t="shared" si="24"/>
        <v>54.402135231316727</v>
      </c>
      <c r="G292" t="s">
        <v>14</v>
      </c>
      <c r="H292">
        <v>908</v>
      </c>
      <c r="I292" s="5">
        <f t="shared" si="25"/>
        <v>101.01541850220265</v>
      </c>
      <c r="J292" t="s">
        <v>21</v>
      </c>
      <c r="K292" t="s">
        <v>22</v>
      </c>
      <c r="L292">
        <v>1368162000</v>
      </c>
      <c r="M292" s="14">
        <f t="shared" si="26"/>
        <v>41404.208333333336</v>
      </c>
      <c r="N292">
        <v>1370926800</v>
      </c>
      <c r="O292" s="14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 s="5">
        <v>1800</v>
      </c>
      <c r="E293" s="5">
        <v>8219</v>
      </c>
      <c r="F293" s="5">
        <f t="shared" si="24"/>
        <v>456.61111111111109</v>
      </c>
      <c r="G293" t="s">
        <v>20</v>
      </c>
      <c r="H293">
        <v>107</v>
      </c>
      <c r="I293" s="5">
        <f t="shared" si="25"/>
        <v>76.813084112149539</v>
      </c>
      <c r="J293" t="s">
        <v>21</v>
      </c>
      <c r="K293" t="s">
        <v>22</v>
      </c>
      <c r="L293">
        <v>1318654800</v>
      </c>
      <c r="M293" s="14">
        <f t="shared" si="26"/>
        <v>40831.208333333336</v>
      </c>
      <c r="N293">
        <v>1319000400</v>
      </c>
      <c r="O293" s="14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 s="5">
        <v>7300</v>
      </c>
      <c r="E294" s="5">
        <v>717</v>
      </c>
      <c r="F294" s="5">
        <f t="shared" si="24"/>
        <v>9.8219178082191778</v>
      </c>
      <c r="G294" t="s">
        <v>14</v>
      </c>
      <c r="H294">
        <v>10</v>
      </c>
      <c r="I294" s="5">
        <f t="shared" si="25"/>
        <v>71.7</v>
      </c>
      <c r="J294" t="s">
        <v>21</v>
      </c>
      <c r="K294" t="s">
        <v>22</v>
      </c>
      <c r="L294">
        <v>1331874000</v>
      </c>
      <c r="M294" s="14">
        <f t="shared" si="26"/>
        <v>40984.208333333336</v>
      </c>
      <c r="N294">
        <v>1333429200</v>
      </c>
      <c r="O294" s="14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 s="5">
        <v>6500</v>
      </c>
      <c r="E295" s="5">
        <v>1065</v>
      </c>
      <c r="F295" s="5">
        <f t="shared" si="24"/>
        <v>16.384615384615383</v>
      </c>
      <c r="G295" t="s">
        <v>74</v>
      </c>
      <c r="H295">
        <v>32</v>
      </c>
      <c r="I295" s="5">
        <f t="shared" si="25"/>
        <v>33.28125</v>
      </c>
      <c r="J295" t="s">
        <v>107</v>
      </c>
      <c r="K295" t="s">
        <v>108</v>
      </c>
      <c r="L295">
        <v>1286254800</v>
      </c>
      <c r="M295" s="14">
        <f t="shared" si="26"/>
        <v>40456.208333333336</v>
      </c>
      <c r="N295">
        <v>1287032400</v>
      </c>
      <c r="O295" s="14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 s="5">
        <v>600</v>
      </c>
      <c r="E296" s="5">
        <v>8038</v>
      </c>
      <c r="F296" s="5">
        <f t="shared" si="24"/>
        <v>1339.6666666666667</v>
      </c>
      <c r="G296" t="s">
        <v>20</v>
      </c>
      <c r="H296">
        <v>183</v>
      </c>
      <c r="I296" s="5">
        <f t="shared" si="25"/>
        <v>43.923497267759565</v>
      </c>
      <c r="J296" t="s">
        <v>21</v>
      </c>
      <c r="K296" t="s">
        <v>22</v>
      </c>
      <c r="L296">
        <v>1540530000</v>
      </c>
      <c r="M296" s="14">
        <f t="shared" si="26"/>
        <v>43399.208333333328</v>
      </c>
      <c r="N296">
        <v>1541570400</v>
      </c>
      <c r="O296" s="14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x14ac:dyDescent="0.25">
      <c r="A297">
        <v>295</v>
      </c>
      <c r="B297" t="s">
        <v>642</v>
      </c>
      <c r="C297" s="3" t="s">
        <v>643</v>
      </c>
      <c r="D297" s="5">
        <v>192900</v>
      </c>
      <c r="E297" s="5">
        <v>68769</v>
      </c>
      <c r="F297" s="5">
        <f t="shared" si="24"/>
        <v>35.650077760497666</v>
      </c>
      <c r="G297" t="s">
        <v>14</v>
      </c>
      <c r="H297">
        <v>1910</v>
      </c>
      <c r="I297" s="5">
        <f t="shared" si="25"/>
        <v>36.004712041884815</v>
      </c>
      <c r="J297" t="s">
        <v>98</v>
      </c>
      <c r="K297" t="s">
        <v>99</v>
      </c>
      <c r="L297">
        <v>1381813200</v>
      </c>
      <c r="M297" s="14">
        <f t="shared" si="26"/>
        <v>41562.208333333336</v>
      </c>
      <c r="N297">
        <v>1383976800</v>
      </c>
      <c r="O297" s="14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x14ac:dyDescent="0.25">
      <c r="A298">
        <v>296</v>
      </c>
      <c r="B298" t="s">
        <v>644</v>
      </c>
      <c r="C298" s="3" t="s">
        <v>645</v>
      </c>
      <c r="D298" s="5">
        <v>6100</v>
      </c>
      <c r="E298" s="5">
        <v>3352</v>
      </c>
      <c r="F298" s="5">
        <f t="shared" si="24"/>
        <v>54.950819672131146</v>
      </c>
      <c r="G298" t="s">
        <v>14</v>
      </c>
      <c r="H298">
        <v>38</v>
      </c>
      <c r="I298" s="5">
        <f t="shared" si="25"/>
        <v>88.21052631578948</v>
      </c>
      <c r="J298" t="s">
        <v>26</v>
      </c>
      <c r="K298" t="s">
        <v>27</v>
      </c>
      <c r="L298">
        <v>1548655200</v>
      </c>
      <c r="M298" s="14">
        <f t="shared" si="26"/>
        <v>43493.25</v>
      </c>
      <c r="N298">
        <v>1550556000</v>
      </c>
      <c r="O298" s="14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 s="5">
        <v>7200</v>
      </c>
      <c r="E299" s="5">
        <v>6785</v>
      </c>
      <c r="F299" s="5">
        <f t="shared" si="24"/>
        <v>94.236111111111114</v>
      </c>
      <c r="G299" t="s">
        <v>14</v>
      </c>
      <c r="H299">
        <v>104</v>
      </c>
      <c r="I299" s="5">
        <f t="shared" si="25"/>
        <v>65.240384615384613</v>
      </c>
      <c r="J299" t="s">
        <v>26</v>
      </c>
      <c r="K299" t="s">
        <v>27</v>
      </c>
      <c r="L299">
        <v>1389679200</v>
      </c>
      <c r="M299" s="14">
        <f t="shared" si="26"/>
        <v>41653.25</v>
      </c>
      <c r="N299">
        <v>1390456800</v>
      </c>
      <c r="O299" s="14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 s="5">
        <v>3500</v>
      </c>
      <c r="E300" s="5">
        <v>5037</v>
      </c>
      <c r="F300" s="5">
        <f t="shared" si="24"/>
        <v>143.91428571428571</v>
      </c>
      <c r="G300" t="s">
        <v>20</v>
      </c>
      <c r="H300">
        <v>72</v>
      </c>
      <c r="I300" s="5">
        <f t="shared" si="25"/>
        <v>69.958333333333329</v>
      </c>
      <c r="J300" t="s">
        <v>21</v>
      </c>
      <c r="K300" t="s">
        <v>22</v>
      </c>
      <c r="L300">
        <v>1456466400</v>
      </c>
      <c r="M300" s="14">
        <f t="shared" si="26"/>
        <v>42426.25</v>
      </c>
      <c r="N300">
        <v>1458018000</v>
      </c>
      <c r="O300" s="14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x14ac:dyDescent="0.25">
      <c r="A301">
        <v>299</v>
      </c>
      <c r="B301" t="s">
        <v>650</v>
      </c>
      <c r="C301" s="3" t="s">
        <v>651</v>
      </c>
      <c r="D301" s="5">
        <v>3800</v>
      </c>
      <c r="E301" s="5">
        <v>1954</v>
      </c>
      <c r="F301" s="5">
        <f t="shared" si="24"/>
        <v>51.421052631578945</v>
      </c>
      <c r="G301" t="s">
        <v>14</v>
      </c>
      <c r="H301">
        <v>49</v>
      </c>
      <c r="I301" s="5">
        <f t="shared" si="25"/>
        <v>39.877551020408163</v>
      </c>
      <c r="J301" t="s">
        <v>21</v>
      </c>
      <c r="K301" t="s">
        <v>22</v>
      </c>
      <c r="L301">
        <v>1456984800</v>
      </c>
      <c r="M301" s="14">
        <f t="shared" si="26"/>
        <v>42432.25</v>
      </c>
      <c r="N301">
        <v>1461819600</v>
      </c>
      <c r="O301" s="14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 s="5">
        <v>100</v>
      </c>
      <c r="E302" s="5">
        <v>5</v>
      </c>
      <c r="F302" s="5">
        <f t="shared" si="24"/>
        <v>5</v>
      </c>
      <c r="G302" t="s">
        <v>14</v>
      </c>
      <c r="H302">
        <v>1</v>
      </c>
      <c r="I302" s="5">
        <f t="shared" si="25"/>
        <v>5</v>
      </c>
      <c r="J302" t="s">
        <v>36</v>
      </c>
      <c r="K302" t="s">
        <v>37</v>
      </c>
      <c r="L302">
        <v>1504069200</v>
      </c>
      <c r="M302" s="14">
        <f t="shared" si="26"/>
        <v>42977.208333333328</v>
      </c>
      <c r="N302">
        <v>1504155600</v>
      </c>
      <c r="O302" s="14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 s="5">
        <v>900</v>
      </c>
      <c r="E303" s="5">
        <v>12102</v>
      </c>
      <c r="F303" s="5">
        <f t="shared" si="24"/>
        <v>1344.6666666666667</v>
      </c>
      <c r="G303" t="s">
        <v>20</v>
      </c>
      <c r="H303">
        <v>295</v>
      </c>
      <c r="I303" s="5">
        <f t="shared" si="25"/>
        <v>41.023728813559323</v>
      </c>
      <c r="J303" t="s">
        <v>21</v>
      </c>
      <c r="K303" t="s">
        <v>22</v>
      </c>
      <c r="L303">
        <v>1424930400</v>
      </c>
      <c r="M303" s="14">
        <f t="shared" si="26"/>
        <v>42061.25</v>
      </c>
      <c r="N303">
        <v>1426395600</v>
      </c>
      <c r="O303" s="14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 s="5">
        <v>76100</v>
      </c>
      <c r="E304" s="5">
        <v>24234</v>
      </c>
      <c r="F304" s="5">
        <f t="shared" si="24"/>
        <v>31.844940867279899</v>
      </c>
      <c r="G304" t="s">
        <v>14</v>
      </c>
      <c r="H304">
        <v>245</v>
      </c>
      <c r="I304" s="5">
        <f t="shared" si="25"/>
        <v>98.914285714285711</v>
      </c>
      <c r="J304" t="s">
        <v>21</v>
      </c>
      <c r="K304" t="s">
        <v>22</v>
      </c>
      <c r="L304">
        <v>1535864400</v>
      </c>
      <c r="M304" s="14">
        <f t="shared" si="26"/>
        <v>43345.208333333328</v>
      </c>
      <c r="N304">
        <v>1537074000</v>
      </c>
      <c r="O304" s="14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 s="5">
        <v>3400</v>
      </c>
      <c r="E305" s="5">
        <v>2809</v>
      </c>
      <c r="F305" s="5">
        <f t="shared" si="24"/>
        <v>82.617647058823536</v>
      </c>
      <c r="G305" t="s">
        <v>14</v>
      </c>
      <c r="H305">
        <v>32</v>
      </c>
      <c r="I305" s="5">
        <f t="shared" si="25"/>
        <v>87.78125</v>
      </c>
      <c r="J305" t="s">
        <v>21</v>
      </c>
      <c r="K305" t="s">
        <v>22</v>
      </c>
      <c r="L305">
        <v>1452146400</v>
      </c>
      <c r="M305" s="14">
        <f t="shared" si="26"/>
        <v>42376.25</v>
      </c>
      <c r="N305">
        <v>1452578400</v>
      </c>
      <c r="O305" s="14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 s="5">
        <v>2100</v>
      </c>
      <c r="E306" s="5">
        <v>11469</v>
      </c>
      <c r="F306" s="5">
        <f t="shared" si="24"/>
        <v>546.14285714285722</v>
      </c>
      <c r="G306" t="s">
        <v>20</v>
      </c>
      <c r="H306">
        <v>142</v>
      </c>
      <c r="I306" s="5">
        <f t="shared" si="25"/>
        <v>80.767605633802816</v>
      </c>
      <c r="J306" t="s">
        <v>21</v>
      </c>
      <c r="K306" t="s">
        <v>22</v>
      </c>
      <c r="L306">
        <v>1470546000</v>
      </c>
      <c r="M306" s="14">
        <f t="shared" si="26"/>
        <v>42589.208333333328</v>
      </c>
      <c r="N306">
        <v>1474088400</v>
      </c>
      <c r="O306" s="14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 s="5">
        <v>2800</v>
      </c>
      <c r="E307" s="5">
        <v>8014</v>
      </c>
      <c r="F307" s="5">
        <f t="shared" si="24"/>
        <v>286.21428571428572</v>
      </c>
      <c r="G307" t="s">
        <v>20</v>
      </c>
      <c r="H307">
        <v>85</v>
      </c>
      <c r="I307" s="5">
        <f t="shared" si="25"/>
        <v>94.28235294117647</v>
      </c>
      <c r="J307" t="s">
        <v>21</v>
      </c>
      <c r="K307" t="s">
        <v>22</v>
      </c>
      <c r="L307">
        <v>1458363600</v>
      </c>
      <c r="M307" s="14">
        <f t="shared" si="26"/>
        <v>42448.208333333328</v>
      </c>
      <c r="N307">
        <v>1461906000</v>
      </c>
      <c r="O307" s="14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 s="5">
        <v>6500</v>
      </c>
      <c r="E308" s="5">
        <v>514</v>
      </c>
      <c r="F308" s="5">
        <f t="shared" si="24"/>
        <v>7.9076923076923071</v>
      </c>
      <c r="G308" t="s">
        <v>14</v>
      </c>
      <c r="H308">
        <v>7</v>
      </c>
      <c r="I308" s="5">
        <f t="shared" si="25"/>
        <v>73.428571428571431</v>
      </c>
      <c r="J308" t="s">
        <v>21</v>
      </c>
      <c r="K308" t="s">
        <v>22</v>
      </c>
      <c r="L308">
        <v>1500008400</v>
      </c>
      <c r="M308" s="14">
        <f t="shared" si="26"/>
        <v>42930.208333333328</v>
      </c>
      <c r="N308">
        <v>1500267600</v>
      </c>
      <c r="O308" s="14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 s="5">
        <v>32900</v>
      </c>
      <c r="E309" s="5">
        <v>43473</v>
      </c>
      <c r="F309" s="5">
        <f t="shared" si="24"/>
        <v>132.13677811550153</v>
      </c>
      <c r="G309" t="s">
        <v>20</v>
      </c>
      <c r="H309">
        <v>659</v>
      </c>
      <c r="I309" s="5">
        <f t="shared" si="25"/>
        <v>65.968133535660087</v>
      </c>
      <c r="J309" t="s">
        <v>36</v>
      </c>
      <c r="K309" t="s">
        <v>37</v>
      </c>
      <c r="L309">
        <v>1338958800</v>
      </c>
      <c r="M309" s="14">
        <f t="shared" si="26"/>
        <v>41066.208333333336</v>
      </c>
      <c r="N309">
        <v>1340686800</v>
      </c>
      <c r="O309" s="14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 s="5">
        <v>118200</v>
      </c>
      <c r="E310" s="5">
        <v>87560</v>
      </c>
      <c r="F310" s="5">
        <f t="shared" si="24"/>
        <v>74.077834179357026</v>
      </c>
      <c r="G310" t="s">
        <v>14</v>
      </c>
      <c r="H310">
        <v>803</v>
      </c>
      <c r="I310" s="5">
        <f t="shared" si="25"/>
        <v>109.04109589041096</v>
      </c>
      <c r="J310" t="s">
        <v>21</v>
      </c>
      <c r="K310" t="s">
        <v>22</v>
      </c>
      <c r="L310">
        <v>1303102800</v>
      </c>
      <c r="M310" s="14">
        <f t="shared" si="26"/>
        <v>40651.208333333336</v>
      </c>
      <c r="N310">
        <v>1303189200</v>
      </c>
      <c r="O310" s="14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 s="5">
        <v>4100</v>
      </c>
      <c r="E311" s="5">
        <v>3087</v>
      </c>
      <c r="F311" s="5">
        <f t="shared" si="24"/>
        <v>75.292682926829272</v>
      </c>
      <c r="G311" t="s">
        <v>74</v>
      </c>
      <c r="H311">
        <v>75</v>
      </c>
      <c r="I311" s="5">
        <f t="shared" si="25"/>
        <v>41.16</v>
      </c>
      <c r="J311" t="s">
        <v>21</v>
      </c>
      <c r="K311" t="s">
        <v>22</v>
      </c>
      <c r="L311">
        <v>1316581200</v>
      </c>
      <c r="M311" s="14">
        <f t="shared" si="26"/>
        <v>40807.208333333336</v>
      </c>
      <c r="N311">
        <v>1318309200</v>
      </c>
      <c r="O311" s="14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 s="5">
        <v>7800</v>
      </c>
      <c r="E312" s="5">
        <v>1586</v>
      </c>
      <c r="F312" s="5">
        <f t="shared" si="24"/>
        <v>20.333333333333332</v>
      </c>
      <c r="G312" t="s">
        <v>14</v>
      </c>
      <c r="H312">
        <v>16</v>
      </c>
      <c r="I312" s="5">
        <f t="shared" si="25"/>
        <v>99.125</v>
      </c>
      <c r="J312" t="s">
        <v>21</v>
      </c>
      <c r="K312" t="s">
        <v>22</v>
      </c>
      <c r="L312">
        <v>1270789200</v>
      </c>
      <c r="M312" s="14">
        <f t="shared" si="26"/>
        <v>40277.208333333336</v>
      </c>
      <c r="N312">
        <v>1272171600</v>
      </c>
      <c r="O312" s="14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 s="5">
        <v>6300</v>
      </c>
      <c r="E313" s="5">
        <v>12812</v>
      </c>
      <c r="F313" s="5">
        <f t="shared" si="24"/>
        <v>203.36507936507937</v>
      </c>
      <c r="G313" t="s">
        <v>20</v>
      </c>
      <c r="H313">
        <v>121</v>
      </c>
      <c r="I313" s="5">
        <f t="shared" si="25"/>
        <v>105.88429752066116</v>
      </c>
      <c r="J313" t="s">
        <v>21</v>
      </c>
      <c r="K313" t="s">
        <v>22</v>
      </c>
      <c r="L313">
        <v>1297836000</v>
      </c>
      <c r="M313" s="14">
        <f t="shared" si="26"/>
        <v>40590.25</v>
      </c>
      <c r="N313">
        <v>1298872800</v>
      </c>
      <c r="O313" s="14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 s="5">
        <v>59100</v>
      </c>
      <c r="E314" s="5">
        <v>183345</v>
      </c>
      <c r="F314" s="5">
        <f t="shared" si="24"/>
        <v>310.2284263959391</v>
      </c>
      <c r="G314" t="s">
        <v>20</v>
      </c>
      <c r="H314">
        <v>3742</v>
      </c>
      <c r="I314" s="5">
        <f t="shared" si="25"/>
        <v>48.996525921966864</v>
      </c>
      <c r="J314" t="s">
        <v>21</v>
      </c>
      <c r="K314" t="s">
        <v>22</v>
      </c>
      <c r="L314">
        <v>1382677200</v>
      </c>
      <c r="M314" s="14">
        <f t="shared" si="26"/>
        <v>41572.208333333336</v>
      </c>
      <c r="N314">
        <v>1383282000</v>
      </c>
      <c r="O314" s="14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 s="5">
        <v>2200</v>
      </c>
      <c r="E315" s="5">
        <v>8697</v>
      </c>
      <c r="F315" s="5">
        <f t="shared" si="24"/>
        <v>395.31818181818181</v>
      </c>
      <c r="G315" t="s">
        <v>20</v>
      </c>
      <c r="H315">
        <v>223</v>
      </c>
      <c r="I315" s="5">
        <f t="shared" si="25"/>
        <v>39</v>
      </c>
      <c r="J315" t="s">
        <v>21</v>
      </c>
      <c r="K315" t="s">
        <v>22</v>
      </c>
      <c r="L315">
        <v>1330322400</v>
      </c>
      <c r="M315" s="14">
        <f t="shared" si="26"/>
        <v>40966.25</v>
      </c>
      <c r="N315">
        <v>1330495200</v>
      </c>
      <c r="O315" s="14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 s="5">
        <v>1400</v>
      </c>
      <c r="E316" s="5">
        <v>4126</v>
      </c>
      <c r="F316" s="5">
        <f t="shared" si="24"/>
        <v>294.71428571428572</v>
      </c>
      <c r="G316" t="s">
        <v>20</v>
      </c>
      <c r="H316">
        <v>133</v>
      </c>
      <c r="I316" s="5">
        <f t="shared" si="25"/>
        <v>31.022556390977442</v>
      </c>
      <c r="J316" t="s">
        <v>21</v>
      </c>
      <c r="K316" t="s">
        <v>22</v>
      </c>
      <c r="L316">
        <v>1552366800</v>
      </c>
      <c r="M316" s="14">
        <f t="shared" si="26"/>
        <v>43536.208333333328</v>
      </c>
      <c r="N316">
        <v>1552798800</v>
      </c>
      <c r="O316" s="14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x14ac:dyDescent="0.25">
      <c r="A317">
        <v>315</v>
      </c>
      <c r="B317" t="s">
        <v>682</v>
      </c>
      <c r="C317" s="3" t="s">
        <v>683</v>
      </c>
      <c r="D317" s="5">
        <v>9500</v>
      </c>
      <c r="E317" s="5">
        <v>3220</v>
      </c>
      <c r="F317" s="5">
        <f t="shared" si="24"/>
        <v>33.89473684210526</v>
      </c>
      <c r="G317" t="s">
        <v>14</v>
      </c>
      <c r="H317">
        <v>31</v>
      </c>
      <c r="I317" s="5">
        <f t="shared" si="25"/>
        <v>103.87096774193549</v>
      </c>
      <c r="J317" t="s">
        <v>21</v>
      </c>
      <c r="K317" t="s">
        <v>22</v>
      </c>
      <c r="L317">
        <v>1400907600</v>
      </c>
      <c r="M317" s="14">
        <f t="shared" si="26"/>
        <v>41783.208333333336</v>
      </c>
      <c r="N317">
        <v>1403413200</v>
      </c>
      <c r="O317" s="14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 s="5">
        <v>9600</v>
      </c>
      <c r="E318" s="5">
        <v>6401</v>
      </c>
      <c r="F318" s="5">
        <f t="shared" si="24"/>
        <v>66.677083333333329</v>
      </c>
      <c r="G318" t="s">
        <v>14</v>
      </c>
      <c r="H318">
        <v>108</v>
      </c>
      <c r="I318" s="5">
        <f t="shared" si="25"/>
        <v>59.268518518518519</v>
      </c>
      <c r="J318" t="s">
        <v>107</v>
      </c>
      <c r="K318" t="s">
        <v>108</v>
      </c>
      <c r="L318">
        <v>1574143200</v>
      </c>
      <c r="M318" s="14">
        <f t="shared" si="26"/>
        <v>43788.25</v>
      </c>
      <c r="N318">
        <v>1574229600</v>
      </c>
      <c r="O318" s="14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 s="5">
        <v>6600</v>
      </c>
      <c r="E319" s="5">
        <v>1269</v>
      </c>
      <c r="F319" s="5">
        <f t="shared" si="24"/>
        <v>19.227272727272727</v>
      </c>
      <c r="G319" t="s">
        <v>14</v>
      </c>
      <c r="H319">
        <v>30</v>
      </c>
      <c r="I319" s="5">
        <f t="shared" si="25"/>
        <v>42.3</v>
      </c>
      <c r="J319" t="s">
        <v>21</v>
      </c>
      <c r="K319" t="s">
        <v>22</v>
      </c>
      <c r="L319">
        <v>1494738000</v>
      </c>
      <c r="M319" s="14">
        <f t="shared" si="26"/>
        <v>42869.208333333328</v>
      </c>
      <c r="N319">
        <v>1495861200</v>
      </c>
      <c r="O319" s="14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 s="5">
        <v>5700</v>
      </c>
      <c r="E320" s="5">
        <v>903</v>
      </c>
      <c r="F320" s="5">
        <f t="shared" si="24"/>
        <v>15.842105263157894</v>
      </c>
      <c r="G320" t="s">
        <v>14</v>
      </c>
      <c r="H320">
        <v>17</v>
      </c>
      <c r="I320" s="5">
        <f t="shared" si="25"/>
        <v>53.117647058823529</v>
      </c>
      <c r="J320" t="s">
        <v>21</v>
      </c>
      <c r="K320" t="s">
        <v>22</v>
      </c>
      <c r="L320">
        <v>1392357600</v>
      </c>
      <c r="M320" s="14">
        <f t="shared" si="26"/>
        <v>41684.25</v>
      </c>
      <c r="N320">
        <v>1392530400</v>
      </c>
      <c r="O320" s="14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 s="5">
        <v>8400</v>
      </c>
      <c r="E321" s="5">
        <v>3251</v>
      </c>
      <c r="F321" s="5">
        <f t="shared" si="24"/>
        <v>38.702380952380956</v>
      </c>
      <c r="G321" t="s">
        <v>74</v>
      </c>
      <c r="H321">
        <v>64</v>
      </c>
      <c r="I321" s="5">
        <f t="shared" si="25"/>
        <v>50.796875</v>
      </c>
      <c r="J321" t="s">
        <v>21</v>
      </c>
      <c r="K321" t="s">
        <v>22</v>
      </c>
      <c r="L321">
        <v>1281589200</v>
      </c>
      <c r="M321" s="14">
        <f t="shared" si="26"/>
        <v>40402.208333333336</v>
      </c>
      <c r="N321">
        <v>1283662800</v>
      </c>
      <c r="O321" s="14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 s="5">
        <v>84400</v>
      </c>
      <c r="E322" s="5">
        <v>8092</v>
      </c>
      <c r="F322" s="5">
        <f t="shared" si="24"/>
        <v>9.5876777251184837</v>
      </c>
      <c r="G322" t="s">
        <v>14</v>
      </c>
      <c r="H322">
        <v>80</v>
      </c>
      <c r="I322" s="5">
        <f t="shared" si="25"/>
        <v>101.15</v>
      </c>
      <c r="J322" t="s">
        <v>21</v>
      </c>
      <c r="K322" t="s">
        <v>22</v>
      </c>
      <c r="L322">
        <v>1305003600</v>
      </c>
      <c r="M322" s="14">
        <f t="shared" si="26"/>
        <v>40673.208333333336</v>
      </c>
      <c r="N322">
        <v>1305781200</v>
      </c>
      <c r="O322" s="14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 s="5">
        <v>170400</v>
      </c>
      <c r="E323" s="5">
        <v>160422</v>
      </c>
      <c r="F323" s="5">
        <f t="shared" ref="F323:F386" si="30">+E323/D323*100</f>
        <v>94.144366197183089</v>
      </c>
      <c r="G323" t="s">
        <v>14</v>
      </c>
      <c r="H323">
        <v>2468</v>
      </c>
      <c r="I323" s="5">
        <f t="shared" ref="I323:I386" si="31">IF(E323,E323/H323,0)</f>
        <v>65.000810372771468</v>
      </c>
      <c r="J323" t="s">
        <v>21</v>
      </c>
      <c r="K323" t="s">
        <v>22</v>
      </c>
      <c r="L323">
        <v>1301634000</v>
      </c>
      <c r="M323" s="14">
        <f t="shared" ref="M323:M386" si="32">(((L323/60)/60)/24)+DATE(1970,1,1)</f>
        <v>40634.208333333336</v>
      </c>
      <c r="N323">
        <v>1302325200</v>
      </c>
      <c r="O323" s="14">
        <f t="shared" ref="O323:O386" si="33">(((N323/60)/60)/24)+DATE(1970,1,1)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LEFT(R323,FIND("/", R323)-1)</f>
        <v>film &amp; video</v>
      </c>
      <c r="T323" t="str">
        <f t="shared" ref="T323:T386" si="35">MID(R323,FIND("/",R323)+1,LEN(R323))</f>
        <v>shorts</v>
      </c>
    </row>
    <row r="324" spans="1:20" ht="31.5" x14ac:dyDescent="0.25">
      <c r="A324">
        <v>322</v>
      </c>
      <c r="B324" t="s">
        <v>696</v>
      </c>
      <c r="C324" s="3" t="s">
        <v>697</v>
      </c>
      <c r="D324" s="5">
        <v>117900</v>
      </c>
      <c r="E324" s="5">
        <v>196377</v>
      </c>
      <c r="F324" s="5">
        <f t="shared" si="30"/>
        <v>166.56234096692114</v>
      </c>
      <c r="G324" t="s">
        <v>20</v>
      </c>
      <c r="H324">
        <v>5168</v>
      </c>
      <c r="I324" s="5">
        <f t="shared" si="31"/>
        <v>37.998645510835914</v>
      </c>
      <c r="J324" t="s">
        <v>21</v>
      </c>
      <c r="K324" t="s">
        <v>22</v>
      </c>
      <c r="L324">
        <v>1290664800</v>
      </c>
      <c r="M324" s="14">
        <f t="shared" si="32"/>
        <v>40507.25</v>
      </c>
      <c r="N324">
        <v>1291788000</v>
      </c>
      <c r="O324" s="14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 s="5">
        <v>8900</v>
      </c>
      <c r="E325" s="5">
        <v>2148</v>
      </c>
      <c r="F325" s="5">
        <f t="shared" si="30"/>
        <v>24.134831460674157</v>
      </c>
      <c r="G325" t="s">
        <v>14</v>
      </c>
      <c r="H325">
        <v>26</v>
      </c>
      <c r="I325" s="5">
        <f t="shared" si="31"/>
        <v>82.615384615384613</v>
      </c>
      <c r="J325" t="s">
        <v>40</v>
      </c>
      <c r="K325" t="s">
        <v>41</v>
      </c>
      <c r="L325">
        <v>1395896400</v>
      </c>
      <c r="M325" s="14">
        <f t="shared" si="32"/>
        <v>41725.208333333336</v>
      </c>
      <c r="N325">
        <v>1396069200</v>
      </c>
      <c r="O325" s="14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 s="5">
        <v>7100</v>
      </c>
      <c r="E326" s="5">
        <v>11648</v>
      </c>
      <c r="F326" s="5">
        <f t="shared" si="30"/>
        <v>164.05633802816902</v>
      </c>
      <c r="G326" t="s">
        <v>20</v>
      </c>
      <c r="H326">
        <v>307</v>
      </c>
      <c r="I326" s="5">
        <f t="shared" si="31"/>
        <v>37.941368078175898</v>
      </c>
      <c r="J326" t="s">
        <v>21</v>
      </c>
      <c r="K326" t="s">
        <v>22</v>
      </c>
      <c r="L326">
        <v>1434862800</v>
      </c>
      <c r="M326" s="14">
        <f t="shared" si="32"/>
        <v>42176.208333333328</v>
      </c>
      <c r="N326">
        <v>1435899600</v>
      </c>
      <c r="O326" s="14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x14ac:dyDescent="0.25">
      <c r="A327">
        <v>325</v>
      </c>
      <c r="B327" t="s">
        <v>702</v>
      </c>
      <c r="C327" s="3" t="s">
        <v>703</v>
      </c>
      <c r="D327" s="5">
        <v>6500</v>
      </c>
      <c r="E327" s="5">
        <v>5897</v>
      </c>
      <c r="F327" s="5">
        <f t="shared" si="30"/>
        <v>90.723076923076931</v>
      </c>
      <c r="G327" t="s">
        <v>14</v>
      </c>
      <c r="H327">
        <v>73</v>
      </c>
      <c r="I327" s="5">
        <f t="shared" si="31"/>
        <v>80.780821917808225</v>
      </c>
      <c r="J327" t="s">
        <v>21</v>
      </c>
      <c r="K327" t="s">
        <v>22</v>
      </c>
      <c r="L327">
        <v>1529125200</v>
      </c>
      <c r="M327" s="14">
        <f t="shared" si="32"/>
        <v>43267.208333333328</v>
      </c>
      <c r="N327">
        <v>1531112400</v>
      </c>
      <c r="O327" s="14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 s="5">
        <v>7200</v>
      </c>
      <c r="E328" s="5">
        <v>3326</v>
      </c>
      <c r="F328" s="5">
        <f t="shared" si="30"/>
        <v>46.194444444444443</v>
      </c>
      <c r="G328" t="s">
        <v>14</v>
      </c>
      <c r="H328">
        <v>128</v>
      </c>
      <c r="I328" s="5">
        <f t="shared" si="31"/>
        <v>25.984375</v>
      </c>
      <c r="J328" t="s">
        <v>21</v>
      </c>
      <c r="K328" t="s">
        <v>22</v>
      </c>
      <c r="L328">
        <v>1451109600</v>
      </c>
      <c r="M328" s="14">
        <f t="shared" si="32"/>
        <v>42364.25</v>
      </c>
      <c r="N328">
        <v>1451628000</v>
      </c>
      <c r="O328" s="14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 s="5">
        <v>2600</v>
      </c>
      <c r="E329" s="5">
        <v>1002</v>
      </c>
      <c r="F329" s="5">
        <f t="shared" si="30"/>
        <v>38.53846153846154</v>
      </c>
      <c r="G329" t="s">
        <v>14</v>
      </c>
      <c r="H329">
        <v>33</v>
      </c>
      <c r="I329" s="5">
        <f t="shared" si="31"/>
        <v>30.363636363636363</v>
      </c>
      <c r="J329" t="s">
        <v>21</v>
      </c>
      <c r="K329" t="s">
        <v>22</v>
      </c>
      <c r="L329">
        <v>1566968400</v>
      </c>
      <c r="M329" s="14">
        <f t="shared" si="32"/>
        <v>43705.208333333328</v>
      </c>
      <c r="N329">
        <v>1567314000</v>
      </c>
      <c r="O329" s="14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x14ac:dyDescent="0.25">
      <c r="A330">
        <v>328</v>
      </c>
      <c r="B330" t="s">
        <v>708</v>
      </c>
      <c r="C330" s="3" t="s">
        <v>709</v>
      </c>
      <c r="D330" s="5">
        <v>98700</v>
      </c>
      <c r="E330" s="5">
        <v>131826</v>
      </c>
      <c r="F330" s="5">
        <f t="shared" si="30"/>
        <v>133.56231003039514</v>
      </c>
      <c r="G330" t="s">
        <v>20</v>
      </c>
      <c r="H330">
        <v>2441</v>
      </c>
      <c r="I330" s="5">
        <f t="shared" si="31"/>
        <v>54.004916018025398</v>
      </c>
      <c r="J330" t="s">
        <v>21</v>
      </c>
      <c r="K330" t="s">
        <v>22</v>
      </c>
      <c r="L330">
        <v>1543557600</v>
      </c>
      <c r="M330" s="14">
        <f t="shared" si="32"/>
        <v>43434.25</v>
      </c>
      <c r="N330">
        <v>1544508000</v>
      </c>
      <c r="O330" s="14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25">
      <c r="A331">
        <v>329</v>
      </c>
      <c r="B331" t="s">
        <v>710</v>
      </c>
      <c r="C331" s="3" t="s">
        <v>711</v>
      </c>
      <c r="D331" s="5">
        <v>93800</v>
      </c>
      <c r="E331" s="5">
        <v>21477</v>
      </c>
      <c r="F331" s="5">
        <f t="shared" si="30"/>
        <v>22.896588486140725</v>
      </c>
      <c r="G331" t="s">
        <v>47</v>
      </c>
      <c r="H331">
        <v>211</v>
      </c>
      <c r="I331" s="5">
        <f t="shared" si="31"/>
        <v>101.78672985781991</v>
      </c>
      <c r="J331" t="s">
        <v>21</v>
      </c>
      <c r="K331" t="s">
        <v>22</v>
      </c>
      <c r="L331">
        <v>1481522400</v>
      </c>
      <c r="M331" s="14">
        <f t="shared" si="32"/>
        <v>42716.25</v>
      </c>
      <c r="N331">
        <v>1482472800</v>
      </c>
      <c r="O331" s="14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5" x14ac:dyDescent="0.25">
      <c r="A332">
        <v>330</v>
      </c>
      <c r="B332" t="s">
        <v>712</v>
      </c>
      <c r="C332" s="3" t="s">
        <v>713</v>
      </c>
      <c r="D332" s="5">
        <v>33700</v>
      </c>
      <c r="E332" s="5">
        <v>62330</v>
      </c>
      <c r="F332" s="5">
        <f t="shared" si="30"/>
        <v>184.95548961424333</v>
      </c>
      <c r="G332" t="s">
        <v>20</v>
      </c>
      <c r="H332">
        <v>1385</v>
      </c>
      <c r="I332" s="5">
        <f t="shared" si="31"/>
        <v>45.003610108303249</v>
      </c>
      <c r="J332" t="s">
        <v>40</v>
      </c>
      <c r="K332" t="s">
        <v>41</v>
      </c>
      <c r="L332">
        <v>1512712800</v>
      </c>
      <c r="M332" s="14">
        <f t="shared" si="32"/>
        <v>43077.25</v>
      </c>
      <c r="N332">
        <v>1512799200</v>
      </c>
      <c r="O332" s="14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 s="5">
        <v>3300</v>
      </c>
      <c r="E333" s="5">
        <v>14643</v>
      </c>
      <c r="F333" s="5">
        <f t="shared" si="30"/>
        <v>443.72727272727275</v>
      </c>
      <c r="G333" t="s">
        <v>20</v>
      </c>
      <c r="H333">
        <v>190</v>
      </c>
      <c r="I333" s="5">
        <f t="shared" si="31"/>
        <v>77.068421052631578</v>
      </c>
      <c r="J333" t="s">
        <v>21</v>
      </c>
      <c r="K333" t="s">
        <v>22</v>
      </c>
      <c r="L333">
        <v>1324274400</v>
      </c>
      <c r="M333" s="14">
        <f t="shared" si="32"/>
        <v>40896.25</v>
      </c>
      <c r="N333">
        <v>1324360800</v>
      </c>
      <c r="O333" s="14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x14ac:dyDescent="0.25">
      <c r="A334">
        <v>332</v>
      </c>
      <c r="B334" t="s">
        <v>716</v>
      </c>
      <c r="C334" s="3" t="s">
        <v>717</v>
      </c>
      <c r="D334" s="5">
        <v>20700</v>
      </c>
      <c r="E334" s="5">
        <v>41396</v>
      </c>
      <c r="F334" s="5">
        <f t="shared" si="30"/>
        <v>199.9806763285024</v>
      </c>
      <c r="G334" t="s">
        <v>20</v>
      </c>
      <c r="H334">
        <v>470</v>
      </c>
      <c r="I334" s="5">
        <f t="shared" si="31"/>
        <v>88.076595744680844</v>
      </c>
      <c r="J334" t="s">
        <v>21</v>
      </c>
      <c r="K334" t="s">
        <v>22</v>
      </c>
      <c r="L334">
        <v>1364446800</v>
      </c>
      <c r="M334" s="14">
        <f t="shared" si="32"/>
        <v>41361.208333333336</v>
      </c>
      <c r="N334">
        <v>1364533200</v>
      </c>
      <c r="O334" s="14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 s="5">
        <v>9600</v>
      </c>
      <c r="E335" s="5">
        <v>11900</v>
      </c>
      <c r="F335" s="5">
        <f t="shared" si="30"/>
        <v>123.95833333333333</v>
      </c>
      <c r="G335" t="s">
        <v>20</v>
      </c>
      <c r="H335">
        <v>253</v>
      </c>
      <c r="I335" s="5">
        <f t="shared" si="31"/>
        <v>47.035573122529641</v>
      </c>
      <c r="J335" t="s">
        <v>21</v>
      </c>
      <c r="K335" t="s">
        <v>22</v>
      </c>
      <c r="L335">
        <v>1542693600</v>
      </c>
      <c r="M335" s="14">
        <f t="shared" si="32"/>
        <v>43424.25</v>
      </c>
      <c r="N335">
        <v>1545112800</v>
      </c>
      <c r="O335" s="14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 s="5">
        <v>66200</v>
      </c>
      <c r="E336" s="5">
        <v>123538</v>
      </c>
      <c r="F336" s="5">
        <f t="shared" si="30"/>
        <v>186.61329305135951</v>
      </c>
      <c r="G336" t="s">
        <v>20</v>
      </c>
      <c r="H336">
        <v>1113</v>
      </c>
      <c r="I336" s="5">
        <f t="shared" si="31"/>
        <v>110.99550763701707</v>
      </c>
      <c r="J336" t="s">
        <v>21</v>
      </c>
      <c r="K336" t="s">
        <v>22</v>
      </c>
      <c r="L336">
        <v>1515564000</v>
      </c>
      <c r="M336" s="14">
        <f t="shared" si="32"/>
        <v>43110.25</v>
      </c>
      <c r="N336">
        <v>1516168800</v>
      </c>
      <c r="O336" s="14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 s="5">
        <v>173800</v>
      </c>
      <c r="E337" s="5">
        <v>198628</v>
      </c>
      <c r="F337" s="5">
        <f t="shared" si="30"/>
        <v>114.28538550057536</v>
      </c>
      <c r="G337" t="s">
        <v>20</v>
      </c>
      <c r="H337">
        <v>2283</v>
      </c>
      <c r="I337" s="5">
        <f t="shared" si="31"/>
        <v>87.003066141042481</v>
      </c>
      <c r="J337" t="s">
        <v>21</v>
      </c>
      <c r="K337" t="s">
        <v>22</v>
      </c>
      <c r="L337">
        <v>1573797600</v>
      </c>
      <c r="M337" s="14">
        <f t="shared" si="32"/>
        <v>43784.25</v>
      </c>
      <c r="N337">
        <v>1574920800</v>
      </c>
      <c r="O337" s="14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 s="5">
        <v>70700</v>
      </c>
      <c r="E338" s="5">
        <v>68602</v>
      </c>
      <c r="F338" s="5">
        <f t="shared" si="30"/>
        <v>97.032531824611041</v>
      </c>
      <c r="G338" t="s">
        <v>14</v>
      </c>
      <c r="H338">
        <v>1072</v>
      </c>
      <c r="I338" s="5">
        <f t="shared" si="31"/>
        <v>63.994402985074629</v>
      </c>
      <c r="J338" t="s">
        <v>21</v>
      </c>
      <c r="K338" t="s">
        <v>22</v>
      </c>
      <c r="L338">
        <v>1292392800</v>
      </c>
      <c r="M338" s="14">
        <f t="shared" si="32"/>
        <v>40527.25</v>
      </c>
      <c r="N338">
        <v>1292479200</v>
      </c>
      <c r="O338" s="14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 s="5">
        <v>94500</v>
      </c>
      <c r="E339" s="5">
        <v>116064</v>
      </c>
      <c r="F339" s="5">
        <f t="shared" si="30"/>
        <v>122.81904761904762</v>
      </c>
      <c r="G339" t="s">
        <v>20</v>
      </c>
      <c r="H339">
        <v>1095</v>
      </c>
      <c r="I339" s="5">
        <f t="shared" si="31"/>
        <v>105.9945205479452</v>
      </c>
      <c r="J339" t="s">
        <v>21</v>
      </c>
      <c r="K339" t="s">
        <v>22</v>
      </c>
      <c r="L339">
        <v>1573452000</v>
      </c>
      <c r="M339" s="14">
        <f t="shared" si="32"/>
        <v>43780.25</v>
      </c>
      <c r="N339">
        <v>1573538400</v>
      </c>
      <c r="O339" s="14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 s="5">
        <v>69800</v>
      </c>
      <c r="E340" s="5">
        <v>125042</v>
      </c>
      <c r="F340" s="5">
        <f t="shared" si="30"/>
        <v>179.14326647564468</v>
      </c>
      <c r="G340" t="s">
        <v>20</v>
      </c>
      <c r="H340">
        <v>1690</v>
      </c>
      <c r="I340" s="5">
        <f t="shared" si="31"/>
        <v>73.989349112426041</v>
      </c>
      <c r="J340" t="s">
        <v>21</v>
      </c>
      <c r="K340" t="s">
        <v>22</v>
      </c>
      <c r="L340">
        <v>1317790800</v>
      </c>
      <c r="M340" s="14">
        <f t="shared" si="32"/>
        <v>40821.208333333336</v>
      </c>
      <c r="N340">
        <v>1320382800</v>
      </c>
      <c r="O340" s="14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 s="5">
        <v>136300</v>
      </c>
      <c r="E341" s="5">
        <v>108974</v>
      </c>
      <c r="F341" s="5">
        <f t="shared" si="30"/>
        <v>79.951577402787962</v>
      </c>
      <c r="G341" t="s">
        <v>74</v>
      </c>
      <c r="H341">
        <v>1297</v>
      </c>
      <c r="I341" s="5">
        <f t="shared" si="31"/>
        <v>84.02004626060139</v>
      </c>
      <c r="J341" t="s">
        <v>15</v>
      </c>
      <c r="K341" t="s">
        <v>16</v>
      </c>
      <c r="L341">
        <v>1501650000</v>
      </c>
      <c r="M341" s="14">
        <f t="shared" si="32"/>
        <v>42949.208333333328</v>
      </c>
      <c r="N341">
        <v>1502859600</v>
      </c>
      <c r="O341" s="14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 s="5">
        <v>37100</v>
      </c>
      <c r="E342" s="5">
        <v>34964</v>
      </c>
      <c r="F342" s="5">
        <f t="shared" si="30"/>
        <v>94.242587601078171</v>
      </c>
      <c r="G342" t="s">
        <v>14</v>
      </c>
      <c r="H342">
        <v>393</v>
      </c>
      <c r="I342" s="5">
        <f t="shared" si="31"/>
        <v>88.966921119592882</v>
      </c>
      <c r="J342" t="s">
        <v>21</v>
      </c>
      <c r="K342" t="s">
        <v>22</v>
      </c>
      <c r="L342">
        <v>1323669600</v>
      </c>
      <c r="M342" s="14">
        <f t="shared" si="32"/>
        <v>40889.25</v>
      </c>
      <c r="N342">
        <v>1323756000</v>
      </c>
      <c r="O342" s="14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 s="5">
        <v>114300</v>
      </c>
      <c r="E343" s="5">
        <v>96777</v>
      </c>
      <c r="F343" s="5">
        <f t="shared" si="30"/>
        <v>84.669291338582681</v>
      </c>
      <c r="G343" t="s">
        <v>14</v>
      </c>
      <c r="H343">
        <v>1257</v>
      </c>
      <c r="I343" s="5">
        <f t="shared" si="31"/>
        <v>76.990453460620529</v>
      </c>
      <c r="J343" t="s">
        <v>21</v>
      </c>
      <c r="K343" t="s">
        <v>22</v>
      </c>
      <c r="L343">
        <v>1440738000</v>
      </c>
      <c r="M343" s="14">
        <f t="shared" si="32"/>
        <v>42244.208333333328</v>
      </c>
      <c r="N343">
        <v>1441342800</v>
      </c>
      <c r="O343" s="14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 s="5">
        <v>47900</v>
      </c>
      <c r="E344" s="5">
        <v>31864</v>
      </c>
      <c r="F344" s="5">
        <f t="shared" si="30"/>
        <v>66.521920668058456</v>
      </c>
      <c r="G344" t="s">
        <v>14</v>
      </c>
      <c r="H344">
        <v>328</v>
      </c>
      <c r="I344" s="5">
        <f t="shared" si="31"/>
        <v>97.146341463414629</v>
      </c>
      <c r="J344" t="s">
        <v>21</v>
      </c>
      <c r="K344" t="s">
        <v>22</v>
      </c>
      <c r="L344">
        <v>1374296400</v>
      </c>
      <c r="M344" s="14">
        <f t="shared" si="32"/>
        <v>41475.208333333336</v>
      </c>
      <c r="N344">
        <v>1375333200</v>
      </c>
      <c r="O344" s="14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 s="5">
        <v>9000</v>
      </c>
      <c r="E345" s="5">
        <v>4853</v>
      </c>
      <c r="F345" s="5">
        <f t="shared" si="30"/>
        <v>53.922222222222224</v>
      </c>
      <c r="G345" t="s">
        <v>14</v>
      </c>
      <c r="H345">
        <v>147</v>
      </c>
      <c r="I345" s="5">
        <f t="shared" si="31"/>
        <v>33.013605442176868</v>
      </c>
      <c r="J345" t="s">
        <v>21</v>
      </c>
      <c r="K345" t="s">
        <v>22</v>
      </c>
      <c r="L345">
        <v>1384840800</v>
      </c>
      <c r="M345" s="14">
        <f t="shared" si="32"/>
        <v>41597.25</v>
      </c>
      <c r="N345">
        <v>1389420000</v>
      </c>
      <c r="O345" s="14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 s="5">
        <v>197600</v>
      </c>
      <c r="E346" s="5">
        <v>82959</v>
      </c>
      <c r="F346" s="5">
        <f t="shared" si="30"/>
        <v>41.983299595141702</v>
      </c>
      <c r="G346" t="s">
        <v>14</v>
      </c>
      <c r="H346">
        <v>830</v>
      </c>
      <c r="I346" s="5">
        <f t="shared" si="31"/>
        <v>99.950602409638549</v>
      </c>
      <c r="J346" t="s">
        <v>21</v>
      </c>
      <c r="K346" t="s">
        <v>22</v>
      </c>
      <c r="L346">
        <v>1516600800</v>
      </c>
      <c r="M346" s="14">
        <f t="shared" si="32"/>
        <v>43122.25</v>
      </c>
      <c r="N346">
        <v>1520056800</v>
      </c>
      <c r="O346" s="14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 s="5">
        <v>157600</v>
      </c>
      <c r="E347" s="5">
        <v>23159</v>
      </c>
      <c r="F347" s="5">
        <f t="shared" si="30"/>
        <v>14.69479695431472</v>
      </c>
      <c r="G347" t="s">
        <v>14</v>
      </c>
      <c r="H347">
        <v>331</v>
      </c>
      <c r="I347" s="5">
        <f t="shared" si="31"/>
        <v>69.966767371601208</v>
      </c>
      <c r="J347" t="s">
        <v>40</v>
      </c>
      <c r="K347" t="s">
        <v>41</v>
      </c>
      <c r="L347">
        <v>1436418000</v>
      </c>
      <c r="M347" s="14">
        <f t="shared" si="32"/>
        <v>42194.208333333328</v>
      </c>
      <c r="N347">
        <v>1436504400</v>
      </c>
      <c r="O347" s="14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 s="5">
        <v>8000</v>
      </c>
      <c r="E348" s="5">
        <v>2758</v>
      </c>
      <c r="F348" s="5">
        <f t="shared" si="30"/>
        <v>34.475000000000001</v>
      </c>
      <c r="G348" t="s">
        <v>14</v>
      </c>
      <c r="H348">
        <v>25</v>
      </c>
      <c r="I348" s="5">
        <f t="shared" si="31"/>
        <v>110.32</v>
      </c>
      <c r="J348" t="s">
        <v>21</v>
      </c>
      <c r="K348" t="s">
        <v>22</v>
      </c>
      <c r="L348">
        <v>1503550800</v>
      </c>
      <c r="M348" s="14">
        <f t="shared" si="32"/>
        <v>42971.208333333328</v>
      </c>
      <c r="N348">
        <v>1508302800</v>
      </c>
      <c r="O348" s="14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 s="5">
        <v>900</v>
      </c>
      <c r="E349" s="5">
        <v>12607</v>
      </c>
      <c r="F349" s="5">
        <f t="shared" si="30"/>
        <v>1400.7777777777778</v>
      </c>
      <c r="G349" t="s">
        <v>20</v>
      </c>
      <c r="H349">
        <v>191</v>
      </c>
      <c r="I349" s="5">
        <f t="shared" si="31"/>
        <v>66.005235602094245</v>
      </c>
      <c r="J349" t="s">
        <v>21</v>
      </c>
      <c r="K349" t="s">
        <v>22</v>
      </c>
      <c r="L349">
        <v>1423634400</v>
      </c>
      <c r="M349" s="14">
        <f t="shared" si="32"/>
        <v>42046.25</v>
      </c>
      <c r="N349">
        <v>1425708000</v>
      </c>
      <c r="O349" s="14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 s="5">
        <v>199000</v>
      </c>
      <c r="E350" s="5">
        <v>142823</v>
      </c>
      <c r="F350" s="5">
        <f t="shared" si="30"/>
        <v>71.770351758793964</v>
      </c>
      <c r="G350" t="s">
        <v>14</v>
      </c>
      <c r="H350">
        <v>3483</v>
      </c>
      <c r="I350" s="5">
        <f t="shared" si="31"/>
        <v>41.005742176284812</v>
      </c>
      <c r="J350" t="s">
        <v>21</v>
      </c>
      <c r="K350" t="s">
        <v>22</v>
      </c>
      <c r="L350">
        <v>1487224800</v>
      </c>
      <c r="M350" s="14">
        <f t="shared" si="32"/>
        <v>42782.25</v>
      </c>
      <c r="N350">
        <v>1488348000</v>
      </c>
      <c r="O350" s="14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 s="5">
        <v>180800</v>
      </c>
      <c r="E351" s="5">
        <v>95958</v>
      </c>
      <c r="F351" s="5">
        <f t="shared" si="30"/>
        <v>53.074115044247783</v>
      </c>
      <c r="G351" t="s">
        <v>14</v>
      </c>
      <c r="H351">
        <v>923</v>
      </c>
      <c r="I351" s="5">
        <f t="shared" si="31"/>
        <v>103.96316359696641</v>
      </c>
      <c r="J351" t="s">
        <v>21</v>
      </c>
      <c r="K351" t="s">
        <v>22</v>
      </c>
      <c r="L351">
        <v>1500008400</v>
      </c>
      <c r="M351" s="14">
        <f t="shared" si="32"/>
        <v>42930.208333333328</v>
      </c>
      <c r="N351">
        <v>1502600400</v>
      </c>
      <c r="O351" s="14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 s="5">
        <v>100</v>
      </c>
      <c r="E352" s="5">
        <v>5</v>
      </c>
      <c r="F352" s="5">
        <f t="shared" si="30"/>
        <v>5</v>
      </c>
      <c r="G352" t="s">
        <v>14</v>
      </c>
      <c r="H352">
        <v>1</v>
      </c>
      <c r="I352" s="5">
        <f t="shared" si="31"/>
        <v>5</v>
      </c>
      <c r="J352" t="s">
        <v>21</v>
      </c>
      <c r="K352" t="s">
        <v>22</v>
      </c>
      <c r="L352">
        <v>1432098000</v>
      </c>
      <c r="M352" s="14">
        <f t="shared" si="32"/>
        <v>42144.208333333328</v>
      </c>
      <c r="N352">
        <v>1433653200</v>
      </c>
      <c r="O352" s="14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 s="5">
        <v>74100</v>
      </c>
      <c r="E353" s="5">
        <v>94631</v>
      </c>
      <c r="F353" s="5">
        <f t="shared" si="30"/>
        <v>127.70715249662618</v>
      </c>
      <c r="G353" t="s">
        <v>20</v>
      </c>
      <c r="H353">
        <v>2013</v>
      </c>
      <c r="I353" s="5">
        <f t="shared" si="31"/>
        <v>47.009935419771487</v>
      </c>
      <c r="J353" t="s">
        <v>21</v>
      </c>
      <c r="K353" t="s">
        <v>22</v>
      </c>
      <c r="L353">
        <v>1440392400</v>
      </c>
      <c r="M353" s="14">
        <f t="shared" si="32"/>
        <v>42240.208333333328</v>
      </c>
      <c r="N353">
        <v>1441602000</v>
      </c>
      <c r="O353" s="14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 s="5">
        <v>2800</v>
      </c>
      <c r="E354" s="5">
        <v>977</v>
      </c>
      <c r="F354" s="5">
        <f t="shared" si="30"/>
        <v>34.892857142857139</v>
      </c>
      <c r="G354" t="s">
        <v>14</v>
      </c>
      <c r="H354">
        <v>33</v>
      </c>
      <c r="I354" s="5">
        <f t="shared" si="31"/>
        <v>29.606060606060606</v>
      </c>
      <c r="J354" t="s">
        <v>15</v>
      </c>
      <c r="K354" t="s">
        <v>16</v>
      </c>
      <c r="L354">
        <v>1446876000</v>
      </c>
      <c r="M354" s="14">
        <f t="shared" si="32"/>
        <v>42315.25</v>
      </c>
      <c r="N354">
        <v>1447567200</v>
      </c>
      <c r="O354" s="14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 s="5">
        <v>33600</v>
      </c>
      <c r="E355" s="5">
        <v>137961</v>
      </c>
      <c r="F355" s="5">
        <f t="shared" si="30"/>
        <v>410.59821428571428</v>
      </c>
      <c r="G355" t="s">
        <v>20</v>
      </c>
      <c r="H355">
        <v>1703</v>
      </c>
      <c r="I355" s="5">
        <f t="shared" si="31"/>
        <v>81.010569583088667</v>
      </c>
      <c r="J355" t="s">
        <v>21</v>
      </c>
      <c r="K355" t="s">
        <v>22</v>
      </c>
      <c r="L355">
        <v>1562302800</v>
      </c>
      <c r="M355" s="14">
        <f t="shared" si="32"/>
        <v>43651.208333333328</v>
      </c>
      <c r="N355">
        <v>1562389200</v>
      </c>
      <c r="O355" s="14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 s="5">
        <v>6100</v>
      </c>
      <c r="E356" s="5">
        <v>7548</v>
      </c>
      <c r="F356" s="5">
        <f t="shared" si="30"/>
        <v>123.73770491803278</v>
      </c>
      <c r="G356" t="s">
        <v>20</v>
      </c>
      <c r="H356">
        <v>80</v>
      </c>
      <c r="I356" s="5">
        <f t="shared" si="31"/>
        <v>94.35</v>
      </c>
      <c r="J356" t="s">
        <v>36</v>
      </c>
      <c r="K356" t="s">
        <v>37</v>
      </c>
      <c r="L356">
        <v>1378184400</v>
      </c>
      <c r="M356" s="14">
        <f t="shared" si="32"/>
        <v>41520.208333333336</v>
      </c>
      <c r="N356">
        <v>1378789200</v>
      </c>
      <c r="O356" s="14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25">
      <c r="A357">
        <v>355</v>
      </c>
      <c r="B357" t="s">
        <v>762</v>
      </c>
      <c r="C357" s="3" t="s">
        <v>763</v>
      </c>
      <c r="D357" s="5">
        <v>3800</v>
      </c>
      <c r="E357" s="5">
        <v>2241</v>
      </c>
      <c r="F357" s="5">
        <f t="shared" si="30"/>
        <v>58.973684210526315</v>
      </c>
      <c r="G357" t="s">
        <v>47</v>
      </c>
      <c r="H357">
        <v>86</v>
      </c>
      <c r="I357" s="5">
        <f t="shared" si="31"/>
        <v>26.058139534883722</v>
      </c>
      <c r="J357" t="s">
        <v>21</v>
      </c>
      <c r="K357" t="s">
        <v>22</v>
      </c>
      <c r="L357">
        <v>1485064800</v>
      </c>
      <c r="M357" s="14">
        <f t="shared" si="32"/>
        <v>42757.25</v>
      </c>
      <c r="N357">
        <v>1488520800</v>
      </c>
      <c r="O357" s="14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 s="5">
        <v>9300</v>
      </c>
      <c r="E358" s="5">
        <v>3431</v>
      </c>
      <c r="F358" s="5">
        <f t="shared" si="30"/>
        <v>36.892473118279568</v>
      </c>
      <c r="G358" t="s">
        <v>14</v>
      </c>
      <c r="H358">
        <v>40</v>
      </c>
      <c r="I358" s="5">
        <f t="shared" si="31"/>
        <v>85.775000000000006</v>
      </c>
      <c r="J358" t="s">
        <v>107</v>
      </c>
      <c r="K358" t="s">
        <v>108</v>
      </c>
      <c r="L358">
        <v>1326520800</v>
      </c>
      <c r="M358" s="14">
        <f t="shared" si="32"/>
        <v>40922.25</v>
      </c>
      <c r="N358">
        <v>1327298400</v>
      </c>
      <c r="O358" s="14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 s="5">
        <v>2300</v>
      </c>
      <c r="E359" s="5">
        <v>4253</v>
      </c>
      <c r="F359" s="5">
        <f t="shared" si="30"/>
        <v>184.91304347826087</v>
      </c>
      <c r="G359" t="s">
        <v>20</v>
      </c>
      <c r="H359">
        <v>41</v>
      </c>
      <c r="I359" s="5">
        <f t="shared" si="31"/>
        <v>103.73170731707317</v>
      </c>
      <c r="J359" t="s">
        <v>21</v>
      </c>
      <c r="K359" t="s">
        <v>22</v>
      </c>
      <c r="L359">
        <v>1441256400</v>
      </c>
      <c r="M359" s="14">
        <f t="shared" si="32"/>
        <v>42250.208333333328</v>
      </c>
      <c r="N359">
        <v>1443416400</v>
      </c>
      <c r="O359" s="14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 s="5">
        <v>9700</v>
      </c>
      <c r="E360" s="5">
        <v>1146</v>
      </c>
      <c r="F360" s="5">
        <f t="shared" si="30"/>
        <v>11.814432989690722</v>
      </c>
      <c r="G360" t="s">
        <v>14</v>
      </c>
      <c r="H360">
        <v>23</v>
      </c>
      <c r="I360" s="5">
        <f t="shared" si="31"/>
        <v>49.826086956521742</v>
      </c>
      <c r="J360" t="s">
        <v>15</v>
      </c>
      <c r="K360" t="s">
        <v>16</v>
      </c>
      <c r="L360">
        <v>1533877200</v>
      </c>
      <c r="M360" s="14">
        <f t="shared" si="32"/>
        <v>43322.208333333328</v>
      </c>
      <c r="N360">
        <v>1534136400</v>
      </c>
      <c r="O360" s="14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 s="5">
        <v>4000</v>
      </c>
      <c r="E361" s="5">
        <v>11948</v>
      </c>
      <c r="F361" s="5">
        <f t="shared" si="30"/>
        <v>298.7</v>
      </c>
      <c r="G361" t="s">
        <v>20</v>
      </c>
      <c r="H361">
        <v>187</v>
      </c>
      <c r="I361" s="5">
        <f t="shared" si="31"/>
        <v>63.893048128342244</v>
      </c>
      <c r="J361" t="s">
        <v>21</v>
      </c>
      <c r="K361" t="s">
        <v>22</v>
      </c>
      <c r="L361">
        <v>1314421200</v>
      </c>
      <c r="M361" s="14">
        <f t="shared" si="32"/>
        <v>40782.208333333336</v>
      </c>
      <c r="N361">
        <v>1315026000</v>
      </c>
      <c r="O361" s="14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 s="5">
        <v>59700</v>
      </c>
      <c r="E362" s="5">
        <v>135132</v>
      </c>
      <c r="F362" s="5">
        <f t="shared" si="30"/>
        <v>226.35175879396985</v>
      </c>
      <c r="G362" t="s">
        <v>20</v>
      </c>
      <c r="H362">
        <v>2875</v>
      </c>
      <c r="I362" s="5">
        <f t="shared" si="31"/>
        <v>47.002434782608695</v>
      </c>
      <c r="J362" t="s">
        <v>40</v>
      </c>
      <c r="K362" t="s">
        <v>41</v>
      </c>
      <c r="L362">
        <v>1293861600</v>
      </c>
      <c r="M362" s="14">
        <f t="shared" si="32"/>
        <v>40544.25</v>
      </c>
      <c r="N362">
        <v>1295071200</v>
      </c>
      <c r="O362" s="14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 s="5">
        <v>5500</v>
      </c>
      <c r="E363" s="5">
        <v>9546</v>
      </c>
      <c r="F363" s="5">
        <f t="shared" si="30"/>
        <v>173.56363636363636</v>
      </c>
      <c r="G363" t="s">
        <v>20</v>
      </c>
      <c r="H363">
        <v>88</v>
      </c>
      <c r="I363" s="5">
        <f t="shared" si="31"/>
        <v>108.47727272727273</v>
      </c>
      <c r="J363" t="s">
        <v>21</v>
      </c>
      <c r="K363" t="s">
        <v>22</v>
      </c>
      <c r="L363">
        <v>1507352400</v>
      </c>
      <c r="M363" s="14">
        <f t="shared" si="32"/>
        <v>43015.208333333328</v>
      </c>
      <c r="N363">
        <v>1509426000</v>
      </c>
      <c r="O363" s="14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 s="5">
        <v>3700</v>
      </c>
      <c r="E364" s="5">
        <v>13755</v>
      </c>
      <c r="F364" s="5">
        <f t="shared" si="30"/>
        <v>371.75675675675677</v>
      </c>
      <c r="G364" t="s">
        <v>20</v>
      </c>
      <c r="H364">
        <v>191</v>
      </c>
      <c r="I364" s="5">
        <f t="shared" si="31"/>
        <v>72.015706806282722</v>
      </c>
      <c r="J364" t="s">
        <v>21</v>
      </c>
      <c r="K364" t="s">
        <v>22</v>
      </c>
      <c r="L364">
        <v>1296108000</v>
      </c>
      <c r="M364" s="14">
        <f t="shared" si="32"/>
        <v>40570.25</v>
      </c>
      <c r="N364">
        <v>1299391200</v>
      </c>
      <c r="O364" s="14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 s="5">
        <v>5200</v>
      </c>
      <c r="E365" s="5">
        <v>8330</v>
      </c>
      <c r="F365" s="5">
        <f t="shared" si="30"/>
        <v>160.19230769230771</v>
      </c>
      <c r="G365" t="s">
        <v>20</v>
      </c>
      <c r="H365">
        <v>139</v>
      </c>
      <c r="I365" s="5">
        <f t="shared" si="31"/>
        <v>59.928057553956833</v>
      </c>
      <c r="J365" t="s">
        <v>21</v>
      </c>
      <c r="K365" t="s">
        <v>22</v>
      </c>
      <c r="L365">
        <v>1324965600</v>
      </c>
      <c r="M365" s="14">
        <f t="shared" si="32"/>
        <v>40904.25</v>
      </c>
      <c r="N365">
        <v>1325052000</v>
      </c>
      <c r="O365" s="14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 s="5">
        <v>900</v>
      </c>
      <c r="E366" s="5">
        <v>14547</v>
      </c>
      <c r="F366" s="5">
        <f t="shared" si="30"/>
        <v>1616.3333333333335</v>
      </c>
      <c r="G366" t="s">
        <v>20</v>
      </c>
      <c r="H366">
        <v>186</v>
      </c>
      <c r="I366" s="5">
        <f t="shared" si="31"/>
        <v>78.209677419354833</v>
      </c>
      <c r="J366" t="s">
        <v>21</v>
      </c>
      <c r="K366" t="s">
        <v>22</v>
      </c>
      <c r="L366">
        <v>1520229600</v>
      </c>
      <c r="M366" s="14">
        <f t="shared" si="32"/>
        <v>43164.25</v>
      </c>
      <c r="N366">
        <v>1522818000</v>
      </c>
      <c r="O366" s="14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 s="5">
        <v>1600</v>
      </c>
      <c r="E367" s="5">
        <v>11735</v>
      </c>
      <c r="F367" s="5">
        <f t="shared" si="30"/>
        <v>733.4375</v>
      </c>
      <c r="G367" t="s">
        <v>20</v>
      </c>
      <c r="H367">
        <v>112</v>
      </c>
      <c r="I367" s="5">
        <f t="shared" si="31"/>
        <v>104.77678571428571</v>
      </c>
      <c r="J367" t="s">
        <v>26</v>
      </c>
      <c r="K367" t="s">
        <v>27</v>
      </c>
      <c r="L367">
        <v>1482991200</v>
      </c>
      <c r="M367" s="14">
        <f t="shared" si="32"/>
        <v>42733.25</v>
      </c>
      <c r="N367">
        <v>1485324000</v>
      </c>
      <c r="O367" s="14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 s="5">
        <v>1800</v>
      </c>
      <c r="E368" s="5">
        <v>10658</v>
      </c>
      <c r="F368" s="5">
        <f t="shared" si="30"/>
        <v>592.11111111111109</v>
      </c>
      <c r="G368" t="s">
        <v>20</v>
      </c>
      <c r="H368">
        <v>101</v>
      </c>
      <c r="I368" s="5">
        <f t="shared" si="31"/>
        <v>105.52475247524752</v>
      </c>
      <c r="J368" t="s">
        <v>21</v>
      </c>
      <c r="K368" t="s">
        <v>22</v>
      </c>
      <c r="L368">
        <v>1294034400</v>
      </c>
      <c r="M368" s="14">
        <f t="shared" si="32"/>
        <v>40546.25</v>
      </c>
      <c r="N368">
        <v>1294120800</v>
      </c>
      <c r="O368" s="14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 s="5">
        <v>9900</v>
      </c>
      <c r="E369" s="5">
        <v>1870</v>
      </c>
      <c r="F369" s="5">
        <f t="shared" si="30"/>
        <v>18.888888888888889</v>
      </c>
      <c r="G369" t="s">
        <v>14</v>
      </c>
      <c r="H369">
        <v>75</v>
      </c>
      <c r="I369" s="5">
        <f t="shared" si="31"/>
        <v>24.933333333333334</v>
      </c>
      <c r="J369" t="s">
        <v>21</v>
      </c>
      <c r="K369" t="s">
        <v>22</v>
      </c>
      <c r="L369">
        <v>1413608400</v>
      </c>
      <c r="M369" s="14">
        <f t="shared" si="32"/>
        <v>41930.208333333336</v>
      </c>
      <c r="N369">
        <v>1415685600</v>
      </c>
      <c r="O369" s="14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 s="5">
        <v>5200</v>
      </c>
      <c r="E370" s="5">
        <v>14394</v>
      </c>
      <c r="F370" s="5">
        <f t="shared" si="30"/>
        <v>276.80769230769232</v>
      </c>
      <c r="G370" t="s">
        <v>20</v>
      </c>
      <c r="H370">
        <v>206</v>
      </c>
      <c r="I370" s="5">
        <f t="shared" si="31"/>
        <v>69.873786407766985</v>
      </c>
      <c r="J370" t="s">
        <v>40</v>
      </c>
      <c r="K370" t="s">
        <v>41</v>
      </c>
      <c r="L370">
        <v>1286946000</v>
      </c>
      <c r="M370" s="14">
        <f t="shared" si="32"/>
        <v>40464.208333333336</v>
      </c>
      <c r="N370">
        <v>1288933200</v>
      </c>
      <c r="O370" s="14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 s="5">
        <v>5400</v>
      </c>
      <c r="E371" s="5">
        <v>14743</v>
      </c>
      <c r="F371" s="5">
        <f t="shared" si="30"/>
        <v>273.01851851851848</v>
      </c>
      <c r="G371" t="s">
        <v>20</v>
      </c>
      <c r="H371">
        <v>154</v>
      </c>
      <c r="I371" s="5">
        <f t="shared" si="31"/>
        <v>95.733766233766232</v>
      </c>
      <c r="J371" t="s">
        <v>21</v>
      </c>
      <c r="K371" t="s">
        <v>22</v>
      </c>
      <c r="L371">
        <v>1359871200</v>
      </c>
      <c r="M371" s="14">
        <f t="shared" si="32"/>
        <v>41308.25</v>
      </c>
      <c r="N371">
        <v>1363237200</v>
      </c>
      <c r="O371" s="14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 s="5">
        <v>112300</v>
      </c>
      <c r="E372" s="5">
        <v>178965</v>
      </c>
      <c r="F372" s="5">
        <f t="shared" si="30"/>
        <v>159.36331255565449</v>
      </c>
      <c r="G372" t="s">
        <v>20</v>
      </c>
      <c r="H372">
        <v>5966</v>
      </c>
      <c r="I372" s="5">
        <f t="shared" si="31"/>
        <v>29.997485752598056</v>
      </c>
      <c r="J372" t="s">
        <v>21</v>
      </c>
      <c r="K372" t="s">
        <v>22</v>
      </c>
      <c r="L372">
        <v>1555304400</v>
      </c>
      <c r="M372" s="14">
        <f t="shared" si="32"/>
        <v>43570.208333333328</v>
      </c>
      <c r="N372">
        <v>1555822800</v>
      </c>
      <c r="O372" s="14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 s="5">
        <v>189200</v>
      </c>
      <c r="E373" s="5">
        <v>128410</v>
      </c>
      <c r="F373" s="5">
        <f t="shared" si="30"/>
        <v>67.869978858350947</v>
      </c>
      <c r="G373" t="s">
        <v>14</v>
      </c>
      <c r="H373">
        <v>2176</v>
      </c>
      <c r="I373" s="5">
        <f t="shared" si="31"/>
        <v>59.011948529411768</v>
      </c>
      <c r="J373" t="s">
        <v>21</v>
      </c>
      <c r="K373" t="s">
        <v>22</v>
      </c>
      <c r="L373">
        <v>1423375200</v>
      </c>
      <c r="M373" s="14">
        <f t="shared" si="32"/>
        <v>42043.25</v>
      </c>
      <c r="N373">
        <v>1427778000</v>
      </c>
      <c r="O373" s="14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5" x14ac:dyDescent="0.25">
      <c r="A374">
        <v>372</v>
      </c>
      <c r="B374" t="s">
        <v>796</v>
      </c>
      <c r="C374" s="3" t="s">
        <v>797</v>
      </c>
      <c r="D374" s="5">
        <v>900</v>
      </c>
      <c r="E374" s="5">
        <v>14324</v>
      </c>
      <c r="F374" s="5">
        <f t="shared" si="30"/>
        <v>1591.5555555555554</v>
      </c>
      <c r="G374" t="s">
        <v>20</v>
      </c>
      <c r="H374">
        <v>169</v>
      </c>
      <c r="I374" s="5">
        <f t="shared" si="31"/>
        <v>84.757396449704146</v>
      </c>
      <c r="J374" t="s">
        <v>21</v>
      </c>
      <c r="K374" t="s">
        <v>22</v>
      </c>
      <c r="L374">
        <v>1420696800</v>
      </c>
      <c r="M374" s="14">
        <f t="shared" si="32"/>
        <v>42012.25</v>
      </c>
      <c r="N374">
        <v>1422424800</v>
      </c>
      <c r="O374" s="14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 s="5">
        <v>22500</v>
      </c>
      <c r="E375" s="5">
        <v>164291</v>
      </c>
      <c r="F375" s="5">
        <f t="shared" si="30"/>
        <v>730.18222222222221</v>
      </c>
      <c r="G375" t="s">
        <v>20</v>
      </c>
      <c r="H375">
        <v>2106</v>
      </c>
      <c r="I375" s="5">
        <f t="shared" si="31"/>
        <v>78.010921177587846</v>
      </c>
      <c r="J375" t="s">
        <v>21</v>
      </c>
      <c r="K375" t="s">
        <v>22</v>
      </c>
      <c r="L375">
        <v>1502946000</v>
      </c>
      <c r="M375" s="14">
        <f t="shared" si="32"/>
        <v>42964.208333333328</v>
      </c>
      <c r="N375">
        <v>1503637200</v>
      </c>
      <c r="O375" s="14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 s="5">
        <v>167400</v>
      </c>
      <c r="E376" s="5">
        <v>22073</v>
      </c>
      <c r="F376" s="5">
        <f t="shared" si="30"/>
        <v>13.185782556750297</v>
      </c>
      <c r="G376" t="s">
        <v>14</v>
      </c>
      <c r="H376">
        <v>441</v>
      </c>
      <c r="I376" s="5">
        <f t="shared" si="31"/>
        <v>50.05215419501134</v>
      </c>
      <c r="J376" t="s">
        <v>21</v>
      </c>
      <c r="K376" t="s">
        <v>22</v>
      </c>
      <c r="L376">
        <v>1547186400</v>
      </c>
      <c r="M376" s="14">
        <f t="shared" si="32"/>
        <v>43476.25</v>
      </c>
      <c r="N376">
        <v>1547618400</v>
      </c>
      <c r="O376" s="14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 s="5">
        <v>2700</v>
      </c>
      <c r="E377" s="5">
        <v>1479</v>
      </c>
      <c r="F377" s="5">
        <f t="shared" si="30"/>
        <v>54.777777777777779</v>
      </c>
      <c r="G377" t="s">
        <v>14</v>
      </c>
      <c r="H377">
        <v>25</v>
      </c>
      <c r="I377" s="5">
        <f t="shared" si="31"/>
        <v>59.16</v>
      </c>
      <c r="J377" t="s">
        <v>21</v>
      </c>
      <c r="K377" t="s">
        <v>22</v>
      </c>
      <c r="L377">
        <v>1444971600</v>
      </c>
      <c r="M377" s="14">
        <f t="shared" si="32"/>
        <v>42293.208333333328</v>
      </c>
      <c r="N377">
        <v>1449900000</v>
      </c>
      <c r="O377" s="14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 s="5">
        <v>3400</v>
      </c>
      <c r="E378" s="5">
        <v>12275</v>
      </c>
      <c r="F378" s="5">
        <f t="shared" si="30"/>
        <v>361.02941176470591</v>
      </c>
      <c r="G378" t="s">
        <v>20</v>
      </c>
      <c r="H378">
        <v>131</v>
      </c>
      <c r="I378" s="5">
        <f t="shared" si="31"/>
        <v>93.702290076335885</v>
      </c>
      <c r="J378" t="s">
        <v>21</v>
      </c>
      <c r="K378" t="s">
        <v>22</v>
      </c>
      <c r="L378">
        <v>1404622800</v>
      </c>
      <c r="M378" s="14">
        <f t="shared" si="32"/>
        <v>41826.208333333336</v>
      </c>
      <c r="N378">
        <v>1405141200</v>
      </c>
      <c r="O378" s="14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 s="5">
        <v>49700</v>
      </c>
      <c r="E379" s="5">
        <v>5098</v>
      </c>
      <c r="F379" s="5">
        <f t="shared" si="30"/>
        <v>10.257545271629779</v>
      </c>
      <c r="G379" t="s">
        <v>14</v>
      </c>
      <c r="H379">
        <v>127</v>
      </c>
      <c r="I379" s="5">
        <f t="shared" si="31"/>
        <v>40.14173228346457</v>
      </c>
      <c r="J379" t="s">
        <v>21</v>
      </c>
      <c r="K379" t="s">
        <v>22</v>
      </c>
      <c r="L379">
        <v>1571720400</v>
      </c>
      <c r="M379" s="14">
        <f t="shared" si="32"/>
        <v>43760.208333333328</v>
      </c>
      <c r="N379">
        <v>1572933600</v>
      </c>
      <c r="O379" s="14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 s="5">
        <v>178200</v>
      </c>
      <c r="E380" s="5">
        <v>24882</v>
      </c>
      <c r="F380" s="5">
        <f t="shared" si="30"/>
        <v>13.962962962962964</v>
      </c>
      <c r="G380" t="s">
        <v>14</v>
      </c>
      <c r="H380">
        <v>355</v>
      </c>
      <c r="I380" s="5">
        <f t="shared" si="31"/>
        <v>70.090140845070422</v>
      </c>
      <c r="J380" t="s">
        <v>21</v>
      </c>
      <c r="K380" t="s">
        <v>22</v>
      </c>
      <c r="L380">
        <v>1526878800</v>
      </c>
      <c r="M380" s="14">
        <f t="shared" si="32"/>
        <v>43241.208333333328</v>
      </c>
      <c r="N380">
        <v>1530162000</v>
      </c>
      <c r="O380" s="14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 s="5">
        <v>7200</v>
      </c>
      <c r="E381" s="5">
        <v>2912</v>
      </c>
      <c r="F381" s="5">
        <f t="shared" si="30"/>
        <v>40.444444444444443</v>
      </c>
      <c r="G381" t="s">
        <v>14</v>
      </c>
      <c r="H381">
        <v>44</v>
      </c>
      <c r="I381" s="5">
        <f t="shared" si="31"/>
        <v>66.181818181818187</v>
      </c>
      <c r="J381" t="s">
        <v>40</v>
      </c>
      <c r="K381" t="s">
        <v>41</v>
      </c>
      <c r="L381">
        <v>1319691600</v>
      </c>
      <c r="M381" s="14">
        <f t="shared" si="32"/>
        <v>40843.208333333336</v>
      </c>
      <c r="N381">
        <v>1320904800</v>
      </c>
      <c r="O381" s="14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5" x14ac:dyDescent="0.25">
      <c r="A382">
        <v>380</v>
      </c>
      <c r="B382" t="s">
        <v>812</v>
      </c>
      <c r="C382" s="3" t="s">
        <v>813</v>
      </c>
      <c r="D382" s="5">
        <v>2500</v>
      </c>
      <c r="E382" s="5">
        <v>4008</v>
      </c>
      <c r="F382" s="5">
        <f t="shared" si="30"/>
        <v>160.32</v>
      </c>
      <c r="G382" t="s">
        <v>20</v>
      </c>
      <c r="H382">
        <v>84</v>
      </c>
      <c r="I382" s="5">
        <f t="shared" si="31"/>
        <v>47.714285714285715</v>
      </c>
      <c r="J382" t="s">
        <v>21</v>
      </c>
      <c r="K382" t="s">
        <v>22</v>
      </c>
      <c r="L382">
        <v>1371963600</v>
      </c>
      <c r="M382" s="14">
        <f t="shared" si="32"/>
        <v>41448.208333333336</v>
      </c>
      <c r="N382">
        <v>1372395600</v>
      </c>
      <c r="O382" s="14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 s="5">
        <v>5300</v>
      </c>
      <c r="E383" s="5">
        <v>9749</v>
      </c>
      <c r="F383" s="5">
        <f t="shared" si="30"/>
        <v>183.9433962264151</v>
      </c>
      <c r="G383" t="s">
        <v>20</v>
      </c>
      <c r="H383">
        <v>155</v>
      </c>
      <c r="I383" s="5">
        <f t="shared" si="31"/>
        <v>62.896774193548389</v>
      </c>
      <c r="J383" t="s">
        <v>21</v>
      </c>
      <c r="K383" t="s">
        <v>22</v>
      </c>
      <c r="L383">
        <v>1433739600</v>
      </c>
      <c r="M383" s="14">
        <f t="shared" si="32"/>
        <v>42163.208333333328</v>
      </c>
      <c r="N383">
        <v>1437714000</v>
      </c>
      <c r="O383" s="14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x14ac:dyDescent="0.25">
      <c r="A384">
        <v>382</v>
      </c>
      <c r="B384" t="s">
        <v>816</v>
      </c>
      <c r="C384" s="3" t="s">
        <v>817</v>
      </c>
      <c r="D384" s="5">
        <v>9100</v>
      </c>
      <c r="E384" s="5">
        <v>5803</v>
      </c>
      <c r="F384" s="5">
        <f t="shared" si="30"/>
        <v>63.769230769230766</v>
      </c>
      <c r="G384" t="s">
        <v>14</v>
      </c>
      <c r="H384">
        <v>67</v>
      </c>
      <c r="I384" s="5">
        <f t="shared" si="31"/>
        <v>86.611940298507463</v>
      </c>
      <c r="J384" t="s">
        <v>21</v>
      </c>
      <c r="K384" t="s">
        <v>22</v>
      </c>
      <c r="L384">
        <v>1508130000</v>
      </c>
      <c r="M384" s="14">
        <f t="shared" si="32"/>
        <v>43024.208333333328</v>
      </c>
      <c r="N384">
        <v>1509771600</v>
      </c>
      <c r="O384" s="14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 s="5">
        <v>6300</v>
      </c>
      <c r="E385" s="5">
        <v>14199</v>
      </c>
      <c r="F385" s="5">
        <f t="shared" si="30"/>
        <v>225.38095238095238</v>
      </c>
      <c r="G385" t="s">
        <v>20</v>
      </c>
      <c r="H385">
        <v>189</v>
      </c>
      <c r="I385" s="5">
        <f t="shared" si="31"/>
        <v>75.126984126984127</v>
      </c>
      <c r="J385" t="s">
        <v>21</v>
      </c>
      <c r="K385" t="s">
        <v>22</v>
      </c>
      <c r="L385">
        <v>1550037600</v>
      </c>
      <c r="M385" s="14">
        <f t="shared" si="32"/>
        <v>43509.25</v>
      </c>
      <c r="N385">
        <v>1550556000</v>
      </c>
      <c r="O385" s="14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 s="5">
        <v>114400</v>
      </c>
      <c r="E386" s="5">
        <v>196779</v>
      </c>
      <c r="F386" s="5">
        <f t="shared" si="30"/>
        <v>172.00961538461539</v>
      </c>
      <c r="G386" t="s">
        <v>20</v>
      </c>
      <c r="H386">
        <v>4799</v>
      </c>
      <c r="I386" s="5">
        <f t="shared" si="31"/>
        <v>41.004167534903104</v>
      </c>
      <c r="J386" t="s">
        <v>21</v>
      </c>
      <c r="K386" t="s">
        <v>22</v>
      </c>
      <c r="L386">
        <v>1486706400</v>
      </c>
      <c r="M386" s="14">
        <f t="shared" si="32"/>
        <v>42776.25</v>
      </c>
      <c r="N386">
        <v>1489039200</v>
      </c>
      <c r="O386" s="14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.5" x14ac:dyDescent="0.25">
      <c r="A387">
        <v>385</v>
      </c>
      <c r="B387" t="s">
        <v>822</v>
      </c>
      <c r="C387" s="3" t="s">
        <v>823</v>
      </c>
      <c r="D387" s="5">
        <v>38900</v>
      </c>
      <c r="E387" s="5">
        <v>56859</v>
      </c>
      <c r="F387" s="5">
        <f t="shared" ref="F387:F450" si="36">+E387/D387*100</f>
        <v>146.16709511568124</v>
      </c>
      <c r="G387" t="s">
        <v>20</v>
      </c>
      <c r="H387">
        <v>1137</v>
      </c>
      <c r="I387" s="5">
        <f t="shared" ref="I387:I450" si="37">IF(E387,E387/H387,0)</f>
        <v>50.007915567282325</v>
      </c>
      <c r="J387" t="s">
        <v>21</v>
      </c>
      <c r="K387" t="s">
        <v>22</v>
      </c>
      <c r="L387">
        <v>1553835600</v>
      </c>
      <c r="M387" s="14">
        <f t="shared" ref="M387:M450" si="38">(((L387/60)/60)/24)+DATE(1970,1,1)</f>
        <v>43553.208333333328</v>
      </c>
      <c r="N387">
        <v>1556600400</v>
      </c>
      <c r="O387" s="14">
        <f t="shared" ref="O387:O450" si="39">(((N387/60)/60)/24)+DATE(1970,1,1)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LEFT(R387,FIND("/", R387)-1)</f>
        <v>publishing</v>
      </c>
      <c r="T387" t="str">
        <f t="shared" ref="T387:T450" si="41">MID(R387,FIND("/",R387)+1,LEN(R387))</f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 s="5">
        <v>135500</v>
      </c>
      <c r="E388" s="5">
        <v>103554</v>
      </c>
      <c r="F388" s="5">
        <f t="shared" si="36"/>
        <v>76.42361623616236</v>
      </c>
      <c r="G388" t="s">
        <v>14</v>
      </c>
      <c r="H388">
        <v>1068</v>
      </c>
      <c r="I388" s="5">
        <f t="shared" si="37"/>
        <v>96.960674157303373</v>
      </c>
      <c r="J388" t="s">
        <v>21</v>
      </c>
      <c r="K388" t="s">
        <v>22</v>
      </c>
      <c r="L388">
        <v>1277528400</v>
      </c>
      <c r="M388" s="14">
        <f t="shared" si="38"/>
        <v>40355.208333333336</v>
      </c>
      <c r="N388">
        <v>1278565200</v>
      </c>
      <c r="O388" s="14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 s="5">
        <v>109000</v>
      </c>
      <c r="E389" s="5">
        <v>42795</v>
      </c>
      <c r="F389" s="5">
        <f t="shared" si="36"/>
        <v>39.261467889908261</v>
      </c>
      <c r="G389" t="s">
        <v>14</v>
      </c>
      <c r="H389">
        <v>424</v>
      </c>
      <c r="I389" s="5">
        <f t="shared" si="37"/>
        <v>100.93160377358491</v>
      </c>
      <c r="J389" t="s">
        <v>21</v>
      </c>
      <c r="K389" t="s">
        <v>22</v>
      </c>
      <c r="L389">
        <v>1339477200</v>
      </c>
      <c r="M389" s="14">
        <f t="shared" si="38"/>
        <v>41072.208333333336</v>
      </c>
      <c r="N389">
        <v>1339909200</v>
      </c>
      <c r="O389" s="14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 s="5">
        <v>114800</v>
      </c>
      <c r="E390" s="5">
        <v>12938</v>
      </c>
      <c r="F390" s="5">
        <f t="shared" si="36"/>
        <v>11.270034843205574</v>
      </c>
      <c r="G390" t="s">
        <v>74</v>
      </c>
      <c r="H390">
        <v>145</v>
      </c>
      <c r="I390" s="5">
        <f t="shared" si="37"/>
        <v>89.227586206896547</v>
      </c>
      <c r="J390" t="s">
        <v>98</v>
      </c>
      <c r="K390" t="s">
        <v>99</v>
      </c>
      <c r="L390">
        <v>1325656800</v>
      </c>
      <c r="M390" s="14">
        <f t="shared" si="38"/>
        <v>40912.25</v>
      </c>
      <c r="N390">
        <v>1325829600</v>
      </c>
      <c r="O390" s="14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 s="5">
        <v>83000</v>
      </c>
      <c r="E391" s="5">
        <v>101352</v>
      </c>
      <c r="F391" s="5">
        <f t="shared" si="36"/>
        <v>122.11084337349398</v>
      </c>
      <c r="G391" t="s">
        <v>20</v>
      </c>
      <c r="H391">
        <v>1152</v>
      </c>
      <c r="I391" s="5">
        <f t="shared" si="37"/>
        <v>87.979166666666671</v>
      </c>
      <c r="J391" t="s">
        <v>21</v>
      </c>
      <c r="K391" t="s">
        <v>22</v>
      </c>
      <c r="L391">
        <v>1288242000</v>
      </c>
      <c r="M391" s="14">
        <f t="shared" si="38"/>
        <v>40479.208333333336</v>
      </c>
      <c r="N391">
        <v>1290578400</v>
      </c>
      <c r="O391" s="14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 s="5">
        <v>2400</v>
      </c>
      <c r="E392" s="5">
        <v>4477</v>
      </c>
      <c r="F392" s="5">
        <f t="shared" si="36"/>
        <v>186.54166666666669</v>
      </c>
      <c r="G392" t="s">
        <v>20</v>
      </c>
      <c r="H392">
        <v>50</v>
      </c>
      <c r="I392" s="5">
        <f t="shared" si="37"/>
        <v>89.54</v>
      </c>
      <c r="J392" t="s">
        <v>21</v>
      </c>
      <c r="K392" t="s">
        <v>22</v>
      </c>
      <c r="L392">
        <v>1379048400</v>
      </c>
      <c r="M392" s="14">
        <f t="shared" si="38"/>
        <v>41530.208333333336</v>
      </c>
      <c r="N392">
        <v>1380344400</v>
      </c>
      <c r="O392" s="14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 s="5">
        <v>60400</v>
      </c>
      <c r="E393" s="5">
        <v>4393</v>
      </c>
      <c r="F393" s="5">
        <f t="shared" si="36"/>
        <v>7.2731788079470201</v>
      </c>
      <c r="G393" t="s">
        <v>14</v>
      </c>
      <c r="H393">
        <v>151</v>
      </c>
      <c r="I393" s="5">
        <f t="shared" si="37"/>
        <v>29.09271523178808</v>
      </c>
      <c r="J393" t="s">
        <v>21</v>
      </c>
      <c r="K393" t="s">
        <v>22</v>
      </c>
      <c r="L393">
        <v>1389679200</v>
      </c>
      <c r="M393" s="14">
        <f t="shared" si="38"/>
        <v>41653.25</v>
      </c>
      <c r="N393">
        <v>1389852000</v>
      </c>
      <c r="O393" s="14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 s="5">
        <v>102900</v>
      </c>
      <c r="E394" s="5">
        <v>67546</v>
      </c>
      <c r="F394" s="5">
        <f t="shared" si="36"/>
        <v>65.642371234207957</v>
      </c>
      <c r="G394" t="s">
        <v>14</v>
      </c>
      <c r="H394">
        <v>1608</v>
      </c>
      <c r="I394" s="5">
        <f t="shared" si="37"/>
        <v>42.006218905472636</v>
      </c>
      <c r="J394" t="s">
        <v>21</v>
      </c>
      <c r="K394" t="s">
        <v>22</v>
      </c>
      <c r="L394">
        <v>1294293600</v>
      </c>
      <c r="M394" s="14">
        <f t="shared" si="38"/>
        <v>40549.25</v>
      </c>
      <c r="N394">
        <v>1294466400</v>
      </c>
      <c r="O394" s="14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 s="5">
        <v>62800</v>
      </c>
      <c r="E395" s="5">
        <v>143788</v>
      </c>
      <c r="F395" s="5">
        <f t="shared" si="36"/>
        <v>228.96178343949046</v>
      </c>
      <c r="G395" t="s">
        <v>20</v>
      </c>
      <c r="H395">
        <v>3059</v>
      </c>
      <c r="I395" s="5">
        <f t="shared" si="37"/>
        <v>47.004903563255965</v>
      </c>
      <c r="J395" t="s">
        <v>15</v>
      </c>
      <c r="K395" t="s">
        <v>16</v>
      </c>
      <c r="L395">
        <v>1500267600</v>
      </c>
      <c r="M395" s="14">
        <f t="shared" si="38"/>
        <v>42933.208333333328</v>
      </c>
      <c r="N395">
        <v>1500354000</v>
      </c>
      <c r="O395" s="14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 s="5">
        <v>800</v>
      </c>
      <c r="E396" s="5">
        <v>3755</v>
      </c>
      <c r="F396" s="5">
        <f t="shared" si="36"/>
        <v>469.37499999999994</v>
      </c>
      <c r="G396" t="s">
        <v>20</v>
      </c>
      <c r="H396">
        <v>34</v>
      </c>
      <c r="I396" s="5">
        <f t="shared" si="37"/>
        <v>110.44117647058823</v>
      </c>
      <c r="J396" t="s">
        <v>21</v>
      </c>
      <c r="K396" t="s">
        <v>22</v>
      </c>
      <c r="L396">
        <v>1375074000</v>
      </c>
      <c r="M396" s="14">
        <f t="shared" si="38"/>
        <v>41484.208333333336</v>
      </c>
      <c r="N396">
        <v>1375938000</v>
      </c>
      <c r="O396" s="14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5" x14ac:dyDescent="0.25">
      <c r="A397">
        <v>395</v>
      </c>
      <c r="B397" t="s">
        <v>295</v>
      </c>
      <c r="C397" s="3" t="s">
        <v>842</v>
      </c>
      <c r="D397" s="5">
        <v>7100</v>
      </c>
      <c r="E397" s="5">
        <v>9238</v>
      </c>
      <c r="F397" s="5">
        <f t="shared" si="36"/>
        <v>130.11267605633802</v>
      </c>
      <c r="G397" t="s">
        <v>20</v>
      </c>
      <c r="H397">
        <v>220</v>
      </c>
      <c r="I397" s="5">
        <f t="shared" si="37"/>
        <v>41.990909090909092</v>
      </c>
      <c r="J397" t="s">
        <v>21</v>
      </c>
      <c r="K397" t="s">
        <v>22</v>
      </c>
      <c r="L397">
        <v>1323324000</v>
      </c>
      <c r="M397" s="14">
        <f t="shared" si="38"/>
        <v>40885.25</v>
      </c>
      <c r="N397">
        <v>1323410400</v>
      </c>
      <c r="O397" s="14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 s="5">
        <v>46100</v>
      </c>
      <c r="E398" s="5">
        <v>77012</v>
      </c>
      <c r="F398" s="5">
        <f t="shared" si="36"/>
        <v>167.05422993492408</v>
      </c>
      <c r="G398" t="s">
        <v>20</v>
      </c>
      <c r="H398">
        <v>1604</v>
      </c>
      <c r="I398" s="5">
        <f t="shared" si="37"/>
        <v>48.012468827930178</v>
      </c>
      <c r="J398" t="s">
        <v>26</v>
      </c>
      <c r="K398" t="s">
        <v>27</v>
      </c>
      <c r="L398">
        <v>1538715600</v>
      </c>
      <c r="M398" s="14">
        <f t="shared" si="38"/>
        <v>43378.208333333328</v>
      </c>
      <c r="N398">
        <v>1539406800</v>
      </c>
      <c r="O398" s="14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 s="5">
        <v>8100</v>
      </c>
      <c r="E399" s="5">
        <v>14083</v>
      </c>
      <c r="F399" s="5">
        <f t="shared" si="36"/>
        <v>173.8641975308642</v>
      </c>
      <c r="G399" t="s">
        <v>20</v>
      </c>
      <c r="H399">
        <v>454</v>
      </c>
      <c r="I399" s="5">
        <f t="shared" si="37"/>
        <v>31.019823788546255</v>
      </c>
      <c r="J399" t="s">
        <v>21</v>
      </c>
      <c r="K399" t="s">
        <v>22</v>
      </c>
      <c r="L399">
        <v>1369285200</v>
      </c>
      <c r="M399" s="14">
        <f t="shared" si="38"/>
        <v>41417.208333333336</v>
      </c>
      <c r="N399">
        <v>1369803600</v>
      </c>
      <c r="O399" s="14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 s="5">
        <v>1700</v>
      </c>
      <c r="E400" s="5">
        <v>12202</v>
      </c>
      <c r="F400" s="5">
        <f t="shared" si="36"/>
        <v>717.76470588235293</v>
      </c>
      <c r="G400" t="s">
        <v>20</v>
      </c>
      <c r="H400">
        <v>123</v>
      </c>
      <c r="I400" s="5">
        <f t="shared" si="37"/>
        <v>99.203252032520325</v>
      </c>
      <c r="J400" t="s">
        <v>107</v>
      </c>
      <c r="K400" t="s">
        <v>108</v>
      </c>
      <c r="L400">
        <v>1525755600</v>
      </c>
      <c r="M400" s="14">
        <f t="shared" si="38"/>
        <v>43228.208333333328</v>
      </c>
      <c r="N400">
        <v>1525928400</v>
      </c>
      <c r="O400" s="14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 s="5">
        <v>97300</v>
      </c>
      <c r="E401" s="5">
        <v>62127</v>
      </c>
      <c r="F401" s="5">
        <f t="shared" si="36"/>
        <v>63.850976361767728</v>
      </c>
      <c r="G401" t="s">
        <v>14</v>
      </c>
      <c r="H401">
        <v>941</v>
      </c>
      <c r="I401" s="5">
        <f t="shared" si="37"/>
        <v>66.022316684378325</v>
      </c>
      <c r="J401" t="s">
        <v>21</v>
      </c>
      <c r="K401" t="s">
        <v>22</v>
      </c>
      <c r="L401">
        <v>1296626400</v>
      </c>
      <c r="M401" s="14">
        <f t="shared" si="38"/>
        <v>40576.25</v>
      </c>
      <c r="N401">
        <v>1297231200</v>
      </c>
      <c r="O401" s="14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x14ac:dyDescent="0.25">
      <c r="A402">
        <v>400</v>
      </c>
      <c r="B402" t="s">
        <v>851</v>
      </c>
      <c r="C402" s="3" t="s">
        <v>852</v>
      </c>
      <c r="D402" s="5">
        <v>100</v>
      </c>
      <c r="E402" s="5">
        <v>2</v>
      </c>
      <c r="F402" s="5">
        <f t="shared" si="36"/>
        <v>2</v>
      </c>
      <c r="G402" t="s">
        <v>14</v>
      </c>
      <c r="H402">
        <v>1</v>
      </c>
      <c r="I402" s="5">
        <f t="shared" si="37"/>
        <v>2</v>
      </c>
      <c r="J402" t="s">
        <v>21</v>
      </c>
      <c r="K402" t="s">
        <v>22</v>
      </c>
      <c r="L402">
        <v>1376629200</v>
      </c>
      <c r="M402" s="14">
        <f t="shared" si="38"/>
        <v>41502.208333333336</v>
      </c>
      <c r="N402">
        <v>1378530000</v>
      </c>
      <c r="O402" s="14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 s="5">
        <v>900</v>
      </c>
      <c r="E403" s="5">
        <v>13772</v>
      </c>
      <c r="F403" s="5">
        <f t="shared" si="36"/>
        <v>1530.2222222222222</v>
      </c>
      <c r="G403" t="s">
        <v>20</v>
      </c>
      <c r="H403">
        <v>299</v>
      </c>
      <c r="I403" s="5">
        <f t="shared" si="37"/>
        <v>46.060200668896321</v>
      </c>
      <c r="J403" t="s">
        <v>21</v>
      </c>
      <c r="K403" t="s">
        <v>22</v>
      </c>
      <c r="L403">
        <v>1572152400</v>
      </c>
      <c r="M403" s="14">
        <f t="shared" si="38"/>
        <v>43765.208333333328</v>
      </c>
      <c r="N403">
        <v>1572152400</v>
      </c>
      <c r="O403" s="14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 s="5">
        <v>7300</v>
      </c>
      <c r="E404" s="5">
        <v>2946</v>
      </c>
      <c r="F404" s="5">
        <f t="shared" si="36"/>
        <v>40.356164383561641</v>
      </c>
      <c r="G404" t="s">
        <v>14</v>
      </c>
      <c r="H404">
        <v>40</v>
      </c>
      <c r="I404" s="5">
        <f t="shared" si="37"/>
        <v>73.650000000000006</v>
      </c>
      <c r="J404" t="s">
        <v>21</v>
      </c>
      <c r="K404" t="s">
        <v>22</v>
      </c>
      <c r="L404">
        <v>1325829600</v>
      </c>
      <c r="M404" s="14">
        <f t="shared" si="38"/>
        <v>40914.25</v>
      </c>
      <c r="N404">
        <v>1329890400</v>
      </c>
      <c r="O404" s="14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 s="5">
        <v>195800</v>
      </c>
      <c r="E405" s="5">
        <v>168820</v>
      </c>
      <c r="F405" s="5">
        <f t="shared" si="36"/>
        <v>86.220633299284984</v>
      </c>
      <c r="G405" t="s">
        <v>14</v>
      </c>
      <c r="H405">
        <v>3015</v>
      </c>
      <c r="I405" s="5">
        <f t="shared" si="37"/>
        <v>55.99336650082919</v>
      </c>
      <c r="J405" t="s">
        <v>15</v>
      </c>
      <c r="K405" t="s">
        <v>16</v>
      </c>
      <c r="L405">
        <v>1273640400</v>
      </c>
      <c r="M405" s="14">
        <f t="shared" si="38"/>
        <v>40310.208333333336</v>
      </c>
      <c r="N405">
        <v>1276750800</v>
      </c>
      <c r="O405" s="14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 s="5">
        <v>48900</v>
      </c>
      <c r="E406" s="5">
        <v>154321</v>
      </c>
      <c r="F406" s="5">
        <f t="shared" si="36"/>
        <v>315.58486707566465</v>
      </c>
      <c r="G406" t="s">
        <v>20</v>
      </c>
      <c r="H406">
        <v>2237</v>
      </c>
      <c r="I406" s="5">
        <f t="shared" si="37"/>
        <v>68.985695127402778</v>
      </c>
      <c r="J406" t="s">
        <v>21</v>
      </c>
      <c r="K406" t="s">
        <v>22</v>
      </c>
      <c r="L406">
        <v>1510639200</v>
      </c>
      <c r="M406" s="14">
        <f t="shared" si="38"/>
        <v>43053.25</v>
      </c>
      <c r="N406">
        <v>1510898400</v>
      </c>
      <c r="O406" s="14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 s="5">
        <v>29600</v>
      </c>
      <c r="E407" s="5">
        <v>26527</v>
      </c>
      <c r="F407" s="5">
        <f t="shared" si="36"/>
        <v>89.618243243243242</v>
      </c>
      <c r="G407" t="s">
        <v>14</v>
      </c>
      <c r="H407">
        <v>435</v>
      </c>
      <c r="I407" s="5">
        <f t="shared" si="37"/>
        <v>60.981609195402299</v>
      </c>
      <c r="J407" t="s">
        <v>21</v>
      </c>
      <c r="K407" t="s">
        <v>22</v>
      </c>
      <c r="L407">
        <v>1528088400</v>
      </c>
      <c r="M407" s="14">
        <f t="shared" si="38"/>
        <v>43255.208333333328</v>
      </c>
      <c r="N407">
        <v>1532408400</v>
      </c>
      <c r="O407" s="14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 s="5">
        <v>39300</v>
      </c>
      <c r="E408" s="5">
        <v>71583</v>
      </c>
      <c r="F408" s="5">
        <f t="shared" si="36"/>
        <v>182.14503816793894</v>
      </c>
      <c r="G408" t="s">
        <v>20</v>
      </c>
      <c r="H408">
        <v>645</v>
      </c>
      <c r="I408" s="5">
        <f t="shared" si="37"/>
        <v>110.98139534883721</v>
      </c>
      <c r="J408" t="s">
        <v>21</v>
      </c>
      <c r="K408" t="s">
        <v>22</v>
      </c>
      <c r="L408">
        <v>1359525600</v>
      </c>
      <c r="M408" s="14">
        <f t="shared" si="38"/>
        <v>41304.25</v>
      </c>
      <c r="N408">
        <v>1360562400</v>
      </c>
      <c r="O408" s="14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 s="5">
        <v>3400</v>
      </c>
      <c r="E409" s="5">
        <v>12100</v>
      </c>
      <c r="F409" s="5">
        <f t="shared" si="36"/>
        <v>355.88235294117646</v>
      </c>
      <c r="G409" t="s">
        <v>20</v>
      </c>
      <c r="H409">
        <v>484</v>
      </c>
      <c r="I409" s="5">
        <f t="shared" si="37"/>
        <v>25</v>
      </c>
      <c r="J409" t="s">
        <v>36</v>
      </c>
      <c r="K409" t="s">
        <v>37</v>
      </c>
      <c r="L409">
        <v>1570942800</v>
      </c>
      <c r="M409" s="14">
        <f t="shared" si="38"/>
        <v>43751.208333333328</v>
      </c>
      <c r="N409">
        <v>1571547600</v>
      </c>
      <c r="O409" s="14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 s="5">
        <v>9200</v>
      </c>
      <c r="E410" s="5">
        <v>12129</v>
      </c>
      <c r="F410" s="5">
        <f t="shared" si="36"/>
        <v>131.83695652173913</v>
      </c>
      <c r="G410" t="s">
        <v>20</v>
      </c>
      <c r="H410">
        <v>154</v>
      </c>
      <c r="I410" s="5">
        <f t="shared" si="37"/>
        <v>78.759740259740255</v>
      </c>
      <c r="J410" t="s">
        <v>15</v>
      </c>
      <c r="K410" t="s">
        <v>16</v>
      </c>
      <c r="L410">
        <v>1466398800</v>
      </c>
      <c r="M410" s="14">
        <f t="shared" si="38"/>
        <v>42541.208333333328</v>
      </c>
      <c r="N410">
        <v>1468126800</v>
      </c>
      <c r="O410" s="14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 s="5">
        <v>135600</v>
      </c>
      <c r="E411" s="5">
        <v>62804</v>
      </c>
      <c r="F411" s="5">
        <f t="shared" si="36"/>
        <v>46.315634218289084</v>
      </c>
      <c r="G411" t="s">
        <v>14</v>
      </c>
      <c r="H411">
        <v>714</v>
      </c>
      <c r="I411" s="5">
        <f t="shared" si="37"/>
        <v>87.960784313725483</v>
      </c>
      <c r="J411" t="s">
        <v>21</v>
      </c>
      <c r="K411" t="s">
        <v>22</v>
      </c>
      <c r="L411">
        <v>1492491600</v>
      </c>
      <c r="M411" s="14">
        <f t="shared" si="38"/>
        <v>42843.208333333328</v>
      </c>
      <c r="N411">
        <v>1492837200</v>
      </c>
      <c r="O411" s="14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25">
      <c r="A412">
        <v>410</v>
      </c>
      <c r="B412" t="s">
        <v>870</v>
      </c>
      <c r="C412" s="3" t="s">
        <v>871</v>
      </c>
      <c r="D412" s="5">
        <v>153700</v>
      </c>
      <c r="E412" s="5">
        <v>55536</v>
      </c>
      <c r="F412" s="5">
        <f t="shared" si="36"/>
        <v>36.132726089785294</v>
      </c>
      <c r="G412" t="s">
        <v>47</v>
      </c>
      <c r="H412">
        <v>1111</v>
      </c>
      <c r="I412" s="5">
        <f t="shared" si="37"/>
        <v>49.987398739873989</v>
      </c>
      <c r="J412" t="s">
        <v>21</v>
      </c>
      <c r="K412" t="s">
        <v>22</v>
      </c>
      <c r="L412">
        <v>1430197200</v>
      </c>
      <c r="M412" s="14">
        <f t="shared" si="38"/>
        <v>42122.208333333328</v>
      </c>
      <c r="N412">
        <v>1430197200</v>
      </c>
      <c r="O412" s="14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 s="5">
        <v>7800</v>
      </c>
      <c r="E413" s="5">
        <v>8161</v>
      </c>
      <c r="F413" s="5">
        <f t="shared" si="36"/>
        <v>104.62820512820512</v>
      </c>
      <c r="G413" t="s">
        <v>20</v>
      </c>
      <c r="H413">
        <v>82</v>
      </c>
      <c r="I413" s="5">
        <f t="shared" si="37"/>
        <v>99.524390243902445</v>
      </c>
      <c r="J413" t="s">
        <v>21</v>
      </c>
      <c r="K413" t="s">
        <v>22</v>
      </c>
      <c r="L413">
        <v>1496034000</v>
      </c>
      <c r="M413" s="14">
        <f t="shared" si="38"/>
        <v>42884.208333333328</v>
      </c>
      <c r="N413">
        <v>1496206800</v>
      </c>
      <c r="O413" s="14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 s="5">
        <v>2100</v>
      </c>
      <c r="E414" s="5">
        <v>14046</v>
      </c>
      <c r="F414" s="5">
        <f t="shared" si="36"/>
        <v>668.85714285714289</v>
      </c>
      <c r="G414" t="s">
        <v>20</v>
      </c>
      <c r="H414">
        <v>134</v>
      </c>
      <c r="I414" s="5">
        <f t="shared" si="37"/>
        <v>104.82089552238806</v>
      </c>
      <c r="J414" t="s">
        <v>21</v>
      </c>
      <c r="K414" t="s">
        <v>22</v>
      </c>
      <c r="L414">
        <v>1388728800</v>
      </c>
      <c r="M414" s="14">
        <f t="shared" si="38"/>
        <v>41642.25</v>
      </c>
      <c r="N414">
        <v>1389592800</v>
      </c>
      <c r="O414" s="14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25">
      <c r="A415">
        <v>413</v>
      </c>
      <c r="B415" t="s">
        <v>876</v>
      </c>
      <c r="C415" s="3" t="s">
        <v>877</v>
      </c>
      <c r="D415" s="5">
        <v>189500</v>
      </c>
      <c r="E415" s="5">
        <v>117628</v>
      </c>
      <c r="F415" s="5">
        <f t="shared" si="36"/>
        <v>62.072823218997364</v>
      </c>
      <c r="G415" t="s">
        <v>47</v>
      </c>
      <c r="H415">
        <v>1089</v>
      </c>
      <c r="I415" s="5">
        <f t="shared" si="37"/>
        <v>108.01469237832875</v>
      </c>
      <c r="J415" t="s">
        <v>21</v>
      </c>
      <c r="K415" t="s">
        <v>22</v>
      </c>
      <c r="L415">
        <v>1543298400</v>
      </c>
      <c r="M415" s="14">
        <f t="shared" si="38"/>
        <v>43431.25</v>
      </c>
      <c r="N415">
        <v>1545631200</v>
      </c>
      <c r="O415" s="14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 s="5">
        <v>188200</v>
      </c>
      <c r="E416" s="5">
        <v>159405</v>
      </c>
      <c r="F416" s="5">
        <f t="shared" si="36"/>
        <v>84.699787460148784</v>
      </c>
      <c r="G416" t="s">
        <v>14</v>
      </c>
      <c r="H416">
        <v>5497</v>
      </c>
      <c r="I416" s="5">
        <f t="shared" si="37"/>
        <v>28.998544660724033</v>
      </c>
      <c r="J416" t="s">
        <v>21</v>
      </c>
      <c r="K416" t="s">
        <v>22</v>
      </c>
      <c r="L416">
        <v>1271739600</v>
      </c>
      <c r="M416" s="14">
        <f t="shared" si="38"/>
        <v>40288.208333333336</v>
      </c>
      <c r="N416">
        <v>1272430800</v>
      </c>
      <c r="O416" s="14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 s="5">
        <v>113500</v>
      </c>
      <c r="E417" s="5">
        <v>12552</v>
      </c>
      <c r="F417" s="5">
        <f t="shared" si="36"/>
        <v>11.059030837004405</v>
      </c>
      <c r="G417" t="s">
        <v>14</v>
      </c>
      <c r="H417">
        <v>418</v>
      </c>
      <c r="I417" s="5">
        <f t="shared" si="37"/>
        <v>30.028708133971293</v>
      </c>
      <c r="J417" t="s">
        <v>21</v>
      </c>
      <c r="K417" t="s">
        <v>22</v>
      </c>
      <c r="L417">
        <v>1326434400</v>
      </c>
      <c r="M417" s="14">
        <f t="shared" si="38"/>
        <v>40921.25</v>
      </c>
      <c r="N417">
        <v>1327903200</v>
      </c>
      <c r="O417" s="14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 s="5">
        <v>134600</v>
      </c>
      <c r="E418" s="5">
        <v>59007</v>
      </c>
      <c r="F418" s="5">
        <f t="shared" si="36"/>
        <v>43.838781575037146</v>
      </c>
      <c r="G418" t="s">
        <v>14</v>
      </c>
      <c r="H418">
        <v>1439</v>
      </c>
      <c r="I418" s="5">
        <f t="shared" si="37"/>
        <v>41.005559416261292</v>
      </c>
      <c r="J418" t="s">
        <v>21</v>
      </c>
      <c r="K418" t="s">
        <v>22</v>
      </c>
      <c r="L418">
        <v>1295244000</v>
      </c>
      <c r="M418" s="14">
        <f t="shared" si="38"/>
        <v>40560.25</v>
      </c>
      <c r="N418">
        <v>1296021600</v>
      </c>
      <c r="O418" s="14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 s="5">
        <v>1700</v>
      </c>
      <c r="E419" s="5">
        <v>943</v>
      </c>
      <c r="F419" s="5">
        <f t="shared" si="36"/>
        <v>55.470588235294116</v>
      </c>
      <c r="G419" t="s">
        <v>14</v>
      </c>
      <c r="H419">
        <v>15</v>
      </c>
      <c r="I419" s="5">
        <f t="shared" si="37"/>
        <v>62.866666666666667</v>
      </c>
      <c r="J419" t="s">
        <v>21</v>
      </c>
      <c r="K419" t="s">
        <v>22</v>
      </c>
      <c r="L419">
        <v>1541221200</v>
      </c>
      <c r="M419" s="14">
        <f t="shared" si="38"/>
        <v>43407.208333333328</v>
      </c>
      <c r="N419">
        <v>1543298400</v>
      </c>
      <c r="O419" s="14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 s="5">
        <v>163700</v>
      </c>
      <c r="E420" s="5">
        <v>93963</v>
      </c>
      <c r="F420" s="5">
        <f t="shared" si="36"/>
        <v>57.399511301160658</v>
      </c>
      <c r="G420" t="s">
        <v>14</v>
      </c>
      <c r="H420">
        <v>1999</v>
      </c>
      <c r="I420" s="5">
        <f t="shared" si="37"/>
        <v>47.005002501250623</v>
      </c>
      <c r="J420" t="s">
        <v>15</v>
      </c>
      <c r="K420" t="s">
        <v>16</v>
      </c>
      <c r="L420">
        <v>1336280400</v>
      </c>
      <c r="M420" s="14">
        <f t="shared" si="38"/>
        <v>41035.208333333336</v>
      </c>
      <c r="N420">
        <v>1336366800</v>
      </c>
      <c r="O420" s="14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 s="5">
        <v>113800</v>
      </c>
      <c r="E421" s="5">
        <v>140469</v>
      </c>
      <c r="F421" s="5">
        <f t="shared" si="36"/>
        <v>123.43497363796135</v>
      </c>
      <c r="G421" t="s">
        <v>20</v>
      </c>
      <c r="H421">
        <v>5203</v>
      </c>
      <c r="I421" s="5">
        <f t="shared" si="37"/>
        <v>26.997693638285604</v>
      </c>
      <c r="J421" t="s">
        <v>21</v>
      </c>
      <c r="K421" t="s">
        <v>22</v>
      </c>
      <c r="L421">
        <v>1324533600</v>
      </c>
      <c r="M421" s="14">
        <f t="shared" si="38"/>
        <v>40899.25</v>
      </c>
      <c r="N421">
        <v>1325052000</v>
      </c>
      <c r="O421" s="14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25">
      <c r="A422">
        <v>420</v>
      </c>
      <c r="B422" t="s">
        <v>889</v>
      </c>
      <c r="C422" s="3" t="s">
        <v>890</v>
      </c>
      <c r="D422" s="5">
        <v>5000</v>
      </c>
      <c r="E422" s="5">
        <v>6423</v>
      </c>
      <c r="F422" s="5">
        <f t="shared" si="36"/>
        <v>128.46</v>
      </c>
      <c r="G422" t="s">
        <v>20</v>
      </c>
      <c r="H422">
        <v>94</v>
      </c>
      <c r="I422" s="5">
        <f t="shared" si="37"/>
        <v>68.329787234042556</v>
      </c>
      <c r="J422" t="s">
        <v>21</v>
      </c>
      <c r="K422" t="s">
        <v>22</v>
      </c>
      <c r="L422">
        <v>1498366800</v>
      </c>
      <c r="M422" s="14">
        <f t="shared" si="38"/>
        <v>42911.208333333328</v>
      </c>
      <c r="N422">
        <v>1499576400</v>
      </c>
      <c r="O422" s="14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 s="5">
        <v>9400</v>
      </c>
      <c r="E423" s="5">
        <v>6015</v>
      </c>
      <c r="F423" s="5">
        <f t="shared" si="36"/>
        <v>63.989361702127653</v>
      </c>
      <c r="G423" t="s">
        <v>14</v>
      </c>
      <c r="H423">
        <v>118</v>
      </c>
      <c r="I423" s="5">
        <f t="shared" si="37"/>
        <v>50.974576271186443</v>
      </c>
      <c r="J423" t="s">
        <v>21</v>
      </c>
      <c r="K423" t="s">
        <v>22</v>
      </c>
      <c r="L423">
        <v>1498712400</v>
      </c>
      <c r="M423" s="14">
        <f t="shared" si="38"/>
        <v>42915.208333333328</v>
      </c>
      <c r="N423">
        <v>1501304400</v>
      </c>
      <c r="O423" s="14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5" x14ac:dyDescent="0.25">
      <c r="A424">
        <v>422</v>
      </c>
      <c r="B424" t="s">
        <v>893</v>
      </c>
      <c r="C424" s="3" t="s">
        <v>894</v>
      </c>
      <c r="D424" s="5">
        <v>8700</v>
      </c>
      <c r="E424" s="5">
        <v>11075</v>
      </c>
      <c r="F424" s="5">
        <f t="shared" si="36"/>
        <v>127.29885057471265</v>
      </c>
      <c r="G424" t="s">
        <v>20</v>
      </c>
      <c r="H424">
        <v>205</v>
      </c>
      <c r="I424" s="5">
        <f t="shared" si="37"/>
        <v>54.024390243902438</v>
      </c>
      <c r="J424" t="s">
        <v>21</v>
      </c>
      <c r="K424" t="s">
        <v>22</v>
      </c>
      <c r="L424">
        <v>1271480400</v>
      </c>
      <c r="M424" s="14">
        <f t="shared" si="38"/>
        <v>40285.208333333336</v>
      </c>
      <c r="N424">
        <v>1273208400</v>
      </c>
      <c r="O424" s="14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 s="5">
        <v>147800</v>
      </c>
      <c r="E425" s="5">
        <v>15723</v>
      </c>
      <c r="F425" s="5">
        <f t="shared" si="36"/>
        <v>10.638024357239512</v>
      </c>
      <c r="G425" t="s">
        <v>14</v>
      </c>
      <c r="H425">
        <v>162</v>
      </c>
      <c r="I425" s="5">
        <f t="shared" si="37"/>
        <v>97.055555555555557</v>
      </c>
      <c r="J425" t="s">
        <v>21</v>
      </c>
      <c r="K425" t="s">
        <v>22</v>
      </c>
      <c r="L425">
        <v>1316667600</v>
      </c>
      <c r="M425" s="14">
        <f t="shared" si="38"/>
        <v>40808.208333333336</v>
      </c>
      <c r="N425">
        <v>1316840400</v>
      </c>
      <c r="O425" s="14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 s="5">
        <v>5100</v>
      </c>
      <c r="E426" s="5">
        <v>2064</v>
      </c>
      <c r="F426" s="5">
        <f t="shared" si="36"/>
        <v>40.470588235294116</v>
      </c>
      <c r="G426" t="s">
        <v>14</v>
      </c>
      <c r="H426">
        <v>83</v>
      </c>
      <c r="I426" s="5">
        <f t="shared" si="37"/>
        <v>24.867469879518072</v>
      </c>
      <c r="J426" t="s">
        <v>21</v>
      </c>
      <c r="K426" t="s">
        <v>22</v>
      </c>
      <c r="L426">
        <v>1524027600</v>
      </c>
      <c r="M426" s="14">
        <f t="shared" si="38"/>
        <v>43208.208333333328</v>
      </c>
      <c r="N426">
        <v>1524546000</v>
      </c>
      <c r="O426" s="14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 s="5">
        <v>2700</v>
      </c>
      <c r="E427" s="5">
        <v>7767</v>
      </c>
      <c r="F427" s="5">
        <f t="shared" si="36"/>
        <v>287.66666666666663</v>
      </c>
      <c r="G427" t="s">
        <v>20</v>
      </c>
      <c r="H427">
        <v>92</v>
      </c>
      <c r="I427" s="5">
        <f t="shared" si="37"/>
        <v>84.423913043478265</v>
      </c>
      <c r="J427" t="s">
        <v>21</v>
      </c>
      <c r="K427" t="s">
        <v>22</v>
      </c>
      <c r="L427">
        <v>1438059600</v>
      </c>
      <c r="M427" s="14">
        <f t="shared" si="38"/>
        <v>42213.208333333328</v>
      </c>
      <c r="N427">
        <v>1438578000</v>
      </c>
      <c r="O427" s="14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 s="5">
        <v>1800</v>
      </c>
      <c r="E428" s="5">
        <v>10313</v>
      </c>
      <c r="F428" s="5">
        <f t="shared" si="36"/>
        <v>572.94444444444446</v>
      </c>
      <c r="G428" t="s">
        <v>20</v>
      </c>
      <c r="H428">
        <v>219</v>
      </c>
      <c r="I428" s="5">
        <f t="shared" si="37"/>
        <v>47.091324200913242</v>
      </c>
      <c r="J428" t="s">
        <v>21</v>
      </c>
      <c r="K428" t="s">
        <v>22</v>
      </c>
      <c r="L428">
        <v>1361944800</v>
      </c>
      <c r="M428" s="14">
        <f t="shared" si="38"/>
        <v>41332.25</v>
      </c>
      <c r="N428">
        <v>1362549600</v>
      </c>
      <c r="O428" s="14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 s="5">
        <v>174500</v>
      </c>
      <c r="E429" s="5">
        <v>197018</v>
      </c>
      <c r="F429" s="5">
        <f t="shared" si="36"/>
        <v>112.90429799426933</v>
      </c>
      <c r="G429" t="s">
        <v>20</v>
      </c>
      <c r="H429">
        <v>2526</v>
      </c>
      <c r="I429" s="5">
        <f t="shared" si="37"/>
        <v>77.996041171813147</v>
      </c>
      <c r="J429" t="s">
        <v>21</v>
      </c>
      <c r="K429" t="s">
        <v>22</v>
      </c>
      <c r="L429">
        <v>1410584400</v>
      </c>
      <c r="M429" s="14">
        <f t="shared" si="38"/>
        <v>41895.208333333336</v>
      </c>
      <c r="N429">
        <v>1413349200</v>
      </c>
      <c r="O429" s="14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 s="5">
        <v>101400</v>
      </c>
      <c r="E430" s="5">
        <v>47037</v>
      </c>
      <c r="F430" s="5">
        <f t="shared" si="36"/>
        <v>46.387573964497044</v>
      </c>
      <c r="G430" t="s">
        <v>14</v>
      </c>
      <c r="H430">
        <v>747</v>
      </c>
      <c r="I430" s="5">
        <f t="shared" si="37"/>
        <v>62.967871485943775</v>
      </c>
      <c r="J430" t="s">
        <v>21</v>
      </c>
      <c r="K430" t="s">
        <v>22</v>
      </c>
      <c r="L430">
        <v>1297404000</v>
      </c>
      <c r="M430" s="14">
        <f t="shared" si="38"/>
        <v>40585.25</v>
      </c>
      <c r="N430">
        <v>1298008800</v>
      </c>
      <c r="O430" s="14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 s="5">
        <v>191000</v>
      </c>
      <c r="E431" s="5">
        <v>173191</v>
      </c>
      <c r="F431" s="5">
        <f t="shared" si="36"/>
        <v>90.675916230366497</v>
      </c>
      <c r="G431" t="s">
        <v>74</v>
      </c>
      <c r="H431">
        <v>2138</v>
      </c>
      <c r="I431" s="5">
        <f t="shared" si="37"/>
        <v>81.006080449017773</v>
      </c>
      <c r="J431" t="s">
        <v>21</v>
      </c>
      <c r="K431" t="s">
        <v>22</v>
      </c>
      <c r="L431">
        <v>1392012000</v>
      </c>
      <c r="M431" s="14">
        <f t="shared" si="38"/>
        <v>41680.25</v>
      </c>
      <c r="N431">
        <v>1394427600</v>
      </c>
      <c r="O431" s="14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 s="5">
        <v>8100</v>
      </c>
      <c r="E432" s="5">
        <v>5487</v>
      </c>
      <c r="F432" s="5">
        <f t="shared" si="36"/>
        <v>67.740740740740748</v>
      </c>
      <c r="G432" t="s">
        <v>14</v>
      </c>
      <c r="H432">
        <v>84</v>
      </c>
      <c r="I432" s="5">
        <f t="shared" si="37"/>
        <v>65.321428571428569</v>
      </c>
      <c r="J432" t="s">
        <v>21</v>
      </c>
      <c r="K432" t="s">
        <v>22</v>
      </c>
      <c r="L432">
        <v>1569733200</v>
      </c>
      <c r="M432" s="14">
        <f t="shared" si="38"/>
        <v>43737.208333333328</v>
      </c>
      <c r="N432">
        <v>1572670800</v>
      </c>
      <c r="O432" s="14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 s="5">
        <v>5100</v>
      </c>
      <c r="E433" s="5">
        <v>9817</v>
      </c>
      <c r="F433" s="5">
        <f t="shared" si="36"/>
        <v>192.49019607843135</v>
      </c>
      <c r="G433" t="s">
        <v>20</v>
      </c>
      <c r="H433">
        <v>94</v>
      </c>
      <c r="I433" s="5">
        <f t="shared" si="37"/>
        <v>104.43617021276596</v>
      </c>
      <c r="J433" t="s">
        <v>21</v>
      </c>
      <c r="K433" t="s">
        <v>22</v>
      </c>
      <c r="L433">
        <v>1529643600</v>
      </c>
      <c r="M433" s="14">
        <f t="shared" si="38"/>
        <v>43273.208333333328</v>
      </c>
      <c r="N433">
        <v>1531112400</v>
      </c>
      <c r="O433" s="14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 s="5">
        <v>7700</v>
      </c>
      <c r="E434" s="5">
        <v>6369</v>
      </c>
      <c r="F434" s="5">
        <f t="shared" si="36"/>
        <v>82.714285714285722</v>
      </c>
      <c r="G434" t="s">
        <v>14</v>
      </c>
      <c r="H434">
        <v>91</v>
      </c>
      <c r="I434" s="5">
        <f t="shared" si="37"/>
        <v>69.989010989010993</v>
      </c>
      <c r="J434" t="s">
        <v>21</v>
      </c>
      <c r="K434" t="s">
        <v>22</v>
      </c>
      <c r="L434">
        <v>1399006800</v>
      </c>
      <c r="M434" s="14">
        <f t="shared" si="38"/>
        <v>41761.208333333336</v>
      </c>
      <c r="N434">
        <v>1400734800</v>
      </c>
      <c r="O434" s="14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 s="5">
        <v>121400</v>
      </c>
      <c r="E435" s="5">
        <v>65755</v>
      </c>
      <c r="F435" s="5">
        <f t="shared" si="36"/>
        <v>54.163920922570021</v>
      </c>
      <c r="G435" t="s">
        <v>14</v>
      </c>
      <c r="H435">
        <v>792</v>
      </c>
      <c r="I435" s="5">
        <f t="shared" si="37"/>
        <v>83.023989898989896</v>
      </c>
      <c r="J435" t="s">
        <v>21</v>
      </c>
      <c r="K435" t="s">
        <v>22</v>
      </c>
      <c r="L435">
        <v>1385359200</v>
      </c>
      <c r="M435" s="14">
        <f t="shared" si="38"/>
        <v>41603.25</v>
      </c>
      <c r="N435">
        <v>1386741600</v>
      </c>
      <c r="O435" s="14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 s="5">
        <v>5400</v>
      </c>
      <c r="E436" s="5">
        <v>903</v>
      </c>
      <c r="F436" s="5">
        <f t="shared" si="36"/>
        <v>16.722222222222221</v>
      </c>
      <c r="G436" t="s">
        <v>74</v>
      </c>
      <c r="H436">
        <v>10</v>
      </c>
      <c r="I436" s="5">
        <f t="shared" si="37"/>
        <v>90.3</v>
      </c>
      <c r="J436" t="s">
        <v>15</v>
      </c>
      <c r="K436" t="s">
        <v>16</v>
      </c>
      <c r="L436">
        <v>1480572000</v>
      </c>
      <c r="M436" s="14">
        <f t="shared" si="38"/>
        <v>42705.25</v>
      </c>
      <c r="N436">
        <v>1481781600</v>
      </c>
      <c r="O436" s="14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 s="5">
        <v>152400</v>
      </c>
      <c r="E437" s="5">
        <v>178120</v>
      </c>
      <c r="F437" s="5">
        <f t="shared" si="36"/>
        <v>116.87664041994749</v>
      </c>
      <c r="G437" t="s">
        <v>20</v>
      </c>
      <c r="H437">
        <v>1713</v>
      </c>
      <c r="I437" s="5">
        <f t="shared" si="37"/>
        <v>103.98131932282546</v>
      </c>
      <c r="J437" t="s">
        <v>107</v>
      </c>
      <c r="K437" t="s">
        <v>108</v>
      </c>
      <c r="L437">
        <v>1418623200</v>
      </c>
      <c r="M437" s="14">
        <f t="shared" si="38"/>
        <v>41988.25</v>
      </c>
      <c r="N437">
        <v>1419660000</v>
      </c>
      <c r="O437" s="14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 s="5">
        <v>1300</v>
      </c>
      <c r="E438" s="5">
        <v>13678</v>
      </c>
      <c r="F438" s="5">
        <f t="shared" si="36"/>
        <v>1052.1538461538462</v>
      </c>
      <c r="G438" t="s">
        <v>20</v>
      </c>
      <c r="H438">
        <v>249</v>
      </c>
      <c r="I438" s="5">
        <f t="shared" si="37"/>
        <v>54.931726907630519</v>
      </c>
      <c r="J438" t="s">
        <v>21</v>
      </c>
      <c r="K438" t="s">
        <v>22</v>
      </c>
      <c r="L438">
        <v>1555736400</v>
      </c>
      <c r="M438" s="14">
        <f t="shared" si="38"/>
        <v>43575.208333333328</v>
      </c>
      <c r="N438">
        <v>1555822800</v>
      </c>
      <c r="O438" s="14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 s="5">
        <v>8100</v>
      </c>
      <c r="E439" s="5">
        <v>9969</v>
      </c>
      <c r="F439" s="5">
        <f t="shared" si="36"/>
        <v>123.07407407407408</v>
      </c>
      <c r="G439" t="s">
        <v>20</v>
      </c>
      <c r="H439">
        <v>192</v>
      </c>
      <c r="I439" s="5">
        <f t="shared" si="37"/>
        <v>51.921875</v>
      </c>
      <c r="J439" t="s">
        <v>21</v>
      </c>
      <c r="K439" t="s">
        <v>22</v>
      </c>
      <c r="L439">
        <v>1442120400</v>
      </c>
      <c r="M439" s="14">
        <f t="shared" si="38"/>
        <v>42260.208333333328</v>
      </c>
      <c r="N439">
        <v>1442379600</v>
      </c>
      <c r="O439" s="14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5" x14ac:dyDescent="0.25">
      <c r="A440">
        <v>438</v>
      </c>
      <c r="B440" t="s">
        <v>925</v>
      </c>
      <c r="C440" s="3" t="s">
        <v>926</v>
      </c>
      <c r="D440" s="5">
        <v>8300</v>
      </c>
      <c r="E440" s="5">
        <v>14827</v>
      </c>
      <c r="F440" s="5">
        <f t="shared" si="36"/>
        <v>178.63855421686748</v>
      </c>
      <c r="G440" t="s">
        <v>20</v>
      </c>
      <c r="H440">
        <v>247</v>
      </c>
      <c r="I440" s="5">
        <f t="shared" si="37"/>
        <v>60.02834008097166</v>
      </c>
      <c r="J440" t="s">
        <v>21</v>
      </c>
      <c r="K440" t="s">
        <v>22</v>
      </c>
      <c r="L440">
        <v>1362376800</v>
      </c>
      <c r="M440" s="14">
        <f t="shared" si="38"/>
        <v>41337.25</v>
      </c>
      <c r="N440">
        <v>1364965200</v>
      </c>
      <c r="O440" s="14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 s="5">
        <v>28400</v>
      </c>
      <c r="E441" s="5">
        <v>100900</v>
      </c>
      <c r="F441" s="5">
        <f t="shared" si="36"/>
        <v>355.28169014084506</v>
      </c>
      <c r="G441" t="s">
        <v>20</v>
      </c>
      <c r="H441">
        <v>2293</v>
      </c>
      <c r="I441" s="5">
        <f t="shared" si="37"/>
        <v>44.003488879197555</v>
      </c>
      <c r="J441" t="s">
        <v>21</v>
      </c>
      <c r="K441" t="s">
        <v>22</v>
      </c>
      <c r="L441">
        <v>1478408400</v>
      </c>
      <c r="M441" s="14">
        <f t="shared" si="38"/>
        <v>42680.208333333328</v>
      </c>
      <c r="N441">
        <v>1479016800</v>
      </c>
      <c r="O441" s="14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 s="5">
        <v>102500</v>
      </c>
      <c r="E442" s="5">
        <v>165954</v>
      </c>
      <c r="F442" s="5">
        <f t="shared" si="36"/>
        <v>161.90634146341463</v>
      </c>
      <c r="G442" t="s">
        <v>20</v>
      </c>
      <c r="H442">
        <v>3131</v>
      </c>
      <c r="I442" s="5">
        <f t="shared" si="37"/>
        <v>53.003513254551258</v>
      </c>
      <c r="J442" t="s">
        <v>21</v>
      </c>
      <c r="K442" t="s">
        <v>22</v>
      </c>
      <c r="L442">
        <v>1498798800</v>
      </c>
      <c r="M442" s="14">
        <f t="shared" si="38"/>
        <v>42916.208333333328</v>
      </c>
      <c r="N442">
        <v>1499662800</v>
      </c>
      <c r="O442" s="14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 s="5">
        <v>7000</v>
      </c>
      <c r="E443" s="5">
        <v>1744</v>
      </c>
      <c r="F443" s="5">
        <f t="shared" si="36"/>
        <v>24.914285714285715</v>
      </c>
      <c r="G443" t="s">
        <v>14</v>
      </c>
      <c r="H443">
        <v>32</v>
      </c>
      <c r="I443" s="5">
        <f t="shared" si="37"/>
        <v>54.5</v>
      </c>
      <c r="J443" t="s">
        <v>21</v>
      </c>
      <c r="K443" t="s">
        <v>22</v>
      </c>
      <c r="L443">
        <v>1335416400</v>
      </c>
      <c r="M443" s="14">
        <f t="shared" si="38"/>
        <v>41025.208333333336</v>
      </c>
      <c r="N443">
        <v>1337835600</v>
      </c>
      <c r="O443" s="14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 s="5">
        <v>5400</v>
      </c>
      <c r="E444" s="5">
        <v>10731</v>
      </c>
      <c r="F444" s="5">
        <f t="shared" si="36"/>
        <v>198.72222222222223</v>
      </c>
      <c r="G444" t="s">
        <v>20</v>
      </c>
      <c r="H444">
        <v>143</v>
      </c>
      <c r="I444" s="5">
        <f t="shared" si="37"/>
        <v>75.04195804195804</v>
      </c>
      <c r="J444" t="s">
        <v>107</v>
      </c>
      <c r="K444" t="s">
        <v>108</v>
      </c>
      <c r="L444">
        <v>1504328400</v>
      </c>
      <c r="M444" s="14">
        <f t="shared" si="38"/>
        <v>42980.208333333328</v>
      </c>
      <c r="N444">
        <v>1505710800</v>
      </c>
      <c r="O444" s="14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 s="5">
        <v>9300</v>
      </c>
      <c r="E445" s="5">
        <v>3232</v>
      </c>
      <c r="F445" s="5">
        <f t="shared" si="36"/>
        <v>34.752688172043008</v>
      </c>
      <c r="G445" t="s">
        <v>74</v>
      </c>
      <c r="H445">
        <v>90</v>
      </c>
      <c r="I445" s="5">
        <f t="shared" si="37"/>
        <v>35.911111111111111</v>
      </c>
      <c r="J445" t="s">
        <v>21</v>
      </c>
      <c r="K445" t="s">
        <v>22</v>
      </c>
      <c r="L445">
        <v>1285822800</v>
      </c>
      <c r="M445" s="14">
        <f t="shared" si="38"/>
        <v>40451.208333333336</v>
      </c>
      <c r="N445">
        <v>1287464400</v>
      </c>
      <c r="O445" s="14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 s="5">
        <v>6200</v>
      </c>
      <c r="E446" s="5">
        <v>10938</v>
      </c>
      <c r="F446" s="5">
        <f t="shared" si="36"/>
        <v>176.41935483870967</v>
      </c>
      <c r="G446" t="s">
        <v>20</v>
      </c>
      <c r="H446">
        <v>296</v>
      </c>
      <c r="I446" s="5">
        <f t="shared" si="37"/>
        <v>36.952702702702702</v>
      </c>
      <c r="J446" t="s">
        <v>21</v>
      </c>
      <c r="K446" t="s">
        <v>22</v>
      </c>
      <c r="L446">
        <v>1311483600</v>
      </c>
      <c r="M446" s="14">
        <f t="shared" si="38"/>
        <v>40748.208333333336</v>
      </c>
      <c r="N446">
        <v>1311656400</v>
      </c>
      <c r="O446" s="14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5" x14ac:dyDescent="0.25">
      <c r="A447">
        <v>445</v>
      </c>
      <c r="B447" t="s">
        <v>938</v>
      </c>
      <c r="C447" s="3" t="s">
        <v>939</v>
      </c>
      <c r="D447" s="5">
        <v>2100</v>
      </c>
      <c r="E447" s="5">
        <v>10739</v>
      </c>
      <c r="F447" s="5">
        <f t="shared" si="36"/>
        <v>511.38095238095235</v>
      </c>
      <c r="G447" t="s">
        <v>20</v>
      </c>
      <c r="H447">
        <v>170</v>
      </c>
      <c r="I447" s="5">
        <f t="shared" si="37"/>
        <v>63.170588235294119</v>
      </c>
      <c r="J447" t="s">
        <v>21</v>
      </c>
      <c r="K447" t="s">
        <v>22</v>
      </c>
      <c r="L447">
        <v>1291356000</v>
      </c>
      <c r="M447" s="14">
        <f t="shared" si="38"/>
        <v>40515.25</v>
      </c>
      <c r="N447">
        <v>1293170400</v>
      </c>
      <c r="O447" s="14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 s="5">
        <v>6800</v>
      </c>
      <c r="E448" s="5">
        <v>5579</v>
      </c>
      <c r="F448" s="5">
        <f t="shared" si="36"/>
        <v>82.044117647058826</v>
      </c>
      <c r="G448" t="s">
        <v>14</v>
      </c>
      <c r="H448">
        <v>186</v>
      </c>
      <c r="I448" s="5">
        <f t="shared" si="37"/>
        <v>29.99462365591398</v>
      </c>
      <c r="J448" t="s">
        <v>21</v>
      </c>
      <c r="K448" t="s">
        <v>22</v>
      </c>
      <c r="L448">
        <v>1355810400</v>
      </c>
      <c r="M448" s="14">
        <f t="shared" si="38"/>
        <v>41261.25</v>
      </c>
      <c r="N448">
        <v>1355983200</v>
      </c>
      <c r="O448" s="14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x14ac:dyDescent="0.25">
      <c r="A449">
        <v>447</v>
      </c>
      <c r="B449" t="s">
        <v>942</v>
      </c>
      <c r="C449" s="3" t="s">
        <v>943</v>
      </c>
      <c r="D449" s="5">
        <v>155200</v>
      </c>
      <c r="E449" s="5">
        <v>37754</v>
      </c>
      <c r="F449" s="5">
        <f t="shared" si="36"/>
        <v>24.326030927835053</v>
      </c>
      <c r="G449" t="s">
        <v>74</v>
      </c>
      <c r="H449">
        <v>439</v>
      </c>
      <c r="I449" s="5">
        <f t="shared" si="37"/>
        <v>86</v>
      </c>
      <c r="J449" t="s">
        <v>40</v>
      </c>
      <c r="K449" t="s">
        <v>41</v>
      </c>
      <c r="L449">
        <v>1513663200</v>
      </c>
      <c r="M449" s="14">
        <f t="shared" si="38"/>
        <v>43088.25</v>
      </c>
      <c r="N449">
        <v>1515045600</v>
      </c>
      <c r="O449" s="14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 s="5">
        <v>89900</v>
      </c>
      <c r="E450" s="5">
        <v>45384</v>
      </c>
      <c r="F450" s="5">
        <f t="shared" si="36"/>
        <v>50.482758620689658</v>
      </c>
      <c r="G450" t="s">
        <v>14</v>
      </c>
      <c r="H450">
        <v>605</v>
      </c>
      <c r="I450" s="5">
        <f t="shared" si="37"/>
        <v>75.014876033057845</v>
      </c>
      <c r="J450" t="s">
        <v>21</v>
      </c>
      <c r="K450" t="s">
        <v>22</v>
      </c>
      <c r="L450">
        <v>1365915600</v>
      </c>
      <c r="M450" s="14">
        <f t="shared" si="38"/>
        <v>41378.208333333336</v>
      </c>
      <c r="N450">
        <v>1366088400</v>
      </c>
      <c r="O450" s="14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 s="5">
        <v>900</v>
      </c>
      <c r="E451" s="5">
        <v>8703</v>
      </c>
      <c r="F451" s="5">
        <f t="shared" ref="F451:F514" si="42">+E451/D451*100</f>
        <v>967</v>
      </c>
      <c r="G451" t="s">
        <v>20</v>
      </c>
      <c r="H451">
        <v>86</v>
      </c>
      <c r="I451" s="5">
        <f t="shared" ref="I451:I514" si="43">IF(E451,E451/H451,0)</f>
        <v>101.19767441860465</v>
      </c>
      <c r="J451" t="s">
        <v>36</v>
      </c>
      <c r="K451" t="s">
        <v>37</v>
      </c>
      <c r="L451">
        <v>1551852000</v>
      </c>
      <c r="M451" s="14">
        <f t="shared" ref="M451:M514" si="44">(((L451/60)/60)/24)+DATE(1970,1,1)</f>
        <v>43530.25</v>
      </c>
      <c r="N451">
        <v>1553317200</v>
      </c>
      <c r="O451" s="14">
        <f t="shared" ref="O451:O514" si="45">(((N451/60)/60)/24)+DATE(1970,1,1)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LEFT(R451,FIND("/", R451)-1)</f>
        <v>games</v>
      </c>
      <c r="T451" t="str">
        <f t="shared" ref="T451:T514" si="47">MID(R451,FIND("/",R451)+1,LEN(R451))</f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 s="5">
        <v>100</v>
      </c>
      <c r="E452" s="5">
        <v>4</v>
      </c>
      <c r="F452" s="5">
        <f t="shared" si="42"/>
        <v>4</v>
      </c>
      <c r="G452" t="s">
        <v>14</v>
      </c>
      <c r="H452">
        <v>1</v>
      </c>
      <c r="I452" s="5">
        <f t="shared" si="43"/>
        <v>4</v>
      </c>
      <c r="J452" t="s">
        <v>15</v>
      </c>
      <c r="K452" t="s">
        <v>16</v>
      </c>
      <c r="L452">
        <v>1540098000</v>
      </c>
      <c r="M452" s="14">
        <f t="shared" si="44"/>
        <v>43394.208333333328</v>
      </c>
      <c r="N452">
        <v>1542088800</v>
      </c>
      <c r="O452" s="14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 s="5">
        <v>148400</v>
      </c>
      <c r="E453" s="5">
        <v>182302</v>
      </c>
      <c r="F453" s="5">
        <f t="shared" si="42"/>
        <v>122.84501347708894</v>
      </c>
      <c r="G453" t="s">
        <v>20</v>
      </c>
      <c r="H453">
        <v>6286</v>
      </c>
      <c r="I453" s="5">
        <f t="shared" si="43"/>
        <v>29.001272669424118</v>
      </c>
      <c r="J453" t="s">
        <v>21</v>
      </c>
      <c r="K453" t="s">
        <v>22</v>
      </c>
      <c r="L453">
        <v>1500440400</v>
      </c>
      <c r="M453" s="14">
        <f t="shared" si="44"/>
        <v>42935.208333333328</v>
      </c>
      <c r="N453">
        <v>1503118800</v>
      </c>
      <c r="O453" s="14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x14ac:dyDescent="0.25">
      <c r="A454">
        <v>452</v>
      </c>
      <c r="B454" t="s">
        <v>952</v>
      </c>
      <c r="C454" s="3" t="s">
        <v>953</v>
      </c>
      <c r="D454" s="5">
        <v>4800</v>
      </c>
      <c r="E454" s="5">
        <v>3045</v>
      </c>
      <c r="F454" s="5">
        <f t="shared" si="42"/>
        <v>63.4375</v>
      </c>
      <c r="G454" t="s">
        <v>14</v>
      </c>
      <c r="H454">
        <v>31</v>
      </c>
      <c r="I454" s="5">
        <f t="shared" si="43"/>
        <v>98.225806451612897</v>
      </c>
      <c r="J454" t="s">
        <v>21</v>
      </c>
      <c r="K454" t="s">
        <v>22</v>
      </c>
      <c r="L454">
        <v>1278392400</v>
      </c>
      <c r="M454" s="14">
        <f t="shared" si="44"/>
        <v>40365.208333333336</v>
      </c>
      <c r="N454">
        <v>1278478800</v>
      </c>
      <c r="O454" s="14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x14ac:dyDescent="0.25">
      <c r="A455">
        <v>453</v>
      </c>
      <c r="B455" t="s">
        <v>954</v>
      </c>
      <c r="C455" s="3" t="s">
        <v>955</v>
      </c>
      <c r="D455" s="5">
        <v>182400</v>
      </c>
      <c r="E455" s="5">
        <v>102749</v>
      </c>
      <c r="F455" s="5">
        <f t="shared" si="42"/>
        <v>56.331688596491226</v>
      </c>
      <c r="G455" t="s">
        <v>14</v>
      </c>
      <c r="H455">
        <v>1181</v>
      </c>
      <c r="I455" s="5">
        <f t="shared" si="43"/>
        <v>87.001693480101608</v>
      </c>
      <c r="J455" t="s">
        <v>21</v>
      </c>
      <c r="K455" t="s">
        <v>22</v>
      </c>
      <c r="L455">
        <v>1480572000</v>
      </c>
      <c r="M455" s="14">
        <f t="shared" si="44"/>
        <v>42705.25</v>
      </c>
      <c r="N455">
        <v>1484114400</v>
      </c>
      <c r="O455" s="14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 s="5">
        <v>4000</v>
      </c>
      <c r="E456" s="5">
        <v>1763</v>
      </c>
      <c r="F456" s="5">
        <f t="shared" si="42"/>
        <v>44.074999999999996</v>
      </c>
      <c r="G456" t="s">
        <v>14</v>
      </c>
      <c r="H456">
        <v>39</v>
      </c>
      <c r="I456" s="5">
        <f t="shared" si="43"/>
        <v>45.205128205128204</v>
      </c>
      <c r="J456" t="s">
        <v>21</v>
      </c>
      <c r="K456" t="s">
        <v>22</v>
      </c>
      <c r="L456">
        <v>1382331600</v>
      </c>
      <c r="M456" s="14">
        <f t="shared" si="44"/>
        <v>41568.208333333336</v>
      </c>
      <c r="N456">
        <v>1385445600</v>
      </c>
      <c r="O456" s="14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 s="5">
        <v>116500</v>
      </c>
      <c r="E457" s="5">
        <v>137904</v>
      </c>
      <c r="F457" s="5">
        <f t="shared" si="42"/>
        <v>118.37253218884121</v>
      </c>
      <c r="G457" t="s">
        <v>20</v>
      </c>
      <c r="H457">
        <v>3727</v>
      </c>
      <c r="I457" s="5">
        <f t="shared" si="43"/>
        <v>37.001341561577675</v>
      </c>
      <c r="J457" t="s">
        <v>21</v>
      </c>
      <c r="K457" t="s">
        <v>22</v>
      </c>
      <c r="L457">
        <v>1316754000</v>
      </c>
      <c r="M457" s="14">
        <f t="shared" si="44"/>
        <v>40809.208333333336</v>
      </c>
      <c r="N457">
        <v>1318741200</v>
      </c>
      <c r="O457" s="14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5" x14ac:dyDescent="0.25">
      <c r="A458">
        <v>456</v>
      </c>
      <c r="B458" t="s">
        <v>960</v>
      </c>
      <c r="C458" s="3" t="s">
        <v>961</v>
      </c>
      <c r="D458" s="5">
        <v>146400</v>
      </c>
      <c r="E458" s="5">
        <v>152438</v>
      </c>
      <c r="F458" s="5">
        <f t="shared" si="42"/>
        <v>104.1243169398907</v>
      </c>
      <c r="G458" t="s">
        <v>20</v>
      </c>
      <c r="H458">
        <v>1605</v>
      </c>
      <c r="I458" s="5">
        <f t="shared" si="43"/>
        <v>94.976947040498445</v>
      </c>
      <c r="J458" t="s">
        <v>21</v>
      </c>
      <c r="K458" t="s">
        <v>22</v>
      </c>
      <c r="L458">
        <v>1518242400</v>
      </c>
      <c r="M458" s="14">
        <f t="shared" si="44"/>
        <v>43141.25</v>
      </c>
      <c r="N458">
        <v>1518242400</v>
      </c>
      <c r="O458" s="14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 s="5">
        <v>5000</v>
      </c>
      <c r="E459" s="5">
        <v>1332</v>
      </c>
      <c r="F459" s="5">
        <f t="shared" si="42"/>
        <v>26.640000000000004</v>
      </c>
      <c r="G459" t="s">
        <v>14</v>
      </c>
      <c r="H459">
        <v>46</v>
      </c>
      <c r="I459" s="5">
        <f t="shared" si="43"/>
        <v>28.956521739130434</v>
      </c>
      <c r="J459" t="s">
        <v>21</v>
      </c>
      <c r="K459" t="s">
        <v>22</v>
      </c>
      <c r="L459">
        <v>1476421200</v>
      </c>
      <c r="M459" s="14">
        <f t="shared" si="44"/>
        <v>42657.208333333328</v>
      </c>
      <c r="N459">
        <v>1476594000</v>
      </c>
      <c r="O459" s="14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 s="5">
        <v>33800</v>
      </c>
      <c r="E460" s="5">
        <v>118706</v>
      </c>
      <c r="F460" s="5">
        <f t="shared" si="42"/>
        <v>351.20118343195264</v>
      </c>
      <c r="G460" t="s">
        <v>20</v>
      </c>
      <c r="H460">
        <v>2120</v>
      </c>
      <c r="I460" s="5">
        <f t="shared" si="43"/>
        <v>55.993396226415094</v>
      </c>
      <c r="J460" t="s">
        <v>21</v>
      </c>
      <c r="K460" t="s">
        <v>22</v>
      </c>
      <c r="L460">
        <v>1269752400</v>
      </c>
      <c r="M460" s="14">
        <f t="shared" si="44"/>
        <v>40265.208333333336</v>
      </c>
      <c r="N460">
        <v>1273554000</v>
      </c>
      <c r="O460" s="14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 s="5">
        <v>6300</v>
      </c>
      <c r="E461" s="5">
        <v>5674</v>
      </c>
      <c r="F461" s="5">
        <f t="shared" si="42"/>
        <v>90.063492063492063</v>
      </c>
      <c r="G461" t="s">
        <v>14</v>
      </c>
      <c r="H461">
        <v>105</v>
      </c>
      <c r="I461" s="5">
        <f t="shared" si="43"/>
        <v>54.038095238095238</v>
      </c>
      <c r="J461" t="s">
        <v>21</v>
      </c>
      <c r="K461" t="s">
        <v>22</v>
      </c>
      <c r="L461">
        <v>1419746400</v>
      </c>
      <c r="M461" s="14">
        <f t="shared" si="44"/>
        <v>42001.25</v>
      </c>
      <c r="N461">
        <v>1421906400</v>
      </c>
      <c r="O461" s="14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 s="5">
        <v>2400</v>
      </c>
      <c r="E462" s="5">
        <v>4119</v>
      </c>
      <c r="F462" s="5">
        <f t="shared" si="42"/>
        <v>171.625</v>
      </c>
      <c r="G462" t="s">
        <v>20</v>
      </c>
      <c r="H462">
        <v>50</v>
      </c>
      <c r="I462" s="5">
        <f t="shared" si="43"/>
        <v>82.38</v>
      </c>
      <c r="J462" t="s">
        <v>21</v>
      </c>
      <c r="K462" t="s">
        <v>22</v>
      </c>
      <c r="L462">
        <v>1281330000</v>
      </c>
      <c r="M462" s="14">
        <f t="shared" si="44"/>
        <v>40399.208333333336</v>
      </c>
      <c r="N462">
        <v>1281589200</v>
      </c>
      <c r="O462" s="14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 s="5">
        <v>98800</v>
      </c>
      <c r="E463" s="5">
        <v>139354</v>
      </c>
      <c r="F463" s="5">
        <f t="shared" si="42"/>
        <v>141.04655870445345</v>
      </c>
      <c r="G463" t="s">
        <v>20</v>
      </c>
      <c r="H463">
        <v>2080</v>
      </c>
      <c r="I463" s="5">
        <f t="shared" si="43"/>
        <v>66.997115384615384</v>
      </c>
      <c r="J463" t="s">
        <v>21</v>
      </c>
      <c r="K463" t="s">
        <v>22</v>
      </c>
      <c r="L463">
        <v>1398661200</v>
      </c>
      <c r="M463" s="14">
        <f t="shared" si="44"/>
        <v>41757.208333333336</v>
      </c>
      <c r="N463">
        <v>1400389200</v>
      </c>
      <c r="O463" s="14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 s="5">
        <v>188800</v>
      </c>
      <c r="E464" s="5">
        <v>57734</v>
      </c>
      <c r="F464" s="5">
        <f t="shared" si="42"/>
        <v>30.57944915254237</v>
      </c>
      <c r="G464" t="s">
        <v>14</v>
      </c>
      <c r="H464">
        <v>535</v>
      </c>
      <c r="I464" s="5">
        <f t="shared" si="43"/>
        <v>107.91401869158878</v>
      </c>
      <c r="J464" t="s">
        <v>21</v>
      </c>
      <c r="K464" t="s">
        <v>22</v>
      </c>
      <c r="L464">
        <v>1359525600</v>
      </c>
      <c r="M464" s="14">
        <f t="shared" si="44"/>
        <v>41304.25</v>
      </c>
      <c r="N464">
        <v>1362808800</v>
      </c>
      <c r="O464" s="14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5" x14ac:dyDescent="0.25">
      <c r="A465">
        <v>463</v>
      </c>
      <c r="B465" t="s">
        <v>974</v>
      </c>
      <c r="C465" s="3" t="s">
        <v>975</v>
      </c>
      <c r="D465" s="5">
        <v>134300</v>
      </c>
      <c r="E465" s="5">
        <v>145265</v>
      </c>
      <c r="F465" s="5">
        <f t="shared" si="42"/>
        <v>108.16455696202532</v>
      </c>
      <c r="G465" t="s">
        <v>20</v>
      </c>
      <c r="H465">
        <v>2105</v>
      </c>
      <c r="I465" s="5">
        <f t="shared" si="43"/>
        <v>69.009501187648453</v>
      </c>
      <c r="J465" t="s">
        <v>21</v>
      </c>
      <c r="K465" t="s">
        <v>22</v>
      </c>
      <c r="L465">
        <v>1388469600</v>
      </c>
      <c r="M465" s="14">
        <f t="shared" si="44"/>
        <v>41639.25</v>
      </c>
      <c r="N465">
        <v>1388815200</v>
      </c>
      <c r="O465" s="14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 s="5">
        <v>71200</v>
      </c>
      <c r="E466" s="5">
        <v>95020</v>
      </c>
      <c r="F466" s="5">
        <f t="shared" si="42"/>
        <v>133.45505617977528</v>
      </c>
      <c r="G466" t="s">
        <v>20</v>
      </c>
      <c r="H466">
        <v>2436</v>
      </c>
      <c r="I466" s="5">
        <f t="shared" si="43"/>
        <v>39.006568144499177</v>
      </c>
      <c r="J466" t="s">
        <v>21</v>
      </c>
      <c r="K466" t="s">
        <v>22</v>
      </c>
      <c r="L466">
        <v>1518328800</v>
      </c>
      <c r="M466" s="14">
        <f t="shared" si="44"/>
        <v>43142.25</v>
      </c>
      <c r="N466">
        <v>1519538400</v>
      </c>
      <c r="O466" s="14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 s="5">
        <v>4700</v>
      </c>
      <c r="E467" s="5">
        <v>8829</v>
      </c>
      <c r="F467" s="5">
        <f t="shared" si="42"/>
        <v>187.85106382978722</v>
      </c>
      <c r="G467" t="s">
        <v>20</v>
      </c>
      <c r="H467">
        <v>80</v>
      </c>
      <c r="I467" s="5">
        <f t="shared" si="43"/>
        <v>110.3625</v>
      </c>
      <c r="J467" t="s">
        <v>21</v>
      </c>
      <c r="K467" t="s">
        <v>22</v>
      </c>
      <c r="L467">
        <v>1517032800</v>
      </c>
      <c r="M467" s="14">
        <f t="shared" si="44"/>
        <v>43127.25</v>
      </c>
      <c r="N467">
        <v>1517810400</v>
      </c>
      <c r="O467" s="14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 s="5">
        <v>1200</v>
      </c>
      <c r="E468" s="5">
        <v>3984</v>
      </c>
      <c r="F468" s="5">
        <f t="shared" si="42"/>
        <v>332</v>
      </c>
      <c r="G468" t="s">
        <v>20</v>
      </c>
      <c r="H468">
        <v>42</v>
      </c>
      <c r="I468" s="5">
        <f t="shared" si="43"/>
        <v>94.857142857142861</v>
      </c>
      <c r="J468" t="s">
        <v>21</v>
      </c>
      <c r="K468" t="s">
        <v>22</v>
      </c>
      <c r="L468">
        <v>1368594000</v>
      </c>
      <c r="M468" s="14">
        <f t="shared" si="44"/>
        <v>41409.208333333336</v>
      </c>
      <c r="N468">
        <v>1370581200</v>
      </c>
      <c r="O468" s="14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x14ac:dyDescent="0.25">
      <c r="A469">
        <v>467</v>
      </c>
      <c r="B469" t="s">
        <v>982</v>
      </c>
      <c r="C469" s="3" t="s">
        <v>983</v>
      </c>
      <c r="D469" s="5">
        <v>1400</v>
      </c>
      <c r="E469" s="5">
        <v>8053</v>
      </c>
      <c r="F469" s="5">
        <f t="shared" si="42"/>
        <v>575.21428571428578</v>
      </c>
      <c r="G469" t="s">
        <v>20</v>
      </c>
      <c r="H469">
        <v>139</v>
      </c>
      <c r="I469" s="5">
        <f t="shared" si="43"/>
        <v>57.935251798561154</v>
      </c>
      <c r="J469" t="s">
        <v>15</v>
      </c>
      <c r="K469" t="s">
        <v>16</v>
      </c>
      <c r="L469">
        <v>1448258400</v>
      </c>
      <c r="M469" s="14">
        <f t="shared" si="44"/>
        <v>42331.25</v>
      </c>
      <c r="N469">
        <v>1448863200</v>
      </c>
      <c r="O469" s="14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 s="5">
        <v>4000</v>
      </c>
      <c r="E470" s="5">
        <v>1620</v>
      </c>
      <c r="F470" s="5">
        <f t="shared" si="42"/>
        <v>40.5</v>
      </c>
      <c r="G470" t="s">
        <v>14</v>
      </c>
      <c r="H470">
        <v>16</v>
      </c>
      <c r="I470" s="5">
        <f t="shared" si="43"/>
        <v>101.25</v>
      </c>
      <c r="J470" t="s">
        <v>21</v>
      </c>
      <c r="K470" t="s">
        <v>22</v>
      </c>
      <c r="L470">
        <v>1555218000</v>
      </c>
      <c r="M470" s="14">
        <f t="shared" si="44"/>
        <v>43569.208333333328</v>
      </c>
      <c r="N470">
        <v>1556600400</v>
      </c>
      <c r="O470" s="14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 s="5">
        <v>5600</v>
      </c>
      <c r="E471" s="5">
        <v>10328</v>
      </c>
      <c r="F471" s="5">
        <f t="shared" si="42"/>
        <v>184.42857142857144</v>
      </c>
      <c r="G471" t="s">
        <v>20</v>
      </c>
      <c r="H471">
        <v>159</v>
      </c>
      <c r="I471" s="5">
        <f t="shared" si="43"/>
        <v>64.95597484276729</v>
      </c>
      <c r="J471" t="s">
        <v>21</v>
      </c>
      <c r="K471" t="s">
        <v>22</v>
      </c>
      <c r="L471">
        <v>1431925200</v>
      </c>
      <c r="M471" s="14">
        <f t="shared" si="44"/>
        <v>42142.208333333328</v>
      </c>
      <c r="N471">
        <v>1432098000</v>
      </c>
      <c r="O471" s="14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 s="5">
        <v>3600</v>
      </c>
      <c r="E472" s="5">
        <v>10289</v>
      </c>
      <c r="F472" s="5">
        <f t="shared" si="42"/>
        <v>285.80555555555554</v>
      </c>
      <c r="G472" t="s">
        <v>20</v>
      </c>
      <c r="H472">
        <v>381</v>
      </c>
      <c r="I472" s="5">
        <f t="shared" si="43"/>
        <v>27.00524934383202</v>
      </c>
      <c r="J472" t="s">
        <v>21</v>
      </c>
      <c r="K472" t="s">
        <v>22</v>
      </c>
      <c r="L472">
        <v>1481522400</v>
      </c>
      <c r="M472" s="14">
        <f t="shared" si="44"/>
        <v>42716.25</v>
      </c>
      <c r="N472">
        <v>1482127200</v>
      </c>
      <c r="O472" s="14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 s="5">
        <v>3100</v>
      </c>
      <c r="E473" s="5">
        <v>9889</v>
      </c>
      <c r="F473" s="5">
        <f t="shared" si="42"/>
        <v>319</v>
      </c>
      <c r="G473" t="s">
        <v>20</v>
      </c>
      <c r="H473">
        <v>194</v>
      </c>
      <c r="I473" s="5">
        <f t="shared" si="43"/>
        <v>50.97422680412371</v>
      </c>
      <c r="J473" t="s">
        <v>40</v>
      </c>
      <c r="K473" t="s">
        <v>41</v>
      </c>
      <c r="L473">
        <v>1335934800</v>
      </c>
      <c r="M473" s="14">
        <f t="shared" si="44"/>
        <v>41031.208333333336</v>
      </c>
      <c r="N473">
        <v>1335934800</v>
      </c>
      <c r="O473" s="14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 s="5">
        <v>153800</v>
      </c>
      <c r="E474" s="5">
        <v>60342</v>
      </c>
      <c r="F474" s="5">
        <f t="shared" si="42"/>
        <v>39.234070221066318</v>
      </c>
      <c r="G474" t="s">
        <v>14</v>
      </c>
      <c r="H474">
        <v>575</v>
      </c>
      <c r="I474" s="5">
        <f t="shared" si="43"/>
        <v>104.94260869565217</v>
      </c>
      <c r="J474" t="s">
        <v>21</v>
      </c>
      <c r="K474" t="s">
        <v>22</v>
      </c>
      <c r="L474">
        <v>1552280400</v>
      </c>
      <c r="M474" s="14">
        <f t="shared" si="44"/>
        <v>43535.208333333328</v>
      </c>
      <c r="N474">
        <v>1556946000</v>
      </c>
      <c r="O474" s="14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 s="5">
        <v>5000</v>
      </c>
      <c r="E475" s="5">
        <v>8907</v>
      </c>
      <c r="F475" s="5">
        <f t="shared" si="42"/>
        <v>178.14000000000001</v>
      </c>
      <c r="G475" t="s">
        <v>20</v>
      </c>
      <c r="H475">
        <v>106</v>
      </c>
      <c r="I475" s="5">
        <f t="shared" si="43"/>
        <v>84.028301886792448</v>
      </c>
      <c r="J475" t="s">
        <v>21</v>
      </c>
      <c r="K475" t="s">
        <v>22</v>
      </c>
      <c r="L475">
        <v>1529989200</v>
      </c>
      <c r="M475" s="14">
        <f t="shared" si="44"/>
        <v>43277.208333333328</v>
      </c>
      <c r="N475">
        <v>1530075600</v>
      </c>
      <c r="O475" s="14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 s="5">
        <v>4000</v>
      </c>
      <c r="E476" s="5">
        <v>14606</v>
      </c>
      <c r="F476" s="5">
        <f t="shared" si="42"/>
        <v>365.15</v>
      </c>
      <c r="G476" t="s">
        <v>20</v>
      </c>
      <c r="H476">
        <v>142</v>
      </c>
      <c r="I476" s="5">
        <f t="shared" si="43"/>
        <v>102.85915492957747</v>
      </c>
      <c r="J476" t="s">
        <v>21</v>
      </c>
      <c r="K476" t="s">
        <v>22</v>
      </c>
      <c r="L476">
        <v>1418709600</v>
      </c>
      <c r="M476" s="14">
        <f t="shared" si="44"/>
        <v>41989.25</v>
      </c>
      <c r="N476">
        <v>1418796000</v>
      </c>
      <c r="O476" s="14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5" x14ac:dyDescent="0.25">
      <c r="A477">
        <v>475</v>
      </c>
      <c r="B477" t="s">
        <v>997</v>
      </c>
      <c r="C477" s="3" t="s">
        <v>998</v>
      </c>
      <c r="D477" s="5">
        <v>7400</v>
      </c>
      <c r="E477" s="5">
        <v>8432</v>
      </c>
      <c r="F477" s="5">
        <f t="shared" si="42"/>
        <v>113.94594594594594</v>
      </c>
      <c r="G477" t="s">
        <v>20</v>
      </c>
      <c r="H477">
        <v>211</v>
      </c>
      <c r="I477" s="5">
        <f t="shared" si="43"/>
        <v>39.962085308056871</v>
      </c>
      <c r="J477" t="s">
        <v>21</v>
      </c>
      <c r="K477" t="s">
        <v>22</v>
      </c>
      <c r="L477">
        <v>1372136400</v>
      </c>
      <c r="M477" s="14">
        <f t="shared" si="44"/>
        <v>41450.208333333336</v>
      </c>
      <c r="N477">
        <v>1372482000</v>
      </c>
      <c r="O477" s="14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x14ac:dyDescent="0.25">
      <c r="A478">
        <v>476</v>
      </c>
      <c r="B478" t="s">
        <v>999</v>
      </c>
      <c r="C478" s="3" t="s">
        <v>1000</v>
      </c>
      <c r="D478" s="5">
        <v>191500</v>
      </c>
      <c r="E478" s="5">
        <v>57122</v>
      </c>
      <c r="F478" s="5">
        <f t="shared" si="42"/>
        <v>29.828720626631856</v>
      </c>
      <c r="G478" t="s">
        <v>14</v>
      </c>
      <c r="H478">
        <v>1120</v>
      </c>
      <c r="I478" s="5">
        <f t="shared" si="43"/>
        <v>51.001785714285717</v>
      </c>
      <c r="J478" t="s">
        <v>21</v>
      </c>
      <c r="K478" t="s">
        <v>22</v>
      </c>
      <c r="L478">
        <v>1533877200</v>
      </c>
      <c r="M478" s="14">
        <f t="shared" si="44"/>
        <v>43322.208333333328</v>
      </c>
      <c r="N478">
        <v>1534395600</v>
      </c>
      <c r="O478" s="14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 s="5">
        <v>8500</v>
      </c>
      <c r="E479" s="5">
        <v>4613</v>
      </c>
      <c r="F479" s="5">
        <f t="shared" si="42"/>
        <v>54.270588235294113</v>
      </c>
      <c r="G479" t="s">
        <v>14</v>
      </c>
      <c r="H479">
        <v>113</v>
      </c>
      <c r="I479" s="5">
        <f t="shared" si="43"/>
        <v>40.823008849557525</v>
      </c>
      <c r="J479" t="s">
        <v>21</v>
      </c>
      <c r="K479" t="s">
        <v>22</v>
      </c>
      <c r="L479">
        <v>1309064400</v>
      </c>
      <c r="M479" s="14">
        <f t="shared" si="44"/>
        <v>40720.208333333336</v>
      </c>
      <c r="N479">
        <v>1311397200</v>
      </c>
      <c r="O479" s="14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 s="5">
        <v>68800</v>
      </c>
      <c r="E480" s="5">
        <v>162603</v>
      </c>
      <c r="F480" s="5">
        <f t="shared" si="42"/>
        <v>236.34156976744185</v>
      </c>
      <c r="G480" t="s">
        <v>20</v>
      </c>
      <c r="H480">
        <v>2756</v>
      </c>
      <c r="I480" s="5">
        <f t="shared" si="43"/>
        <v>58.999637155297535</v>
      </c>
      <c r="J480" t="s">
        <v>21</v>
      </c>
      <c r="K480" t="s">
        <v>22</v>
      </c>
      <c r="L480">
        <v>1425877200</v>
      </c>
      <c r="M480" s="14">
        <f t="shared" si="44"/>
        <v>42072.208333333328</v>
      </c>
      <c r="N480">
        <v>1426914000</v>
      </c>
      <c r="O480" s="14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 s="5">
        <v>2400</v>
      </c>
      <c r="E481" s="5">
        <v>12310</v>
      </c>
      <c r="F481" s="5">
        <f t="shared" si="42"/>
        <v>512.91666666666663</v>
      </c>
      <c r="G481" t="s">
        <v>20</v>
      </c>
      <c r="H481">
        <v>173</v>
      </c>
      <c r="I481" s="5">
        <f t="shared" si="43"/>
        <v>71.156069364161851</v>
      </c>
      <c r="J481" t="s">
        <v>40</v>
      </c>
      <c r="K481" t="s">
        <v>41</v>
      </c>
      <c r="L481">
        <v>1501304400</v>
      </c>
      <c r="M481" s="14">
        <f t="shared" si="44"/>
        <v>42945.208333333328</v>
      </c>
      <c r="N481">
        <v>1501477200</v>
      </c>
      <c r="O481" s="14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 s="5">
        <v>8600</v>
      </c>
      <c r="E482" s="5">
        <v>8656</v>
      </c>
      <c r="F482" s="5">
        <f t="shared" si="42"/>
        <v>100.65116279069768</v>
      </c>
      <c r="G482" t="s">
        <v>20</v>
      </c>
      <c r="H482">
        <v>87</v>
      </c>
      <c r="I482" s="5">
        <f t="shared" si="43"/>
        <v>99.494252873563212</v>
      </c>
      <c r="J482" t="s">
        <v>21</v>
      </c>
      <c r="K482" t="s">
        <v>22</v>
      </c>
      <c r="L482">
        <v>1268287200</v>
      </c>
      <c r="M482" s="14">
        <f t="shared" si="44"/>
        <v>40248.25</v>
      </c>
      <c r="N482">
        <v>1269061200</v>
      </c>
      <c r="O482" s="14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 s="5">
        <v>196600</v>
      </c>
      <c r="E483" s="5">
        <v>159931</v>
      </c>
      <c r="F483" s="5">
        <f t="shared" si="42"/>
        <v>81.348423194303152</v>
      </c>
      <c r="G483" t="s">
        <v>14</v>
      </c>
      <c r="H483">
        <v>1538</v>
      </c>
      <c r="I483" s="5">
        <f t="shared" si="43"/>
        <v>103.98634590377114</v>
      </c>
      <c r="J483" t="s">
        <v>21</v>
      </c>
      <c r="K483" t="s">
        <v>22</v>
      </c>
      <c r="L483">
        <v>1412139600</v>
      </c>
      <c r="M483" s="14">
        <f t="shared" si="44"/>
        <v>41913.208333333336</v>
      </c>
      <c r="N483">
        <v>1415772000</v>
      </c>
      <c r="O483" s="14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x14ac:dyDescent="0.25">
      <c r="A484">
        <v>482</v>
      </c>
      <c r="B484" t="s">
        <v>1011</v>
      </c>
      <c r="C484" s="3" t="s">
        <v>1012</v>
      </c>
      <c r="D484" s="5">
        <v>4200</v>
      </c>
      <c r="E484" s="5">
        <v>689</v>
      </c>
      <c r="F484" s="5">
        <f t="shared" si="42"/>
        <v>16.404761904761905</v>
      </c>
      <c r="G484" t="s">
        <v>14</v>
      </c>
      <c r="H484">
        <v>9</v>
      </c>
      <c r="I484" s="5">
        <f t="shared" si="43"/>
        <v>76.555555555555557</v>
      </c>
      <c r="J484" t="s">
        <v>21</v>
      </c>
      <c r="K484" t="s">
        <v>22</v>
      </c>
      <c r="L484">
        <v>1330063200</v>
      </c>
      <c r="M484" s="14">
        <f t="shared" si="44"/>
        <v>40963.25</v>
      </c>
      <c r="N484">
        <v>1331013600</v>
      </c>
      <c r="O484" s="14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 s="5">
        <v>91400</v>
      </c>
      <c r="E485" s="5">
        <v>48236</v>
      </c>
      <c r="F485" s="5">
        <f t="shared" si="42"/>
        <v>52.774617067833695</v>
      </c>
      <c r="G485" t="s">
        <v>14</v>
      </c>
      <c r="H485">
        <v>554</v>
      </c>
      <c r="I485" s="5">
        <f t="shared" si="43"/>
        <v>87.068592057761734</v>
      </c>
      <c r="J485" t="s">
        <v>21</v>
      </c>
      <c r="K485" t="s">
        <v>22</v>
      </c>
      <c r="L485">
        <v>1576130400</v>
      </c>
      <c r="M485" s="14">
        <f t="shared" si="44"/>
        <v>43811.25</v>
      </c>
      <c r="N485">
        <v>1576735200</v>
      </c>
      <c r="O485" s="14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 s="5">
        <v>29600</v>
      </c>
      <c r="E486" s="5">
        <v>77021</v>
      </c>
      <c r="F486" s="5">
        <f t="shared" si="42"/>
        <v>260.20608108108109</v>
      </c>
      <c r="G486" t="s">
        <v>20</v>
      </c>
      <c r="H486">
        <v>1572</v>
      </c>
      <c r="I486" s="5">
        <f t="shared" si="43"/>
        <v>48.99554707379135</v>
      </c>
      <c r="J486" t="s">
        <v>40</v>
      </c>
      <c r="K486" t="s">
        <v>41</v>
      </c>
      <c r="L486">
        <v>1407128400</v>
      </c>
      <c r="M486" s="14">
        <f t="shared" si="44"/>
        <v>41855.208333333336</v>
      </c>
      <c r="N486">
        <v>1411362000</v>
      </c>
      <c r="O486" s="14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x14ac:dyDescent="0.25">
      <c r="A487">
        <v>485</v>
      </c>
      <c r="B487" t="s">
        <v>1017</v>
      </c>
      <c r="C487" s="3" t="s">
        <v>1018</v>
      </c>
      <c r="D487" s="5">
        <v>90600</v>
      </c>
      <c r="E487" s="5">
        <v>27844</v>
      </c>
      <c r="F487" s="5">
        <f t="shared" si="42"/>
        <v>30.73289183222958</v>
      </c>
      <c r="G487" t="s">
        <v>14</v>
      </c>
      <c r="H487">
        <v>648</v>
      </c>
      <c r="I487" s="5">
        <f t="shared" si="43"/>
        <v>42.969135802469133</v>
      </c>
      <c r="J487" t="s">
        <v>40</v>
      </c>
      <c r="K487" t="s">
        <v>41</v>
      </c>
      <c r="L487">
        <v>1560142800</v>
      </c>
      <c r="M487" s="14">
        <f t="shared" si="44"/>
        <v>43626.208333333328</v>
      </c>
      <c r="N487">
        <v>1563685200</v>
      </c>
      <c r="O487" s="14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 s="5">
        <v>5200</v>
      </c>
      <c r="E488" s="5">
        <v>702</v>
      </c>
      <c r="F488" s="5">
        <f t="shared" si="42"/>
        <v>13.5</v>
      </c>
      <c r="G488" t="s">
        <v>14</v>
      </c>
      <c r="H488">
        <v>21</v>
      </c>
      <c r="I488" s="5">
        <f t="shared" si="43"/>
        <v>33.428571428571431</v>
      </c>
      <c r="J488" t="s">
        <v>40</v>
      </c>
      <c r="K488" t="s">
        <v>41</v>
      </c>
      <c r="L488">
        <v>1520575200</v>
      </c>
      <c r="M488" s="14">
        <f t="shared" si="44"/>
        <v>43168.25</v>
      </c>
      <c r="N488">
        <v>1521867600</v>
      </c>
      <c r="O488" s="14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 s="5">
        <v>110300</v>
      </c>
      <c r="E489" s="5">
        <v>197024</v>
      </c>
      <c r="F489" s="5">
        <f t="shared" si="42"/>
        <v>178.62556663644605</v>
      </c>
      <c r="G489" t="s">
        <v>20</v>
      </c>
      <c r="H489">
        <v>2346</v>
      </c>
      <c r="I489" s="5">
        <f t="shared" si="43"/>
        <v>83.982949701619773</v>
      </c>
      <c r="J489" t="s">
        <v>21</v>
      </c>
      <c r="K489" t="s">
        <v>22</v>
      </c>
      <c r="L489">
        <v>1492664400</v>
      </c>
      <c r="M489" s="14">
        <f t="shared" si="44"/>
        <v>42845.208333333328</v>
      </c>
      <c r="N489">
        <v>1495515600</v>
      </c>
      <c r="O489" s="14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 s="5">
        <v>5300</v>
      </c>
      <c r="E490" s="5">
        <v>11663</v>
      </c>
      <c r="F490" s="5">
        <f t="shared" si="42"/>
        <v>220.0566037735849</v>
      </c>
      <c r="G490" t="s">
        <v>20</v>
      </c>
      <c r="H490">
        <v>115</v>
      </c>
      <c r="I490" s="5">
        <f t="shared" si="43"/>
        <v>101.41739130434783</v>
      </c>
      <c r="J490" t="s">
        <v>21</v>
      </c>
      <c r="K490" t="s">
        <v>22</v>
      </c>
      <c r="L490">
        <v>1454479200</v>
      </c>
      <c r="M490" s="14">
        <f t="shared" si="44"/>
        <v>42403.25</v>
      </c>
      <c r="N490">
        <v>1455948000</v>
      </c>
      <c r="O490" s="14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 s="5">
        <v>9200</v>
      </c>
      <c r="E491" s="5">
        <v>9339</v>
      </c>
      <c r="F491" s="5">
        <f t="shared" si="42"/>
        <v>101.5108695652174</v>
      </c>
      <c r="G491" t="s">
        <v>20</v>
      </c>
      <c r="H491">
        <v>85</v>
      </c>
      <c r="I491" s="5">
        <f t="shared" si="43"/>
        <v>109.87058823529412</v>
      </c>
      <c r="J491" t="s">
        <v>107</v>
      </c>
      <c r="K491" t="s">
        <v>108</v>
      </c>
      <c r="L491">
        <v>1281934800</v>
      </c>
      <c r="M491" s="14">
        <f t="shared" si="44"/>
        <v>40406.208333333336</v>
      </c>
      <c r="N491">
        <v>1282366800</v>
      </c>
      <c r="O491" s="14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 s="5">
        <v>2400</v>
      </c>
      <c r="E492" s="5">
        <v>4596</v>
      </c>
      <c r="F492" s="5">
        <f t="shared" si="42"/>
        <v>191.5</v>
      </c>
      <c r="G492" t="s">
        <v>20</v>
      </c>
      <c r="H492">
        <v>144</v>
      </c>
      <c r="I492" s="5">
        <f t="shared" si="43"/>
        <v>31.916666666666668</v>
      </c>
      <c r="J492" t="s">
        <v>21</v>
      </c>
      <c r="K492" t="s">
        <v>22</v>
      </c>
      <c r="L492">
        <v>1573970400</v>
      </c>
      <c r="M492" s="14">
        <f t="shared" si="44"/>
        <v>43786.25</v>
      </c>
      <c r="N492">
        <v>1574575200</v>
      </c>
      <c r="O492" s="14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5" x14ac:dyDescent="0.25">
      <c r="A493">
        <v>491</v>
      </c>
      <c r="B493" t="s">
        <v>1030</v>
      </c>
      <c r="C493" s="3" t="s">
        <v>1031</v>
      </c>
      <c r="D493" s="5">
        <v>56800</v>
      </c>
      <c r="E493" s="5">
        <v>173437</v>
      </c>
      <c r="F493" s="5">
        <f t="shared" si="42"/>
        <v>305.34683098591546</v>
      </c>
      <c r="G493" t="s">
        <v>20</v>
      </c>
      <c r="H493">
        <v>2443</v>
      </c>
      <c r="I493" s="5">
        <f t="shared" si="43"/>
        <v>70.993450675399103</v>
      </c>
      <c r="J493" t="s">
        <v>21</v>
      </c>
      <c r="K493" t="s">
        <v>22</v>
      </c>
      <c r="L493">
        <v>1372654800</v>
      </c>
      <c r="M493" s="14">
        <f t="shared" si="44"/>
        <v>41456.208333333336</v>
      </c>
      <c r="N493">
        <v>1374901200</v>
      </c>
      <c r="O493" s="14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 s="5">
        <v>191000</v>
      </c>
      <c r="E494" s="5">
        <v>45831</v>
      </c>
      <c r="F494" s="5">
        <f t="shared" si="42"/>
        <v>23.995287958115181</v>
      </c>
      <c r="G494" t="s">
        <v>74</v>
      </c>
      <c r="H494">
        <v>595</v>
      </c>
      <c r="I494" s="5">
        <f t="shared" si="43"/>
        <v>77.026890756302521</v>
      </c>
      <c r="J494" t="s">
        <v>21</v>
      </c>
      <c r="K494" t="s">
        <v>22</v>
      </c>
      <c r="L494">
        <v>1275886800</v>
      </c>
      <c r="M494" s="14">
        <f t="shared" si="44"/>
        <v>40336.208333333336</v>
      </c>
      <c r="N494">
        <v>1278910800</v>
      </c>
      <c r="O494" s="14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 s="5">
        <v>900</v>
      </c>
      <c r="E495" s="5">
        <v>6514</v>
      </c>
      <c r="F495" s="5">
        <f t="shared" si="42"/>
        <v>723.77777777777771</v>
      </c>
      <c r="G495" t="s">
        <v>20</v>
      </c>
      <c r="H495">
        <v>64</v>
      </c>
      <c r="I495" s="5">
        <f t="shared" si="43"/>
        <v>101.78125</v>
      </c>
      <c r="J495" t="s">
        <v>21</v>
      </c>
      <c r="K495" t="s">
        <v>22</v>
      </c>
      <c r="L495">
        <v>1561784400</v>
      </c>
      <c r="M495" s="14">
        <f t="shared" si="44"/>
        <v>43645.208333333328</v>
      </c>
      <c r="N495">
        <v>1562907600</v>
      </c>
      <c r="O495" s="14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 s="5">
        <v>2500</v>
      </c>
      <c r="E496" s="5">
        <v>13684</v>
      </c>
      <c r="F496" s="5">
        <f t="shared" si="42"/>
        <v>547.36</v>
      </c>
      <c r="G496" t="s">
        <v>20</v>
      </c>
      <c r="H496">
        <v>268</v>
      </c>
      <c r="I496" s="5">
        <f t="shared" si="43"/>
        <v>51.059701492537314</v>
      </c>
      <c r="J496" t="s">
        <v>21</v>
      </c>
      <c r="K496" t="s">
        <v>22</v>
      </c>
      <c r="L496">
        <v>1332392400</v>
      </c>
      <c r="M496" s="14">
        <f t="shared" si="44"/>
        <v>40990.208333333336</v>
      </c>
      <c r="N496">
        <v>1332478800</v>
      </c>
      <c r="O496" s="14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 s="5">
        <v>3200</v>
      </c>
      <c r="E497" s="5">
        <v>13264</v>
      </c>
      <c r="F497" s="5">
        <f t="shared" si="42"/>
        <v>414.49999999999994</v>
      </c>
      <c r="G497" t="s">
        <v>20</v>
      </c>
      <c r="H497">
        <v>195</v>
      </c>
      <c r="I497" s="5">
        <f t="shared" si="43"/>
        <v>68.02051282051282</v>
      </c>
      <c r="J497" t="s">
        <v>36</v>
      </c>
      <c r="K497" t="s">
        <v>37</v>
      </c>
      <c r="L497">
        <v>1402376400</v>
      </c>
      <c r="M497" s="14">
        <f t="shared" si="44"/>
        <v>41800.208333333336</v>
      </c>
      <c r="N497">
        <v>1402722000</v>
      </c>
      <c r="O497" s="14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 s="5">
        <v>183800</v>
      </c>
      <c r="E498" s="5">
        <v>1667</v>
      </c>
      <c r="F498" s="5">
        <f t="shared" si="42"/>
        <v>0.90696409140369971</v>
      </c>
      <c r="G498" t="s">
        <v>14</v>
      </c>
      <c r="H498">
        <v>54</v>
      </c>
      <c r="I498" s="5">
        <f t="shared" si="43"/>
        <v>30.87037037037037</v>
      </c>
      <c r="J498" t="s">
        <v>21</v>
      </c>
      <c r="K498" t="s">
        <v>22</v>
      </c>
      <c r="L498">
        <v>1495342800</v>
      </c>
      <c r="M498" s="14">
        <f t="shared" si="44"/>
        <v>42876.208333333328</v>
      </c>
      <c r="N498">
        <v>1496811600</v>
      </c>
      <c r="O498" s="14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 s="5">
        <v>9800</v>
      </c>
      <c r="E499" s="5">
        <v>3349</v>
      </c>
      <c r="F499" s="5">
        <f t="shared" si="42"/>
        <v>34.173469387755098</v>
      </c>
      <c r="G499" t="s">
        <v>14</v>
      </c>
      <c r="H499">
        <v>120</v>
      </c>
      <c r="I499" s="5">
        <f t="shared" si="43"/>
        <v>27.908333333333335</v>
      </c>
      <c r="J499" t="s">
        <v>21</v>
      </c>
      <c r="K499" t="s">
        <v>22</v>
      </c>
      <c r="L499">
        <v>1482213600</v>
      </c>
      <c r="M499" s="14">
        <f t="shared" si="44"/>
        <v>42724.25</v>
      </c>
      <c r="N499">
        <v>1482213600</v>
      </c>
      <c r="O499" s="14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 s="5">
        <v>193400</v>
      </c>
      <c r="E500" s="5">
        <v>46317</v>
      </c>
      <c r="F500" s="5">
        <f t="shared" si="42"/>
        <v>23.948810754912099</v>
      </c>
      <c r="G500" t="s">
        <v>14</v>
      </c>
      <c r="H500">
        <v>579</v>
      </c>
      <c r="I500" s="5">
        <f t="shared" si="43"/>
        <v>79.994818652849744</v>
      </c>
      <c r="J500" t="s">
        <v>36</v>
      </c>
      <c r="K500" t="s">
        <v>37</v>
      </c>
      <c r="L500">
        <v>1420092000</v>
      </c>
      <c r="M500" s="14">
        <f t="shared" si="44"/>
        <v>42005.25</v>
      </c>
      <c r="N500">
        <v>1420264800</v>
      </c>
      <c r="O500" s="14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x14ac:dyDescent="0.25">
      <c r="A501">
        <v>499</v>
      </c>
      <c r="B501" t="s">
        <v>1046</v>
      </c>
      <c r="C501" s="3" t="s">
        <v>1047</v>
      </c>
      <c r="D501" s="5">
        <v>163800</v>
      </c>
      <c r="E501" s="5">
        <v>78743</v>
      </c>
      <c r="F501" s="5">
        <f t="shared" si="42"/>
        <v>48.072649572649574</v>
      </c>
      <c r="G501" t="s">
        <v>14</v>
      </c>
      <c r="H501">
        <v>2072</v>
      </c>
      <c r="I501" s="5">
        <f t="shared" si="43"/>
        <v>38.003378378378379</v>
      </c>
      <c r="J501" t="s">
        <v>21</v>
      </c>
      <c r="K501" t="s">
        <v>22</v>
      </c>
      <c r="L501">
        <v>1458018000</v>
      </c>
      <c r="M501" s="14">
        <f t="shared" si="44"/>
        <v>42444.208333333328</v>
      </c>
      <c r="N501">
        <v>1458450000</v>
      </c>
      <c r="O501" s="14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 s="5">
        <v>100</v>
      </c>
      <c r="E502" s="5">
        <v>0</v>
      </c>
      <c r="F502" s="5">
        <f t="shared" si="42"/>
        <v>0</v>
      </c>
      <c r="G502" t="s">
        <v>14</v>
      </c>
      <c r="H502">
        <v>0</v>
      </c>
      <c r="I502" s="5">
        <f t="shared" si="43"/>
        <v>0</v>
      </c>
      <c r="J502" t="s">
        <v>21</v>
      </c>
      <c r="K502" t="s">
        <v>22</v>
      </c>
      <c r="L502">
        <v>1367384400</v>
      </c>
      <c r="M502" s="14">
        <f t="shared" si="44"/>
        <v>41395.208333333336</v>
      </c>
      <c r="N502">
        <v>1369803600</v>
      </c>
      <c r="O502" s="14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 s="5">
        <v>153600</v>
      </c>
      <c r="E503" s="5">
        <v>107743</v>
      </c>
      <c r="F503" s="5">
        <f t="shared" si="42"/>
        <v>70.145182291666657</v>
      </c>
      <c r="G503" t="s">
        <v>14</v>
      </c>
      <c r="H503">
        <v>1796</v>
      </c>
      <c r="I503" s="5">
        <f t="shared" si="43"/>
        <v>59.990534521158132</v>
      </c>
      <c r="J503" t="s">
        <v>21</v>
      </c>
      <c r="K503" t="s">
        <v>22</v>
      </c>
      <c r="L503">
        <v>1363064400</v>
      </c>
      <c r="M503" s="14">
        <f t="shared" si="44"/>
        <v>41345.208333333336</v>
      </c>
      <c r="N503">
        <v>1363237200</v>
      </c>
      <c r="O503" s="14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 s="5">
        <v>1300</v>
      </c>
      <c r="E504" s="5">
        <v>6889</v>
      </c>
      <c r="F504" s="5">
        <f t="shared" si="42"/>
        <v>529.92307692307691</v>
      </c>
      <c r="G504" t="s">
        <v>20</v>
      </c>
      <c r="H504">
        <v>186</v>
      </c>
      <c r="I504" s="5">
        <f t="shared" si="43"/>
        <v>37.037634408602152</v>
      </c>
      <c r="J504" t="s">
        <v>26</v>
      </c>
      <c r="K504" t="s">
        <v>27</v>
      </c>
      <c r="L504">
        <v>1343365200</v>
      </c>
      <c r="M504" s="14">
        <f t="shared" si="44"/>
        <v>41117.208333333336</v>
      </c>
      <c r="N504">
        <v>1345870800</v>
      </c>
      <c r="O504" s="14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x14ac:dyDescent="0.25">
      <c r="A505">
        <v>503</v>
      </c>
      <c r="B505" t="s">
        <v>1053</v>
      </c>
      <c r="C505" s="3" t="s">
        <v>1054</v>
      </c>
      <c r="D505" s="5">
        <v>25500</v>
      </c>
      <c r="E505" s="5">
        <v>45983</v>
      </c>
      <c r="F505" s="5">
        <f t="shared" si="42"/>
        <v>180.32549019607845</v>
      </c>
      <c r="G505" t="s">
        <v>20</v>
      </c>
      <c r="H505">
        <v>460</v>
      </c>
      <c r="I505" s="5">
        <f t="shared" si="43"/>
        <v>99.963043478260872</v>
      </c>
      <c r="J505" t="s">
        <v>21</v>
      </c>
      <c r="K505" t="s">
        <v>22</v>
      </c>
      <c r="L505">
        <v>1435726800</v>
      </c>
      <c r="M505" s="14">
        <f t="shared" si="44"/>
        <v>42186.208333333328</v>
      </c>
      <c r="N505">
        <v>1437454800</v>
      </c>
      <c r="O505" s="14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 s="5">
        <v>7500</v>
      </c>
      <c r="E506" s="5">
        <v>6924</v>
      </c>
      <c r="F506" s="5">
        <f t="shared" si="42"/>
        <v>92.320000000000007</v>
      </c>
      <c r="G506" t="s">
        <v>14</v>
      </c>
      <c r="H506">
        <v>62</v>
      </c>
      <c r="I506" s="5">
        <f t="shared" si="43"/>
        <v>111.6774193548387</v>
      </c>
      <c r="J506" t="s">
        <v>107</v>
      </c>
      <c r="K506" t="s">
        <v>108</v>
      </c>
      <c r="L506">
        <v>1431925200</v>
      </c>
      <c r="M506" s="14">
        <f t="shared" si="44"/>
        <v>42142.208333333328</v>
      </c>
      <c r="N506">
        <v>1432011600</v>
      </c>
      <c r="O506" s="14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 s="5">
        <v>89900</v>
      </c>
      <c r="E507" s="5">
        <v>12497</v>
      </c>
      <c r="F507" s="5">
        <f t="shared" si="42"/>
        <v>13.901001112347053</v>
      </c>
      <c r="G507" t="s">
        <v>14</v>
      </c>
      <c r="H507">
        <v>347</v>
      </c>
      <c r="I507" s="5">
        <f t="shared" si="43"/>
        <v>36.014409221902014</v>
      </c>
      <c r="J507" t="s">
        <v>21</v>
      </c>
      <c r="K507" t="s">
        <v>22</v>
      </c>
      <c r="L507">
        <v>1362722400</v>
      </c>
      <c r="M507" s="14">
        <f t="shared" si="44"/>
        <v>41341.25</v>
      </c>
      <c r="N507">
        <v>1366347600</v>
      </c>
      <c r="O507" s="14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 s="5">
        <v>18000</v>
      </c>
      <c r="E508" s="5">
        <v>166874</v>
      </c>
      <c r="F508" s="5">
        <f t="shared" si="42"/>
        <v>927.07777777777767</v>
      </c>
      <c r="G508" t="s">
        <v>20</v>
      </c>
      <c r="H508">
        <v>2528</v>
      </c>
      <c r="I508" s="5">
        <f t="shared" si="43"/>
        <v>66.010284810126578</v>
      </c>
      <c r="J508" t="s">
        <v>21</v>
      </c>
      <c r="K508" t="s">
        <v>22</v>
      </c>
      <c r="L508">
        <v>1511416800</v>
      </c>
      <c r="M508" s="14">
        <f t="shared" si="44"/>
        <v>43062.25</v>
      </c>
      <c r="N508">
        <v>1512885600</v>
      </c>
      <c r="O508" s="14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 s="5">
        <v>2100</v>
      </c>
      <c r="E509" s="5">
        <v>837</v>
      </c>
      <c r="F509" s="5">
        <f t="shared" si="42"/>
        <v>39.857142857142861</v>
      </c>
      <c r="G509" t="s">
        <v>14</v>
      </c>
      <c r="H509">
        <v>19</v>
      </c>
      <c r="I509" s="5">
        <f t="shared" si="43"/>
        <v>44.05263157894737</v>
      </c>
      <c r="J509" t="s">
        <v>21</v>
      </c>
      <c r="K509" t="s">
        <v>22</v>
      </c>
      <c r="L509">
        <v>1365483600</v>
      </c>
      <c r="M509" s="14">
        <f t="shared" si="44"/>
        <v>41373.208333333336</v>
      </c>
      <c r="N509">
        <v>1369717200</v>
      </c>
      <c r="O509" s="14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 s="5">
        <v>172700</v>
      </c>
      <c r="E510" s="5">
        <v>193820</v>
      </c>
      <c r="F510" s="5">
        <f t="shared" si="42"/>
        <v>112.22929936305732</v>
      </c>
      <c r="G510" t="s">
        <v>20</v>
      </c>
      <c r="H510">
        <v>3657</v>
      </c>
      <c r="I510" s="5">
        <f t="shared" si="43"/>
        <v>52.999726551818434</v>
      </c>
      <c r="J510" t="s">
        <v>21</v>
      </c>
      <c r="K510" t="s">
        <v>22</v>
      </c>
      <c r="L510">
        <v>1532840400</v>
      </c>
      <c r="M510" s="14">
        <f t="shared" si="44"/>
        <v>43310.208333333328</v>
      </c>
      <c r="N510">
        <v>1534654800</v>
      </c>
      <c r="O510" s="14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 s="5">
        <v>168500</v>
      </c>
      <c r="E511" s="5">
        <v>119510</v>
      </c>
      <c r="F511" s="5">
        <f t="shared" si="42"/>
        <v>70.925816023738875</v>
      </c>
      <c r="G511" t="s">
        <v>14</v>
      </c>
      <c r="H511">
        <v>1258</v>
      </c>
      <c r="I511" s="5">
        <f t="shared" si="43"/>
        <v>95</v>
      </c>
      <c r="J511" t="s">
        <v>21</v>
      </c>
      <c r="K511" t="s">
        <v>22</v>
      </c>
      <c r="L511">
        <v>1336194000</v>
      </c>
      <c r="M511" s="14">
        <f t="shared" si="44"/>
        <v>41034.208333333336</v>
      </c>
      <c r="N511">
        <v>1337058000</v>
      </c>
      <c r="O511" s="14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 s="5">
        <v>7800</v>
      </c>
      <c r="E512" s="5">
        <v>9289</v>
      </c>
      <c r="F512" s="5">
        <f t="shared" si="42"/>
        <v>119.08974358974358</v>
      </c>
      <c r="G512" t="s">
        <v>20</v>
      </c>
      <c r="H512">
        <v>131</v>
      </c>
      <c r="I512" s="5">
        <f t="shared" si="43"/>
        <v>70.908396946564892</v>
      </c>
      <c r="J512" t="s">
        <v>26</v>
      </c>
      <c r="K512" t="s">
        <v>27</v>
      </c>
      <c r="L512">
        <v>1527742800</v>
      </c>
      <c r="M512" s="14">
        <f t="shared" si="44"/>
        <v>43251.208333333328</v>
      </c>
      <c r="N512">
        <v>1529816400</v>
      </c>
      <c r="O512" s="14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 s="5">
        <v>147800</v>
      </c>
      <c r="E513" s="5">
        <v>35498</v>
      </c>
      <c r="F513" s="5">
        <f t="shared" si="42"/>
        <v>24.017591339648174</v>
      </c>
      <c r="G513" t="s">
        <v>14</v>
      </c>
      <c r="H513">
        <v>362</v>
      </c>
      <c r="I513" s="5">
        <f t="shared" si="43"/>
        <v>98.060773480662988</v>
      </c>
      <c r="J513" t="s">
        <v>21</v>
      </c>
      <c r="K513" t="s">
        <v>22</v>
      </c>
      <c r="L513">
        <v>1564030800</v>
      </c>
      <c r="M513" s="14">
        <f t="shared" si="44"/>
        <v>43671.208333333328</v>
      </c>
      <c r="N513">
        <v>1564894800</v>
      </c>
      <c r="O513" s="14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 s="5">
        <v>9100</v>
      </c>
      <c r="E514" s="5">
        <v>12678</v>
      </c>
      <c r="F514" s="5">
        <f t="shared" si="42"/>
        <v>139.31868131868131</v>
      </c>
      <c r="G514" t="s">
        <v>20</v>
      </c>
      <c r="H514">
        <v>239</v>
      </c>
      <c r="I514" s="5">
        <f t="shared" si="43"/>
        <v>53.046025104602514</v>
      </c>
      <c r="J514" t="s">
        <v>21</v>
      </c>
      <c r="K514" t="s">
        <v>22</v>
      </c>
      <c r="L514">
        <v>1404536400</v>
      </c>
      <c r="M514" s="14">
        <f t="shared" si="44"/>
        <v>41825.208333333336</v>
      </c>
      <c r="N514">
        <v>1404622800</v>
      </c>
      <c r="O514" s="14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 s="5">
        <v>8300</v>
      </c>
      <c r="E515" s="5">
        <v>3260</v>
      </c>
      <c r="F515" s="5">
        <f t="shared" ref="F515:F578" si="48">+E515/D515*100</f>
        <v>39.277108433734945</v>
      </c>
      <c r="G515" t="s">
        <v>74</v>
      </c>
      <c r="H515">
        <v>35</v>
      </c>
      <c r="I515" s="5">
        <f t="shared" ref="I515:I578" si="49">IF(E515,E515/H515,0)</f>
        <v>93.142857142857139</v>
      </c>
      <c r="J515" t="s">
        <v>21</v>
      </c>
      <c r="K515" t="s">
        <v>22</v>
      </c>
      <c r="L515">
        <v>1284008400</v>
      </c>
      <c r="M515" s="14">
        <f t="shared" ref="M515:M578" si="50">(((L515/60)/60)/24)+DATE(1970,1,1)</f>
        <v>40430.208333333336</v>
      </c>
      <c r="N515">
        <v>1284181200</v>
      </c>
      <c r="O515" s="14">
        <f t="shared" ref="O515:O578" si="51">(((N515/60)/60)/24)+DATE(1970,1,1)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LEFT(R515,FIND("/", R515)-1)</f>
        <v>film &amp; video</v>
      </c>
      <c r="T515" t="str">
        <f t="shared" ref="T515:T578" si="53">MID(R515,FIND("/",R515)+1,LEN(R515))</f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 s="5">
        <v>138700</v>
      </c>
      <c r="E516" s="5">
        <v>31123</v>
      </c>
      <c r="F516" s="5">
        <f t="shared" si="48"/>
        <v>22.439077144917089</v>
      </c>
      <c r="G516" t="s">
        <v>74</v>
      </c>
      <c r="H516">
        <v>528</v>
      </c>
      <c r="I516" s="5">
        <f t="shared" si="49"/>
        <v>58.945075757575758</v>
      </c>
      <c r="J516" t="s">
        <v>98</v>
      </c>
      <c r="K516" t="s">
        <v>99</v>
      </c>
      <c r="L516">
        <v>1386309600</v>
      </c>
      <c r="M516" s="14">
        <f t="shared" si="50"/>
        <v>41614.25</v>
      </c>
      <c r="N516">
        <v>1386741600</v>
      </c>
      <c r="O516" s="14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 s="5">
        <v>8600</v>
      </c>
      <c r="E517" s="5">
        <v>4797</v>
      </c>
      <c r="F517" s="5">
        <f t="shared" si="48"/>
        <v>55.779069767441861</v>
      </c>
      <c r="G517" t="s">
        <v>14</v>
      </c>
      <c r="H517">
        <v>133</v>
      </c>
      <c r="I517" s="5">
        <f t="shared" si="49"/>
        <v>36.067669172932334</v>
      </c>
      <c r="J517" t="s">
        <v>15</v>
      </c>
      <c r="K517" t="s">
        <v>16</v>
      </c>
      <c r="L517">
        <v>1324620000</v>
      </c>
      <c r="M517" s="14">
        <f t="shared" si="50"/>
        <v>40900.25</v>
      </c>
      <c r="N517">
        <v>1324792800</v>
      </c>
      <c r="O517" s="14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 s="5">
        <v>125400</v>
      </c>
      <c r="E518" s="5">
        <v>53324</v>
      </c>
      <c r="F518" s="5">
        <f t="shared" si="48"/>
        <v>42.523125996810208</v>
      </c>
      <c r="G518" t="s">
        <v>14</v>
      </c>
      <c r="H518">
        <v>846</v>
      </c>
      <c r="I518" s="5">
        <f t="shared" si="49"/>
        <v>63.030732860520096</v>
      </c>
      <c r="J518" t="s">
        <v>21</v>
      </c>
      <c r="K518" t="s">
        <v>22</v>
      </c>
      <c r="L518">
        <v>1281070800</v>
      </c>
      <c r="M518" s="14">
        <f t="shared" si="50"/>
        <v>40396.208333333336</v>
      </c>
      <c r="N518">
        <v>1284354000</v>
      </c>
      <c r="O518" s="14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 s="5">
        <v>5900</v>
      </c>
      <c r="E519" s="5">
        <v>6608</v>
      </c>
      <c r="F519" s="5">
        <f t="shared" si="48"/>
        <v>112.00000000000001</v>
      </c>
      <c r="G519" t="s">
        <v>20</v>
      </c>
      <c r="H519">
        <v>78</v>
      </c>
      <c r="I519" s="5">
        <f t="shared" si="49"/>
        <v>84.717948717948715</v>
      </c>
      <c r="J519" t="s">
        <v>21</v>
      </c>
      <c r="K519" t="s">
        <v>22</v>
      </c>
      <c r="L519">
        <v>1493960400</v>
      </c>
      <c r="M519" s="14">
        <f t="shared" si="50"/>
        <v>42860.208333333328</v>
      </c>
      <c r="N519">
        <v>1494392400</v>
      </c>
      <c r="O519" s="14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x14ac:dyDescent="0.25">
      <c r="A520">
        <v>518</v>
      </c>
      <c r="B520" t="s">
        <v>1082</v>
      </c>
      <c r="C520" s="3" t="s">
        <v>1083</v>
      </c>
      <c r="D520" s="5">
        <v>8800</v>
      </c>
      <c r="E520" s="5">
        <v>622</v>
      </c>
      <c r="F520" s="5">
        <f t="shared" si="48"/>
        <v>7.0681818181818183</v>
      </c>
      <c r="G520" t="s">
        <v>14</v>
      </c>
      <c r="H520">
        <v>10</v>
      </c>
      <c r="I520" s="5">
        <f t="shared" si="49"/>
        <v>62.2</v>
      </c>
      <c r="J520" t="s">
        <v>21</v>
      </c>
      <c r="K520" t="s">
        <v>22</v>
      </c>
      <c r="L520">
        <v>1519365600</v>
      </c>
      <c r="M520" s="14">
        <f t="shared" si="50"/>
        <v>43154.25</v>
      </c>
      <c r="N520">
        <v>1519538400</v>
      </c>
      <c r="O520" s="14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 s="5">
        <v>177700</v>
      </c>
      <c r="E521" s="5">
        <v>180802</v>
      </c>
      <c r="F521" s="5">
        <f t="shared" si="48"/>
        <v>101.74563871693867</v>
      </c>
      <c r="G521" t="s">
        <v>20</v>
      </c>
      <c r="H521">
        <v>1773</v>
      </c>
      <c r="I521" s="5">
        <f t="shared" si="49"/>
        <v>101.97518330513255</v>
      </c>
      <c r="J521" t="s">
        <v>21</v>
      </c>
      <c r="K521" t="s">
        <v>22</v>
      </c>
      <c r="L521">
        <v>1420696800</v>
      </c>
      <c r="M521" s="14">
        <f t="shared" si="50"/>
        <v>42012.25</v>
      </c>
      <c r="N521">
        <v>1421906400</v>
      </c>
      <c r="O521" s="14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 s="5">
        <v>800</v>
      </c>
      <c r="E522" s="5">
        <v>3406</v>
      </c>
      <c r="F522" s="5">
        <f t="shared" si="48"/>
        <v>425.75</v>
      </c>
      <c r="G522" t="s">
        <v>20</v>
      </c>
      <c r="H522">
        <v>32</v>
      </c>
      <c r="I522" s="5">
        <f t="shared" si="49"/>
        <v>106.4375</v>
      </c>
      <c r="J522" t="s">
        <v>21</v>
      </c>
      <c r="K522" t="s">
        <v>22</v>
      </c>
      <c r="L522">
        <v>1555650000</v>
      </c>
      <c r="M522" s="14">
        <f t="shared" si="50"/>
        <v>43574.208333333328</v>
      </c>
      <c r="N522">
        <v>1555909200</v>
      </c>
      <c r="O522" s="14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 s="5">
        <v>7600</v>
      </c>
      <c r="E523" s="5">
        <v>11061</v>
      </c>
      <c r="F523" s="5">
        <f t="shared" si="48"/>
        <v>145.53947368421052</v>
      </c>
      <c r="G523" t="s">
        <v>20</v>
      </c>
      <c r="H523">
        <v>369</v>
      </c>
      <c r="I523" s="5">
        <f t="shared" si="49"/>
        <v>29.975609756097562</v>
      </c>
      <c r="J523" t="s">
        <v>21</v>
      </c>
      <c r="K523" t="s">
        <v>22</v>
      </c>
      <c r="L523">
        <v>1471928400</v>
      </c>
      <c r="M523" s="14">
        <f t="shared" si="50"/>
        <v>42605.208333333328</v>
      </c>
      <c r="N523">
        <v>1472446800</v>
      </c>
      <c r="O523" s="14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x14ac:dyDescent="0.25">
      <c r="A524">
        <v>522</v>
      </c>
      <c r="B524" t="s">
        <v>1089</v>
      </c>
      <c r="C524" s="3" t="s">
        <v>1090</v>
      </c>
      <c r="D524" s="5">
        <v>50500</v>
      </c>
      <c r="E524" s="5">
        <v>16389</v>
      </c>
      <c r="F524" s="5">
        <f t="shared" si="48"/>
        <v>32.453465346534657</v>
      </c>
      <c r="G524" t="s">
        <v>14</v>
      </c>
      <c r="H524">
        <v>191</v>
      </c>
      <c r="I524" s="5">
        <f t="shared" si="49"/>
        <v>85.806282722513089</v>
      </c>
      <c r="J524" t="s">
        <v>21</v>
      </c>
      <c r="K524" t="s">
        <v>22</v>
      </c>
      <c r="L524">
        <v>1341291600</v>
      </c>
      <c r="M524" s="14">
        <f t="shared" si="50"/>
        <v>41093.208333333336</v>
      </c>
      <c r="N524">
        <v>1342328400</v>
      </c>
      <c r="O524" s="14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 s="5">
        <v>900</v>
      </c>
      <c r="E525" s="5">
        <v>6303</v>
      </c>
      <c r="F525" s="5">
        <f t="shared" si="48"/>
        <v>700.33333333333326</v>
      </c>
      <c r="G525" t="s">
        <v>20</v>
      </c>
      <c r="H525">
        <v>89</v>
      </c>
      <c r="I525" s="5">
        <f t="shared" si="49"/>
        <v>70.82022471910112</v>
      </c>
      <c r="J525" t="s">
        <v>21</v>
      </c>
      <c r="K525" t="s">
        <v>22</v>
      </c>
      <c r="L525">
        <v>1267682400</v>
      </c>
      <c r="M525" s="14">
        <f t="shared" si="50"/>
        <v>40241.25</v>
      </c>
      <c r="N525">
        <v>1268114400</v>
      </c>
      <c r="O525" s="14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 s="5">
        <v>96700</v>
      </c>
      <c r="E526" s="5">
        <v>81136</v>
      </c>
      <c r="F526" s="5">
        <f t="shared" si="48"/>
        <v>83.904860392967933</v>
      </c>
      <c r="G526" t="s">
        <v>14</v>
      </c>
      <c r="H526">
        <v>1979</v>
      </c>
      <c r="I526" s="5">
        <f t="shared" si="49"/>
        <v>40.998484082870135</v>
      </c>
      <c r="J526" t="s">
        <v>21</v>
      </c>
      <c r="K526" t="s">
        <v>22</v>
      </c>
      <c r="L526">
        <v>1272258000</v>
      </c>
      <c r="M526" s="14">
        <f t="shared" si="50"/>
        <v>40294.208333333336</v>
      </c>
      <c r="N526">
        <v>1273381200</v>
      </c>
      <c r="O526" s="14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 s="5">
        <v>2100</v>
      </c>
      <c r="E527" s="5">
        <v>1768</v>
      </c>
      <c r="F527" s="5">
        <f t="shared" si="48"/>
        <v>84.19047619047619</v>
      </c>
      <c r="G527" t="s">
        <v>14</v>
      </c>
      <c r="H527">
        <v>63</v>
      </c>
      <c r="I527" s="5">
        <f t="shared" si="49"/>
        <v>28.063492063492063</v>
      </c>
      <c r="J527" t="s">
        <v>21</v>
      </c>
      <c r="K527" t="s">
        <v>22</v>
      </c>
      <c r="L527">
        <v>1290492000</v>
      </c>
      <c r="M527" s="14">
        <f t="shared" si="50"/>
        <v>40505.25</v>
      </c>
      <c r="N527">
        <v>1290837600</v>
      </c>
      <c r="O527" s="14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5" x14ac:dyDescent="0.25">
      <c r="A528">
        <v>526</v>
      </c>
      <c r="B528" t="s">
        <v>1097</v>
      </c>
      <c r="C528" s="3" t="s">
        <v>1098</v>
      </c>
      <c r="D528" s="5">
        <v>8300</v>
      </c>
      <c r="E528" s="5">
        <v>12944</v>
      </c>
      <c r="F528" s="5">
        <f t="shared" si="48"/>
        <v>155.95180722891567</v>
      </c>
      <c r="G528" t="s">
        <v>20</v>
      </c>
      <c r="H528">
        <v>147</v>
      </c>
      <c r="I528" s="5">
        <f t="shared" si="49"/>
        <v>88.054421768707485</v>
      </c>
      <c r="J528" t="s">
        <v>21</v>
      </c>
      <c r="K528" t="s">
        <v>22</v>
      </c>
      <c r="L528">
        <v>1451109600</v>
      </c>
      <c r="M528" s="14">
        <f t="shared" si="50"/>
        <v>42364.25</v>
      </c>
      <c r="N528">
        <v>1454306400</v>
      </c>
      <c r="O528" s="14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 s="5">
        <v>189200</v>
      </c>
      <c r="E529" s="5">
        <v>188480</v>
      </c>
      <c r="F529" s="5">
        <f t="shared" si="48"/>
        <v>99.619450317124731</v>
      </c>
      <c r="G529" t="s">
        <v>14</v>
      </c>
      <c r="H529">
        <v>6080</v>
      </c>
      <c r="I529" s="5">
        <f t="shared" si="49"/>
        <v>31</v>
      </c>
      <c r="J529" t="s">
        <v>15</v>
      </c>
      <c r="K529" t="s">
        <v>16</v>
      </c>
      <c r="L529">
        <v>1454652000</v>
      </c>
      <c r="M529" s="14">
        <f t="shared" si="50"/>
        <v>42405.25</v>
      </c>
      <c r="N529">
        <v>1457762400</v>
      </c>
      <c r="O529" s="14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 s="5">
        <v>9000</v>
      </c>
      <c r="E530" s="5">
        <v>7227</v>
      </c>
      <c r="F530" s="5">
        <f t="shared" si="48"/>
        <v>80.300000000000011</v>
      </c>
      <c r="G530" t="s">
        <v>14</v>
      </c>
      <c r="H530">
        <v>80</v>
      </c>
      <c r="I530" s="5">
        <f t="shared" si="49"/>
        <v>90.337500000000006</v>
      </c>
      <c r="J530" t="s">
        <v>40</v>
      </c>
      <c r="K530" t="s">
        <v>41</v>
      </c>
      <c r="L530">
        <v>1385186400</v>
      </c>
      <c r="M530" s="14">
        <f t="shared" si="50"/>
        <v>41601.25</v>
      </c>
      <c r="N530">
        <v>1389074400</v>
      </c>
      <c r="O530" s="14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 s="5">
        <v>5100</v>
      </c>
      <c r="E531" s="5">
        <v>574</v>
      </c>
      <c r="F531" s="5">
        <f t="shared" si="48"/>
        <v>11.254901960784313</v>
      </c>
      <c r="G531" t="s">
        <v>14</v>
      </c>
      <c r="H531">
        <v>9</v>
      </c>
      <c r="I531" s="5">
        <f t="shared" si="49"/>
        <v>63.777777777777779</v>
      </c>
      <c r="J531" t="s">
        <v>21</v>
      </c>
      <c r="K531" t="s">
        <v>22</v>
      </c>
      <c r="L531">
        <v>1399698000</v>
      </c>
      <c r="M531" s="14">
        <f t="shared" si="50"/>
        <v>41769.208333333336</v>
      </c>
      <c r="N531">
        <v>1402117200</v>
      </c>
      <c r="O531" s="14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 s="5">
        <v>105000</v>
      </c>
      <c r="E532" s="5">
        <v>96328</v>
      </c>
      <c r="F532" s="5">
        <f t="shared" si="48"/>
        <v>91.740952380952379</v>
      </c>
      <c r="G532" t="s">
        <v>14</v>
      </c>
      <c r="H532">
        <v>1784</v>
      </c>
      <c r="I532" s="5">
        <f t="shared" si="49"/>
        <v>53.995515695067262</v>
      </c>
      <c r="J532" t="s">
        <v>21</v>
      </c>
      <c r="K532" t="s">
        <v>22</v>
      </c>
      <c r="L532">
        <v>1283230800</v>
      </c>
      <c r="M532" s="14">
        <f t="shared" si="50"/>
        <v>40421.208333333336</v>
      </c>
      <c r="N532">
        <v>1284440400</v>
      </c>
      <c r="O532" s="14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5" x14ac:dyDescent="0.25">
      <c r="A533">
        <v>531</v>
      </c>
      <c r="B533" t="s">
        <v>1107</v>
      </c>
      <c r="C533" s="3" t="s">
        <v>1108</v>
      </c>
      <c r="D533" s="5">
        <v>186700</v>
      </c>
      <c r="E533" s="5">
        <v>178338</v>
      </c>
      <c r="F533" s="5">
        <f t="shared" si="48"/>
        <v>95.521156936261391</v>
      </c>
      <c r="G533" t="s">
        <v>47</v>
      </c>
      <c r="H533">
        <v>3640</v>
      </c>
      <c r="I533" s="5">
        <f t="shared" si="49"/>
        <v>48.993956043956047</v>
      </c>
      <c r="J533" t="s">
        <v>98</v>
      </c>
      <c r="K533" t="s">
        <v>99</v>
      </c>
      <c r="L533">
        <v>1384149600</v>
      </c>
      <c r="M533" s="14">
        <f t="shared" si="50"/>
        <v>41589.25</v>
      </c>
      <c r="N533">
        <v>1388988000</v>
      </c>
      <c r="O533" s="14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 s="5">
        <v>1600</v>
      </c>
      <c r="E534" s="5">
        <v>8046</v>
      </c>
      <c r="F534" s="5">
        <f t="shared" si="48"/>
        <v>502.87499999999994</v>
      </c>
      <c r="G534" t="s">
        <v>20</v>
      </c>
      <c r="H534">
        <v>126</v>
      </c>
      <c r="I534" s="5">
        <f t="shared" si="49"/>
        <v>63.857142857142854</v>
      </c>
      <c r="J534" t="s">
        <v>15</v>
      </c>
      <c r="K534" t="s">
        <v>16</v>
      </c>
      <c r="L534">
        <v>1516860000</v>
      </c>
      <c r="M534" s="14">
        <f t="shared" si="50"/>
        <v>43125.25</v>
      </c>
      <c r="N534">
        <v>1516946400</v>
      </c>
      <c r="O534" s="14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 s="5">
        <v>115600</v>
      </c>
      <c r="E535" s="5">
        <v>184086</v>
      </c>
      <c r="F535" s="5">
        <f t="shared" si="48"/>
        <v>159.24394463667818</v>
      </c>
      <c r="G535" t="s">
        <v>20</v>
      </c>
      <c r="H535">
        <v>2218</v>
      </c>
      <c r="I535" s="5">
        <f t="shared" si="49"/>
        <v>82.996393146979258</v>
      </c>
      <c r="J535" t="s">
        <v>40</v>
      </c>
      <c r="K535" t="s">
        <v>41</v>
      </c>
      <c r="L535">
        <v>1374642000</v>
      </c>
      <c r="M535" s="14">
        <f t="shared" si="50"/>
        <v>41479.208333333336</v>
      </c>
      <c r="N535">
        <v>1377752400</v>
      </c>
      <c r="O535" s="14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 s="5">
        <v>89100</v>
      </c>
      <c r="E536" s="5">
        <v>13385</v>
      </c>
      <c r="F536" s="5">
        <f t="shared" si="48"/>
        <v>15.022446689113355</v>
      </c>
      <c r="G536" t="s">
        <v>14</v>
      </c>
      <c r="H536">
        <v>243</v>
      </c>
      <c r="I536" s="5">
        <f t="shared" si="49"/>
        <v>55.08230452674897</v>
      </c>
      <c r="J536" t="s">
        <v>21</v>
      </c>
      <c r="K536" t="s">
        <v>22</v>
      </c>
      <c r="L536">
        <v>1534482000</v>
      </c>
      <c r="M536" s="14">
        <f t="shared" si="50"/>
        <v>43329.208333333328</v>
      </c>
      <c r="N536">
        <v>1534568400</v>
      </c>
      <c r="O536" s="14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 s="5">
        <v>2600</v>
      </c>
      <c r="E537" s="5">
        <v>12533</v>
      </c>
      <c r="F537" s="5">
        <f t="shared" si="48"/>
        <v>482.03846153846149</v>
      </c>
      <c r="G537" t="s">
        <v>20</v>
      </c>
      <c r="H537">
        <v>202</v>
      </c>
      <c r="I537" s="5">
        <f t="shared" si="49"/>
        <v>62.044554455445542</v>
      </c>
      <c r="J537" t="s">
        <v>107</v>
      </c>
      <c r="K537" t="s">
        <v>108</v>
      </c>
      <c r="L537">
        <v>1528434000</v>
      </c>
      <c r="M537" s="14">
        <f t="shared" si="50"/>
        <v>43259.208333333328</v>
      </c>
      <c r="N537">
        <v>1528606800</v>
      </c>
      <c r="O537" s="14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 s="5">
        <v>9800</v>
      </c>
      <c r="E538" s="5">
        <v>14697</v>
      </c>
      <c r="F538" s="5">
        <f t="shared" si="48"/>
        <v>149.96938775510205</v>
      </c>
      <c r="G538" t="s">
        <v>20</v>
      </c>
      <c r="H538">
        <v>140</v>
      </c>
      <c r="I538" s="5">
        <f t="shared" si="49"/>
        <v>104.97857142857143</v>
      </c>
      <c r="J538" t="s">
        <v>107</v>
      </c>
      <c r="K538" t="s">
        <v>108</v>
      </c>
      <c r="L538">
        <v>1282626000</v>
      </c>
      <c r="M538" s="14">
        <f t="shared" si="50"/>
        <v>40414.208333333336</v>
      </c>
      <c r="N538">
        <v>1284872400</v>
      </c>
      <c r="O538" s="14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 s="5">
        <v>84400</v>
      </c>
      <c r="E539" s="5">
        <v>98935</v>
      </c>
      <c r="F539" s="5">
        <f t="shared" si="48"/>
        <v>117.22156398104266</v>
      </c>
      <c r="G539" t="s">
        <v>20</v>
      </c>
      <c r="H539">
        <v>1052</v>
      </c>
      <c r="I539" s="5">
        <f t="shared" si="49"/>
        <v>94.044676806083643</v>
      </c>
      <c r="J539" t="s">
        <v>36</v>
      </c>
      <c r="K539" t="s">
        <v>37</v>
      </c>
      <c r="L539">
        <v>1535605200</v>
      </c>
      <c r="M539" s="14">
        <f t="shared" si="50"/>
        <v>43342.208333333328</v>
      </c>
      <c r="N539">
        <v>1537592400</v>
      </c>
      <c r="O539" s="14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 s="5">
        <v>151300</v>
      </c>
      <c r="E540" s="5">
        <v>57034</v>
      </c>
      <c r="F540" s="5">
        <f t="shared" si="48"/>
        <v>37.695968274950431</v>
      </c>
      <c r="G540" t="s">
        <v>14</v>
      </c>
      <c r="H540">
        <v>1296</v>
      </c>
      <c r="I540" s="5">
        <f t="shared" si="49"/>
        <v>44.007716049382715</v>
      </c>
      <c r="J540" t="s">
        <v>21</v>
      </c>
      <c r="K540" t="s">
        <v>22</v>
      </c>
      <c r="L540">
        <v>1379826000</v>
      </c>
      <c r="M540" s="14">
        <f t="shared" si="50"/>
        <v>41539.208333333336</v>
      </c>
      <c r="N540">
        <v>1381208400</v>
      </c>
      <c r="O540" s="14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 s="5">
        <v>9800</v>
      </c>
      <c r="E541" s="5">
        <v>7120</v>
      </c>
      <c r="F541" s="5">
        <f t="shared" si="48"/>
        <v>72.653061224489804</v>
      </c>
      <c r="G541" t="s">
        <v>14</v>
      </c>
      <c r="H541">
        <v>77</v>
      </c>
      <c r="I541" s="5">
        <f t="shared" si="49"/>
        <v>92.467532467532465</v>
      </c>
      <c r="J541" t="s">
        <v>21</v>
      </c>
      <c r="K541" t="s">
        <v>22</v>
      </c>
      <c r="L541">
        <v>1561957200</v>
      </c>
      <c r="M541" s="14">
        <f t="shared" si="50"/>
        <v>43647.208333333328</v>
      </c>
      <c r="N541">
        <v>1562475600</v>
      </c>
      <c r="O541" s="14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 s="5">
        <v>5300</v>
      </c>
      <c r="E542" s="5">
        <v>14097</v>
      </c>
      <c r="F542" s="5">
        <f t="shared" si="48"/>
        <v>265.98113207547169</v>
      </c>
      <c r="G542" t="s">
        <v>20</v>
      </c>
      <c r="H542">
        <v>247</v>
      </c>
      <c r="I542" s="5">
        <f t="shared" si="49"/>
        <v>57.072874493927124</v>
      </c>
      <c r="J542" t="s">
        <v>21</v>
      </c>
      <c r="K542" t="s">
        <v>22</v>
      </c>
      <c r="L542">
        <v>1525496400</v>
      </c>
      <c r="M542" s="14">
        <f t="shared" si="50"/>
        <v>43225.208333333328</v>
      </c>
      <c r="N542">
        <v>1527397200</v>
      </c>
      <c r="O542" s="14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 s="5">
        <v>178000</v>
      </c>
      <c r="E543" s="5">
        <v>43086</v>
      </c>
      <c r="F543" s="5">
        <f t="shared" si="48"/>
        <v>24.205617977528089</v>
      </c>
      <c r="G543" t="s">
        <v>14</v>
      </c>
      <c r="H543">
        <v>395</v>
      </c>
      <c r="I543" s="5">
        <f t="shared" si="49"/>
        <v>109.07848101265823</v>
      </c>
      <c r="J543" t="s">
        <v>107</v>
      </c>
      <c r="K543" t="s">
        <v>108</v>
      </c>
      <c r="L543">
        <v>1433912400</v>
      </c>
      <c r="M543" s="14">
        <f t="shared" si="50"/>
        <v>42165.208333333328</v>
      </c>
      <c r="N543">
        <v>1436158800</v>
      </c>
      <c r="O543" s="14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 s="5">
        <v>77000</v>
      </c>
      <c r="E544" s="5">
        <v>1930</v>
      </c>
      <c r="F544" s="5">
        <f t="shared" si="48"/>
        <v>2.5064935064935066</v>
      </c>
      <c r="G544" t="s">
        <v>14</v>
      </c>
      <c r="H544">
        <v>49</v>
      </c>
      <c r="I544" s="5">
        <f t="shared" si="49"/>
        <v>39.387755102040813</v>
      </c>
      <c r="J544" t="s">
        <v>40</v>
      </c>
      <c r="K544" t="s">
        <v>41</v>
      </c>
      <c r="L544">
        <v>1453442400</v>
      </c>
      <c r="M544" s="14">
        <f t="shared" si="50"/>
        <v>42391.25</v>
      </c>
      <c r="N544">
        <v>1456034400</v>
      </c>
      <c r="O544" s="14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 s="5">
        <v>84900</v>
      </c>
      <c r="E545" s="5">
        <v>13864</v>
      </c>
      <c r="F545" s="5">
        <f t="shared" si="48"/>
        <v>16.329799764428738</v>
      </c>
      <c r="G545" t="s">
        <v>14</v>
      </c>
      <c r="H545">
        <v>180</v>
      </c>
      <c r="I545" s="5">
        <f t="shared" si="49"/>
        <v>77.022222222222226</v>
      </c>
      <c r="J545" t="s">
        <v>21</v>
      </c>
      <c r="K545" t="s">
        <v>22</v>
      </c>
      <c r="L545">
        <v>1378875600</v>
      </c>
      <c r="M545" s="14">
        <f t="shared" si="50"/>
        <v>41528.208333333336</v>
      </c>
      <c r="N545">
        <v>1380171600</v>
      </c>
      <c r="O545" s="14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x14ac:dyDescent="0.25">
      <c r="A546">
        <v>544</v>
      </c>
      <c r="B546" t="s">
        <v>1133</v>
      </c>
      <c r="C546" s="3" t="s">
        <v>1134</v>
      </c>
      <c r="D546" s="5">
        <v>2800</v>
      </c>
      <c r="E546" s="5">
        <v>7742</v>
      </c>
      <c r="F546" s="5">
        <f t="shared" si="48"/>
        <v>276.5</v>
      </c>
      <c r="G546" t="s">
        <v>20</v>
      </c>
      <c r="H546">
        <v>84</v>
      </c>
      <c r="I546" s="5">
        <f t="shared" si="49"/>
        <v>92.166666666666671</v>
      </c>
      <c r="J546" t="s">
        <v>21</v>
      </c>
      <c r="K546" t="s">
        <v>22</v>
      </c>
      <c r="L546">
        <v>1452232800</v>
      </c>
      <c r="M546" s="14">
        <f t="shared" si="50"/>
        <v>42377.25</v>
      </c>
      <c r="N546">
        <v>1453356000</v>
      </c>
      <c r="O546" s="14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 s="5">
        <v>184800</v>
      </c>
      <c r="E547" s="5">
        <v>164109</v>
      </c>
      <c r="F547" s="5">
        <f t="shared" si="48"/>
        <v>88.803571428571431</v>
      </c>
      <c r="G547" t="s">
        <v>14</v>
      </c>
      <c r="H547">
        <v>2690</v>
      </c>
      <c r="I547" s="5">
        <f t="shared" si="49"/>
        <v>61.007063197026021</v>
      </c>
      <c r="J547" t="s">
        <v>21</v>
      </c>
      <c r="K547" t="s">
        <v>22</v>
      </c>
      <c r="L547">
        <v>1577253600</v>
      </c>
      <c r="M547" s="14">
        <f t="shared" si="50"/>
        <v>43824.25</v>
      </c>
      <c r="N547">
        <v>1578981600</v>
      </c>
      <c r="O547" s="14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 s="5">
        <v>4200</v>
      </c>
      <c r="E548" s="5">
        <v>6870</v>
      </c>
      <c r="F548" s="5">
        <f t="shared" si="48"/>
        <v>163.57142857142856</v>
      </c>
      <c r="G548" t="s">
        <v>20</v>
      </c>
      <c r="H548">
        <v>88</v>
      </c>
      <c r="I548" s="5">
        <f t="shared" si="49"/>
        <v>78.068181818181813</v>
      </c>
      <c r="J548" t="s">
        <v>21</v>
      </c>
      <c r="K548" t="s">
        <v>22</v>
      </c>
      <c r="L548">
        <v>1537160400</v>
      </c>
      <c r="M548" s="14">
        <f t="shared" si="50"/>
        <v>43360.208333333328</v>
      </c>
      <c r="N548">
        <v>1537419600</v>
      </c>
      <c r="O548" s="14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 s="5">
        <v>1300</v>
      </c>
      <c r="E549" s="5">
        <v>12597</v>
      </c>
      <c r="F549" s="5">
        <f t="shared" si="48"/>
        <v>969</v>
      </c>
      <c r="G549" t="s">
        <v>20</v>
      </c>
      <c r="H549">
        <v>156</v>
      </c>
      <c r="I549" s="5">
        <f t="shared" si="49"/>
        <v>80.75</v>
      </c>
      <c r="J549" t="s">
        <v>21</v>
      </c>
      <c r="K549" t="s">
        <v>22</v>
      </c>
      <c r="L549">
        <v>1422165600</v>
      </c>
      <c r="M549" s="14">
        <f t="shared" si="50"/>
        <v>42029.25</v>
      </c>
      <c r="N549">
        <v>1423202400</v>
      </c>
      <c r="O549" s="14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 s="5">
        <v>66100</v>
      </c>
      <c r="E550" s="5">
        <v>179074</v>
      </c>
      <c r="F550" s="5">
        <f t="shared" si="48"/>
        <v>270.91376701966715</v>
      </c>
      <c r="G550" t="s">
        <v>20</v>
      </c>
      <c r="H550">
        <v>2985</v>
      </c>
      <c r="I550" s="5">
        <f t="shared" si="49"/>
        <v>59.991289782244557</v>
      </c>
      <c r="J550" t="s">
        <v>21</v>
      </c>
      <c r="K550" t="s">
        <v>22</v>
      </c>
      <c r="L550">
        <v>1459486800</v>
      </c>
      <c r="M550" s="14">
        <f t="shared" si="50"/>
        <v>42461.208333333328</v>
      </c>
      <c r="N550">
        <v>1460610000</v>
      </c>
      <c r="O550" s="14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5" x14ac:dyDescent="0.25">
      <c r="A551">
        <v>549</v>
      </c>
      <c r="B551" t="s">
        <v>1143</v>
      </c>
      <c r="C551" s="3" t="s">
        <v>1144</v>
      </c>
      <c r="D551" s="5">
        <v>29500</v>
      </c>
      <c r="E551" s="5">
        <v>83843</v>
      </c>
      <c r="F551" s="5">
        <f t="shared" si="48"/>
        <v>284.21355932203392</v>
      </c>
      <c r="G551" t="s">
        <v>20</v>
      </c>
      <c r="H551">
        <v>762</v>
      </c>
      <c r="I551" s="5">
        <f t="shared" si="49"/>
        <v>110.03018372703411</v>
      </c>
      <c r="J551" t="s">
        <v>21</v>
      </c>
      <c r="K551" t="s">
        <v>22</v>
      </c>
      <c r="L551">
        <v>1369717200</v>
      </c>
      <c r="M551" s="14">
        <f t="shared" si="50"/>
        <v>41422.208333333336</v>
      </c>
      <c r="N551">
        <v>1370494800</v>
      </c>
      <c r="O551" s="14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x14ac:dyDescent="0.25">
      <c r="A552">
        <v>550</v>
      </c>
      <c r="B552" t="s">
        <v>1145</v>
      </c>
      <c r="C552" s="3" t="s">
        <v>1146</v>
      </c>
      <c r="D552" s="5">
        <v>100</v>
      </c>
      <c r="E552" s="5">
        <v>4</v>
      </c>
      <c r="F552" s="5">
        <f t="shared" si="48"/>
        <v>4</v>
      </c>
      <c r="G552" t="s">
        <v>74</v>
      </c>
      <c r="H552">
        <v>1</v>
      </c>
      <c r="I552" s="5">
        <f t="shared" si="49"/>
        <v>4</v>
      </c>
      <c r="J552" t="s">
        <v>98</v>
      </c>
      <c r="K552" t="s">
        <v>99</v>
      </c>
      <c r="L552">
        <v>1330495200</v>
      </c>
      <c r="M552" s="14">
        <f t="shared" si="50"/>
        <v>40968.25</v>
      </c>
      <c r="N552">
        <v>1332306000</v>
      </c>
      <c r="O552" s="14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 s="5">
        <v>180100</v>
      </c>
      <c r="E553" s="5">
        <v>105598</v>
      </c>
      <c r="F553" s="5">
        <f t="shared" si="48"/>
        <v>58.6329816768462</v>
      </c>
      <c r="G553" t="s">
        <v>14</v>
      </c>
      <c r="H553">
        <v>2779</v>
      </c>
      <c r="I553" s="5">
        <f t="shared" si="49"/>
        <v>37.99856063332134</v>
      </c>
      <c r="J553" t="s">
        <v>26</v>
      </c>
      <c r="K553" t="s">
        <v>27</v>
      </c>
      <c r="L553">
        <v>1419055200</v>
      </c>
      <c r="M553" s="14">
        <f t="shared" si="50"/>
        <v>41993.25</v>
      </c>
      <c r="N553">
        <v>1422511200</v>
      </c>
      <c r="O553" s="14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 s="5">
        <v>9000</v>
      </c>
      <c r="E554" s="5">
        <v>8866</v>
      </c>
      <c r="F554" s="5">
        <f t="shared" si="48"/>
        <v>98.51111111111112</v>
      </c>
      <c r="G554" t="s">
        <v>14</v>
      </c>
      <c r="H554">
        <v>92</v>
      </c>
      <c r="I554" s="5">
        <f t="shared" si="49"/>
        <v>96.369565217391298</v>
      </c>
      <c r="J554" t="s">
        <v>21</v>
      </c>
      <c r="K554" t="s">
        <v>22</v>
      </c>
      <c r="L554">
        <v>1480140000</v>
      </c>
      <c r="M554" s="14">
        <f t="shared" si="50"/>
        <v>42700.25</v>
      </c>
      <c r="N554">
        <v>1480312800</v>
      </c>
      <c r="O554" s="14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 s="5">
        <v>170600</v>
      </c>
      <c r="E555" s="5">
        <v>75022</v>
      </c>
      <c r="F555" s="5">
        <f t="shared" si="48"/>
        <v>43.975381008206334</v>
      </c>
      <c r="G555" t="s">
        <v>14</v>
      </c>
      <c r="H555">
        <v>1028</v>
      </c>
      <c r="I555" s="5">
        <f t="shared" si="49"/>
        <v>72.978599221789878</v>
      </c>
      <c r="J555" t="s">
        <v>21</v>
      </c>
      <c r="K555" t="s">
        <v>22</v>
      </c>
      <c r="L555">
        <v>1293948000</v>
      </c>
      <c r="M555" s="14">
        <f t="shared" si="50"/>
        <v>40545.25</v>
      </c>
      <c r="N555">
        <v>1294034400</v>
      </c>
      <c r="O555" s="14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5" x14ac:dyDescent="0.25">
      <c r="A556">
        <v>554</v>
      </c>
      <c r="B556" t="s">
        <v>1153</v>
      </c>
      <c r="C556" s="3" t="s">
        <v>1154</v>
      </c>
      <c r="D556" s="5">
        <v>9500</v>
      </c>
      <c r="E556" s="5">
        <v>14408</v>
      </c>
      <c r="F556" s="5">
        <f t="shared" si="48"/>
        <v>151.66315789473683</v>
      </c>
      <c r="G556" t="s">
        <v>20</v>
      </c>
      <c r="H556">
        <v>554</v>
      </c>
      <c r="I556" s="5">
        <f t="shared" si="49"/>
        <v>26.007220216606498</v>
      </c>
      <c r="J556" t="s">
        <v>15</v>
      </c>
      <c r="K556" t="s">
        <v>16</v>
      </c>
      <c r="L556">
        <v>1482127200</v>
      </c>
      <c r="M556" s="14">
        <f t="shared" si="50"/>
        <v>42723.25</v>
      </c>
      <c r="N556">
        <v>1482645600</v>
      </c>
      <c r="O556" s="14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 s="5">
        <v>6300</v>
      </c>
      <c r="E557" s="5">
        <v>14089</v>
      </c>
      <c r="F557" s="5">
        <f t="shared" si="48"/>
        <v>223.63492063492063</v>
      </c>
      <c r="G557" t="s">
        <v>20</v>
      </c>
      <c r="H557">
        <v>135</v>
      </c>
      <c r="I557" s="5">
        <f t="shared" si="49"/>
        <v>104.36296296296297</v>
      </c>
      <c r="J557" t="s">
        <v>36</v>
      </c>
      <c r="K557" t="s">
        <v>37</v>
      </c>
      <c r="L557">
        <v>1396414800</v>
      </c>
      <c r="M557" s="14">
        <f t="shared" si="50"/>
        <v>41731.208333333336</v>
      </c>
      <c r="N557">
        <v>1399093200</v>
      </c>
      <c r="O557" s="14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 s="5">
        <v>5200</v>
      </c>
      <c r="E558" s="5">
        <v>12467</v>
      </c>
      <c r="F558" s="5">
        <f t="shared" si="48"/>
        <v>239.75</v>
      </c>
      <c r="G558" t="s">
        <v>20</v>
      </c>
      <c r="H558">
        <v>122</v>
      </c>
      <c r="I558" s="5">
        <f t="shared" si="49"/>
        <v>102.18852459016394</v>
      </c>
      <c r="J558" t="s">
        <v>21</v>
      </c>
      <c r="K558" t="s">
        <v>22</v>
      </c>
      <c r="L558">
        <v>1315285200</v>
      </c>
      <c r="M558" s="14">
        <f t="shared" si="50"/>
        <v>40792.208333333336</v>
      </c>
      <c r="N558">
        <v>1315890000</v>
      </c>
      <c r="O558" s="14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 s="5">
        <v>6000</v>
      </c>
      <c r="E559" s="5">
        <v>11960</v>
      </c>
      <c r="F559" s="5">
        <f t="shared" si="48"/>
        <v>199.33333333333334</v>
      </c>
      <c r="G559" t="s">
        <v>20</v>
      </c>
      <c r="H559">
        <v>221</v>
      </c>
      <c r="I559" s="5">
        <f t="shared" si="49"/>
        <v>54.117647058823529</v>
      </c>
      <c r="J559" t="s">
        <v>21</v>
      </c>
      <c r="K559" t="s">
        <v>22</v>
      </c>
      <c r="L559">
        <v>1443762000</v>
      </c>
      <c r="M559" s="14">
        <f t="shared" si="50"/>
        <v>42279.208333333328</v>
      </c>
      <c r="N559">
        <v>1444021200</v>
      </c>
      <c r="O559" s="14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 s="5">
        <v>5800</v>
      </c>
      <c r="E560" s="5">
        <v>7966</v>
      </c>
      <c r="F560" s="5">
        <f t="shared" si="48"/>
        <v>137.34482758620689</v>
      </c>
      <c r="G560" t="s">
        <v>20</v>
      </c>
      <c r="H560">
        <v>126</v>
      </c>
      <c r="I560" s="5">
        <f t="shared" si="49"/>
        <v>63.222222222222221</v>
      </c>
      <c r="J560" t="s">
        <v>21</v>
      </c>
      <c r="K560" t="s">
        <v>22</v>
      </c>
      <c r="L560">
        <v>1456293600</v>
      </c>
      <c r="M560" s="14">
        <f t="shared" si="50"/>
        <v>42424.25</v>
      </c>
      <c r="N560">
        <v>1460005200</v>
      </c>
      <c r="O560" s="14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 s="5">
        <v>105300</v>
      </c>
      <c r="E561" s="5">
        <v>106321</v>
      </c>
      <c r="F561" s="5">
        <f t="shared" si="48"/>
        <v>100.9696106362773</v>
      </c>
      <c r="G561" t="s">
        <v>20</v>
      </c>
      <c r="H561">
        <v>1022</v>
      </c>
      <c r="I561" s="5">
        <f t="shared" si="49"/>
        <v>104.03228962818004</v>
      </c>
      <c r="J561" t="s">
        <v>21</v>
      </c>
      <c r="K561" t="s">
        <v>22</v>
      </c>
      <c r="L561">
        <v>1470114000</v>
      </c>
      <c r="M561" s="14">
        <f t="shared" si="50"/>
        <v>42584.208333333328</v>
      </c>
      <c r="N561">
        <v>1470718800</v>
      </c>
      <c r="O561" s="14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 s="5">
        <v>20000</v>
      </c>
      <c r="E562" s="5">
        <v>158832</v>
      </c>
      <c r="F562" s="5">
        <f t="shared" si="48"/>
        <v>794.16</v>
      </c>
      <c r="G562" t="s">
        <v>20</v>
      </c>
      <c r="H562">
        <v>3177</v>
      </c>
      <c r="I562" s="5">
        <f t="shared" si="49"/>
        <v>49.994334277620396</v>
      </c>
      <c r="J562" t="s">
        <v>21</v>
      </c>
      <c r="K562" t="s">
        <v>22</v>
      </c>
      <c r="L562">
        <v>1321596000</v>
      </c>
      <c r="M562" s="14">
        <f t="shared" si="50"/>
        <v>40865.25</v>
      </c>
      <c r="N562">
        <v>1325052000</v>
      </c>
      <c r="O562" s="14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 s="5">
        <v>3000</v>
      </c>
      <c r="E563" s="5">
        <v>11091</v>
      </c>
      <c r="F563" s="5">
        <f t="shared" si="48"/>
        <v>369.7</v>
      </c>
      <c r="G563" t="s">
        <v>20</v>
      </c>
      <c r="H563">
        <v>198</v>
      </c>
      <c r="I563" s="5">
        <f t="shared" si="49"/>
        <v>56.015151515151516</v>
      </c>
      <c r="J563" t="s">
        <v>98</v>
      </c>
      <c r="K563" t="s">
        <v>99</v>
      </c>
      <c r="L563">
        <v>1318827600</v>
      </c>
      <c r="M563" s="14">
        <f t="shared" si="50"/>
        <v>40833.208333333336</v>
      </c>
      <c r="N563">
        <v>1319000400</v>
      </c>
      <c r="O563" s="14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 s="5">
        <v>9900</v>
      </c>
      <c r="E564" s="5">
        <v>1269</v>
      </c>
      <c r="F564" s="5">
        <f t="shared" si="48"/>
        <v>12.818181818181817</v>
      </c>
      <c r="G564" t="s">
        <v>14</v>
      </c>
      <c r="H564">
        <v>26</v>
      </c>
      <c r="I564" s="5">
        <f t="shared" si="49"/>
        <v>48.807692307692307</v>
      </c>
      <c r="J564" t="s">
        <v>98</v>
      </c>
      <c r="K564" t="s">
        <v>99</v>
      </c>
      <c r="L564">
        <v>1552366800</v>
      </c>
      <c r="M564" s="14">
        <f t="shared" si="50"/>
        <v>43536.208333333328</v>
      </c>
      <c r="N564">
        <v>1552539600</v>
      </c>
      <c r="O564" s="14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 s="5">
        <v>3700</v>
      </c>
      <c r="E565" s="5">
        <v>5107</v>
      </c>
      <c r="F565" s="5">
        <f t="shared" si="48"/>
        <v>138.02702702702703</v>
      </c>
      <c r="G565" t="s">
        <v>20</v>
      </c>
      <c r="H565">
        <v>85</v>
      </c>
      <c r="I565" s="5">
        <f t="shared" si="49"/>
        <v>60.082352941176474</v>
      </c>
      <c r="J565" t="s">
        <v>26</v>
      </c>
      <c r="K565" t="s">
        <v>27</v>
      </c>
      <c r="L565">
        <v>1542088800</v>
      </c>
      <c r="M565" s="14">
        <f t="shared" si="50"/>
        <v>43417.25</v>
      </c>
      <c r="N565">
        <v>1543816800</v>
      </c>
      <c r="O565" s="14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 s="5">
        <v>168700</v>
      </c>
      <c r="E566" s="5">
        <v>141393</v>
      </c>
      <c r="F566" s="5">
        <f t="shared" si="48"/>
        <v>83.813278008298752</v>
      </c>
      <c r="G566" t="s">
        <v>14</v>
      </c>
      <c r="H566">
        <v>1790</v>
      </c>
      <c r="I566" s="5">
        <f t="shared" si="49"/>
        <v>78.990502793296088</v>
      </c>
      <c r="J566" t="s">
        <v>21</v>
      </c>
      <c r="K566" t="s">
        <v>22</v>
      </c>
      <c r="L566">
        <v>1426395600</v>
      </c>
      <c r="M566" s="14">
        <f t="shared" si="50"/>
        <v>42078.208333333328</v>
      </c>
      <c r="N566">
        <v>1427086800</v>
      </c>
      <c r="O566" s="14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 s="5">
        <v>94900</v>
      </c>
      <c r="E567" s="5">
        <v>194166</v>
      </c>
      <c r="F567" s="5">
        <f t="shared" si="48"/>
        <v>204.60063224446787</v>
      </c>
      <c r="G567" t="s">
        <v>20</v>
      </c>
      <c r="H567">
        <v>3596</v>
      </c>
      <c r="I567" s="5">
        <f t="shared" si="49"/>
        <v>53.99499443826474</v>
      </c>
      <c r="J567" t="s">
        <v>21</v>
      </c>
      <c r="K567" t="s">
        <v>22</v>
      </c>
      <c r="L567">
        <v>1321336800</v>
      </c>
      <c r="M567" s="14">
        <f t="shared" si="50"/>
        <v>40862.25</v>
      </c>
      <c r="N567">
        <v>1323064800</v>
      </c>
      <c r="O567" s="14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 s="5">
        <v>9300</v>
      </c>
      <c r="E568" s="5">
        <v>4124</v>
      </c>
      <c r="F568" s="5">
        <f t="shared" si="48"/>
        <v>44.344086021505376</v>
      </c>
      <c r="G568" t="s">
        <v>14</v>
      </c>
      <c r="H568">
        <v>37</v>
      </c>
      <c r="I568" s="5">
        <f t="shared" si="49"/>
        <v>111.45945945945945</v>
      </c>
      <c r="J568" t="s">
        <v>21</v>
      </c>
      <c r="K568" t="s">
        <v>22</v>
      </c>
      <c r="L568">
        <v>1456293600</v>
      </c>
      <c r="M568" s="14">
        <f t="shared" si="50"/>
        <v>42424.25</v>
      </c>
      <c r="N568">
        <v>1458277200</v>
      </c>
      <c r="O568" s="14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x14ac:dyDescent="0.25">
      <c r="A569">
        <v>567</v>
      </c>
      <c r="B569" t="s">
        <v>1178</v>
      </c>
      <c r="C569" s="3" t="s">
        <v>1179</v>
      </c>
      <c r="D569" s="5">
        <v>6800</v>
      </c>
      <c r="E569" s="5">
        <v>14865</v>
      </c>
      <c r="F569" s="5">
        <f t="shared" si="48"/>
        <v>218.60294117647058</v>
      </c>
      <c r="G569" t="s">
        <v>20</v>
      </c>
      <c r="H569">
        <v>244</v>
      </c>
      <c r="I569" s="5">
        <f t="shared" si="49"/>
        <v>60.922131147540981</v>
      </c>
      <c r="J569" t="s">
        <v>21</v>
      </c>
      <c r="K569" t="s">
        <v>22</v>
      </c>
      <c r="L569">
        <v>1404968400</v>
      </c>
      <c r="M569" s="14">
        <f t="shared" si="50"/>
        <v>41830.208333333336</v>
      </c>
      <c r="N569">
        <v>1405141200</v>
      </c>
      <c r="O569" s="14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 s="5">
        <v>72400</v>
      </c>
      <c r="E570" s="5">
        <v>134688</v>
      </c>
      <c r="F570" s="5">
        <f t="shared" si="48"/>
        <v>186.03314917127071</v>
      </c>
      <c r="G570" t="s">
        <v>20</v>
      </c>
      <c r="H570">
        <v>5180</v>
      </c>
      <c r="I570" s="5">
        <f t="shared" si="49"/>
        <v>26.0015444015444</v>
      </c>
      <c r="J570" t="s">
        <v>21</v>
      </c>
      <c r="K570" t="s">
        <v>22</v>
      </c>
      <c r="L570">
        <v>1279170000</v>
      </c>
      <c r="M570" s="14">
        <f t="shared" si="50"/>
        <v>40374.208333333336</v>
      </c>
      <c r="N570">
        <v>1283058000</v>
      </c>
      <c r="O570" s="14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 s="5">
        <v>20100</v>
      </c>
      <c r="E571" s="5">
        <v>47705</v>
      </c>
      <c r="F571" s="5">
        <f t="shared" si="48"/>
        <v>237.33830845771143</v>
      </c>
      <c r="G571" t="s">
        <v>20</v>
      </c>
      <c r="H571">
        <v>589</v>
      </c>
      <c r="I571" s="5">
        <f t="shared" si="49"/>
        <v>80.993208828522924</v>
      </c>
      <c r="J571" t="s">
        <v>107</v>
      </c>
      <c r="K571" t="s">
        <v>108</v>
      </c>
      <c r="L571">
        <v>1294725600</v>
      </c>
      <c r="M571" s="14">
        <f t="shared" si="50"/>
        <v>40554.25</v>
      </c>
      <c r="N571">
        <v>1295762400</v>
      </c>
      <c r="O571" s="14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 s="5">
        <v>31200</v>
      </c>
      <c r="E572" s="5">
        <v>95364</v>
      </c>
      <c r="F572" s="5">
        <f t="shared" si="48"/>
        <v>305.65384615384613</v>
      </c>
      <c r="G572" t="s">
        <v>20</v>
      </c>
      <c r="H572">
        <v>2725</v>
      </c>
      <c r="I572" s="5">
        <f t="shared" si="49"/>
        <v>34.995963302752294</v>
      </c>
      <c r="J572" t="s">
        <v>21</v>
      </c>
      <c r="K572" t="s">
        <v>22</v>
      </c>
      <c r="L572">
        <v>1419055200</v>
      </c>
      <c r="M572" s="14">
        <f t="shared" si="50"/>
        <v>41993.25</v>
      </c>
      <c r="N572">
        <v>1419573600</v>
      </c>
      <c r="O572" s="14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 s="5">
        <v>3500</v>
      </c>
      <c r="E573" s="5">
        <v>3295</v>
      </c>
      <c r="F573" s="5">
        <f t="shared" si="48"/>
        <v>94.142857142857139</v>
      </c>
      <c r="G573" t="s">
        <v>14</v>
      </c>
      <c r="H573">
        <v>35</v>
      </c>
      <c r="I573" s="5">
        <f t="shared" si="49"/>
        <v>94.142857142857139</v>
      </c>
      <c r="J573" t="s">
        <v>107</v>
      </c>
      <c r="K573" t="s">
        <v>108</v>
      </c>
      <c r="L573">
        <v>1434690000</v>
      </c>
      <c r="M573" s="14">
        <f t="shared" si="50"/>
        <v>42174.208333333328</v>
      </c>
      <c r="N573">
        <v>1438750800</v>
      </c>
      <c r="O573" s="14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 s="5">
        <v>9000</v>
      </c>
      <c r="E574" s="5">
        <v>4896</v>
      </c>
      <c r="F574" s="5">
        <f t="shared" si="48"/>
        <v>54.400000000000006</v>
      </c>
      <c r="G574" t="s">
        <v>74</v>
      </c>
      <c r="H574">
        <v>94</v>
      </c>
      <c r="I574" s="5">
        <f t="shared" si="49"/>
        <v>52.085106382978722</v>
      </c>
      <c r="J574" t="s">
        <v>21</v>
      </c>
      <c r="K574" t="s">
        <v>22</v>
      </c>
      <c r="L574">
        <v>1443416400</v>
      </c>
      <c r="M574" s="14">
        <f t="shared" si="50"/>
        <v>42275.208333333328</v>
      </c>
      <c r="N574">
        <v>1444798800</v>
      </c>
      <c r="O574" s="14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 s="5">
        <v>6700</v>
      </c>
      <c r="E575" s="5">
        <v>7496</v>
      </c>
      <c r="F575" s="5">
        <f t="shared" si="48"/>
        <v>111.88059701492537</v>
      </c>
      <c r="G575" t="s">
        <v>20</v>
      </c>
      <c r="H575">
        <v>300</v>
      </c>
      <c r="I575" s="5">
        <f t="shared" si="49"/>
        <v>24.986666666666668</v>
      </c>
      <c r="J575" t="s">
        <v>21</v>
      </c>
      <c r="K575" t="s">
        <v>22</v>
      </c>
      <c r="L575">
        <v>1399006800</v>
      </c>
      <c r="M575" s="14">
        <f t="shared" si="50"/>
        <v>41761.208333333336</v>
      </c>
      <c r="N575">
        <v>1399179600</v>
      </c>
      <c r="O575" s="14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 s="5">
        <v>2700</v>
      </c>
      <c r="E576" s="5">
        <v>9967</v>
      </c>
      <c r="F576" s="5">
        <f t="shared" si="48"/>
        <v>369.14814814814815</v>
      </c>
      <c r="G576" t="s">
        <v>20</v>
      </c>
      <c r="H576">
        <v>144</v>
      </c>
      <c r="I576" s="5">
        <f t="shared" si="49"/>
        <v>69.215277777777771</v>
      </c>
      <c r="J576" t="s">
        <v>21</v>
      </c>
      <c r="K576" t="s">
        <v>22</v>
      </c>
      <c r="L576">
        <v>1575698400</v>
      </c>
      <c r="M576" s="14">
        <f t="shared" si="50"/>
        <v>43806.25</v>
      </c>
      <c r="N576">
        <v>1576562400</v>
      </c>
      <c r="O576" s="14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 s="5">
        <v>83300</v>
      </c>
      <c r="E577" s="5">
        <v>52421</v>
      </c>
      <c r="F577" s="5">
        <f t="shared" si="48"/>
        <v>62.930372148859547</v>
      </c>
      <c r="G577" t="s">
        <v>14</v>
      </c>
      <c r="H577">
        <v>558</v>
      </c>
      <c r="I577" s="5">
        <f t="shared" si="49"/>
        <v>93.944444444444443</v>
      </c>
      <c r="J577" t="s">
        <v>21</v>
      </c>
      <c r="K577" t="s">
        <v>22</v>
      </c>
      <c r="L577">
        <v>1400562000</v>
      </c>
      <c r="M577" s="14">
        <f t="shared" si="50"/>
        <v>41779.208333333336</v>
      </c>
      <c r="N577">
        <v>1400821200</v>
      </c>
      <c r="O577" s="14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x14ac:dyDescent="0.25">
      <c r="A578">
        <v>576</v>
      </c>
      <c r="B578" t="s">
        <v>1196</v>
      </c>
      <c r="C578" s="3" t="s">
        <v>1197</v>
      </c>
      <c r="D578" s="5">
        <v>9700</v>
      </c>
      <c r="E578" s="5">
        <v>6298</v>
      </c>
      <c r="F578" s="5">
        <f t="shared" si="48"/>
        <v>64.927835051546396</v>
      </c>
      <c r="G578" t="s">
        <v>14</v>
      </c>
      <c r="H578">
        <v>64</v>
      </c>
      <c r="I578" s="5">
        <f t="shared" si="49"/>
        <v>98.40625</v>
      </c>
      <c r="J578" t="s">
        <v>21</v>
      </c>
      <c r="K578" t="s">
        <v>22</v>
      </c>
      <c r="L578">
        <v>1509512400</v>
      </c>
      <c r="M578" s="14">
        <f t="shared" si="50"/>
        <v>43040.208333333328</v>
      </c>
      <c r="N578">
        <v>1510984800</v>
      </c>
      <c r="O578" s="14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 s="5">
        <v>8200</v>
      </c>
      <c r="E579" s="5">
        <v>1546</v>
      </c>
      <c r="F579" s="5">
        <f t="shared" ref="F579:F642" si="54">+E579/D579*100</f>
        <v>18.853658536585368</v>
      </c>
      <c r="G579" t="s">
        <v>74</v>
      </c>
      <c r="H579">
        <v>37</v>
      </c>
      <c r="I579" s="5">
        <f t="shared" ref="I579:I642" si="55">IF(E579,E579/H579,0)</f>
        <v>41.783783783783782</v>
      </c>
      <c r="J579" t="s">
        <v>21</v>
      </c>
      <c r="K579" t="s">
        <v>22</v>
      </c>
      <c r="L579">
        <v>1299823200</v>
      </c>
      <c r="M579" s="14">
        <f t="shared" ref="M579:M642" si="56">(((L579/60)/60)/24)+DATE(1970,1,1)</f>
        <v>40613.25</v>
      </c>
      <c r="N579">
        <v>1302066000</v>
      </c>
      <c r="O579" s="14">
        <f t="shared" ref="O579:O642" si="57">(((N579/60)/60)/24)+DATE(1970,1,1)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LEFT(R579,FIND("/", R579)-1)</f>
        <v>music</v>
      </c>
      <c r="T579" t="str">
        <f t="shared" ref="T579:T642" si="59">MID(R579,FIND("/",R579)+1,LEN(R579))</f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 s="5">
        <v>96500</v>
      </c>
      <c r="E580" s="5">
        <v>16168</v>
      </c>
      <c r="F580" s="5">
        <f t="shared" si="54"/>
        <v>16.754404145077721</v>
      </c>
      <c r="G580" t="s">
        <v>14</v>
      </c>
      <c r="H580">
        <v>245</v>
      </c>
      <c r="I580" s="5">
        <f t="shared" si="55"/>
        <v>65.991836734693877</v>
      </c>
      <c r="J580" t="s">
        <v>21</v>
      </c>
      <c r="K580" t="s">
        <v>22</v>
      </c>
      <c r="L580">
        <v>1322719200</v>
      </c>
      <c r="M580" s="14">
        <f t="shared" si="56"/>
        <v>40878.25</v>
      </c>
      <c r="N580">
        <v>1322978400</v>
      </c>
      <c r="O580" s="14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 s="5">
        <v>6200</v>
      </c>
      <c r="E581" s="5">
        <v>6269</v>
      </c>
      <c r="F581" s="5">
        <f t="shared" si="54"/>
        <v>101.11290322580646</v>
      </c>
      <c r="G581" t="s">
        <v>20</v>
      </c>
      <c r="H581">
        <v>87</v>
      </c>
      <c r="I581" s="5">
        <f t="shared" si="55"/>
        <v>72.05747126436782</v>
      </c>
      <c r="J581" t="s">
        <v>21</v>
      </c>
      <c r="K581" t="s">
        <v>22</v>
      </c>
      <c r="L581">
        <v>1312693200</v>
      </c>
      <c r="M581" s="14">
        <f t="shared" si="56"/>
        <v>40762.208333333336</v>
      </c>
      <c r="N581">
        <v>1313730000</v>
      </c>
      <c r="O581" s="14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 s="5">
        <v>43800</v>
      </c>
      <c r="E582" s="5">
        <v>149578</v>
      </c>
      <c r="F582" s="5">
        <f t="shared" si="54"/>
        <v>341.5022831050228</v>
      </c>
      <c r="G582" t="s">
        <v>20</v>
      </c>
      <c r="H582">
        <v>3116</v>
      </c>
      <c r="I582" s="5">
        <f t="shared" si="55"/>
        <v>48.003209242618745</v>
      </c>
      <c r="J582" t="s">
        <v>21</v>
      </c>
      <c r="K582" t="s">
        <v>22</v>
      </c>
      <c r="L582">
        <v>1393394400</v>
      </c>
      <c r="M582" s="14">
        <f t="shared" si="56"/>
        <v>41696.25</v>
      </c>
      <c r="N582">
        <v>1394085600</v>
      </c>
      <c r="O582" s="14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 s="5">
        <v>6000</v>
      </c>
      <c r="E583" s="5">
        <v>3841</v>
      </c>
      <c r="F583" s="5">
        <f t="shared" si="54"/>
        <v>64.016666666666666</v>
      </c>
      <c r="G583" t="s">
        <v>14</v>
      </c>
      <c r="H583">
        <v>71</v>
      </c>
      <c r="I583" s="5">
        <f t="shared" si="55"/>
        <v>54.098591549295776</v>
      </c>
      <c r="J583" t="s">
        <v>21</v>
      </c>
      <c r="K583" t="s">
        <v>22</v>
      </c>
      <c r="L583">
        <v>1304053200</v>
      </c>
      <c r="M583" s="14">
        <f t="shared" si="56"/>
        <v>40662.208333333336</v>
      </c>
      <c r="N583">
        <v>1305349200</v>
      </c>
      <c r="O583" s="14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 s="5">
        <v>8700</v>
      </c>
      <c r="E584" s="5">
        <v>4531</v>
      </c>
      <c r="F584" s="5">
        <f t="shared" si="54"/>
        <v>52.080459770114942</v>
      </c>
      <c r="G584" t="s">
        <v>14</v>
      </c>
      <c r="H584">
        <v>42</v>
      </c>
      <c r="I584" s="5">
        <f t="shared" si="55"/>
        <v>107.88095238095238</v>
      </c>
      <c r="J584" t="s">
        <v>21</v>
      </c>
      <c r="K584" t="s">
        <v>22</v>
      </c>
      <c r="L584">
        <v>1433912400</v>
      </c>
      <c r="M584" s="14">
        <f t="shared" si="56"/>
        <v>42165.208333333328</v>
      </c>
      <c r="N584">
        <v>1434344400</v>
      </c>
      <c r="O584" s="14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5" x14ac:dyDescent="0.25">
      <c r="A585">
        <v>583</v>
      </c>
      <c r="B585" t="s">
        <v>1209</v>
      </c>
      <c r="C585" s="3" t="s">
        <v>1210</v>
      </c>
      <c r="D585" s="5">
        <v>18900</v>
      </c>
      <c r="E585" s="5">
        <v>60934</v>
      </c>
      <c r="F585" s="5">
        <f t="shared" si="54"/>
        <v>322.40211640211641</v>
      </c>
      <c r="G585" t="s">
        <v>20</v>
      </c>
      <c r="H585">
        <v>909</v>
      </c>
      <c r="I585" s="5">
        <f t="shared" si="55"/>
        <v>67.034103410341032</v>
      </c>
      <c r="J585" t="s">
        <v>21</v>
      </c>
      <c r="K585" t="s">
        <v>22</v>
      </c>
      <c r="L585">
        <v>1329717600</v>
      </c>
      <c r="M585" s="14">
        <f t="shared" si="56"/>
        <v>40959.25</v>
      </c>
      <c r="N585">
        <v>1331186400</v>
      </c>
      <c r="O585" s="14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 s="5">
        <v>86400</v>
      </c>
      <c r="E586" s="5">
        <v>103255</v>
      </c>
      <c r="F586" s="5">
        <f t="shared" si="54"/>
        <v>119.50810185185186</v>
      </c>
      <c r="G586" t="s">
        <v>20</v>
      </c>
      <c r="H586">
        <v>1613</v>
      </c>
      <c r="I586" s="5">
        <f t="shared" si="55"/>
        <v>64.01425914445133</v>
      </c>
      <c r="J586" t="s">
        <v>21</v>
      </c>
      <c r="K586" t="s">
        <v>22</v>
      </c>
      <c r="L586">
        <v>1335330000</v>
      </c>
      <c r="M586" s="14">
        <f t="shared" si="56"/>
        <v>41024.208333333336</v>
      </c>
      <c r="N586">
        <v>1336539600</v>
      </c>
      <c r="O586" s="14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 s="5">
        <v>8900</v>
      </c>
      <c r="E587" s="5">
        <v>13065</v>
      </c>
      <c r="F587" s="5">
        <f t="shared" si="54"/>
        <v>146.79775280898878</v>
      </c>
      <c r="G587" t="s">
        <v>20</v>
      </c>
      <c r="H587">
        <v>136</v>
      </c>
      <c r="I587" s="5">
        <f t="shared" si="55"/>
        <v>96.066176470588232</v>
      </c>
      <c r="J587" t="s">
        <v>21</v>
      </c>
      <c r="K587" t="s">
        <v>22</v>
      </c>
      <c r="L587">
        <v>1268888400</v>
      </c>
      <c r="M587" s="14">
        <f t="shared" si="56"/>
        <v>40255.208333333336</v>
      </c>
      <c r="N587">
        <v>1269752400</v>
      </c>
      <c r="O587" s="14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 s="5">
        <v>700</v>
      </c>
      <c r="E588" s="5">
        <v>6654</v>
      </c>
      <c r="F588" s="5">
        <f t="shared" si="54"/>
        <v>950.57142857142856</v>
      </c>
      <c r="G588" t="s">
        <v>20</v>
      </c>
      <c r="H588">
        <v>130</v>
      </c>
      <c r="I588" s="5">
        <f t="shared" si="55"/>
        <v>51.184615384615384</v>
      </c>
      <c r="J588" t="s">
        <v>21</v>
      </c>
      <c r="K588" t="s">
        <v>22</v>
      </c>
      <c r="L588">
        <v>1289973600</v>
      </c>
      <c r="M588" s="14">
        <f t="shared" si="56"/>
        <v>40499.25</v>
      </c>
      <c r="N588">
        <v>1291615200</v>
      </c>
      <c r="O588" s="14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 s="5">
        <v>9400</v>
      </c>
      <c r="E589" s="5">
        <v>6852</v>
      </c>
      <c r="F589" s="5">
        <f t="shared" si="54"/>
        <v>72.893617021276597</v>
      </c>
      <c r="G589" t="s">
        <v>14</v>
      </c>
      <c r="H589">
        <v>156</v>
      </c>
      <c r="I589" s="5">
        <f t="shared" si="55"/>
        <v>43.92307692307692</v>
      </c>
      <c r="J589" t="s">
        <v>15</v>
      </c>
      <c r="K589" t="s">
        <v>16</v>
      </c>
      <c r="L589">
        <v>1547877600</v>
      </c>
      <c r="M589" s="14">
        <f t="shared" si="56"/>
        <v>43484.25</v>
      </c>
      <c r="N589">
        <v>1552366800</v>
      </c>
      <c r="O589" s="14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 s="5">
        <v>157600</v>
      </c>
      <c r="E590" s="5">
        <v>124517</v>
      </c>
      <c r="F590" s="5">
        <f t="shared" si="54"/>
        <v>79.008248730964468</v>
      </c>
      <c r="G590" t="s">
        <v>14</v>
      </c>
      <c r="H590">
        <v>1368</v>
      </c>
      <c r="I590" s="5">
        <f t="shared" si="55"/>
        <v>91.021198830409361</v>
      </c>
      <c r="J590" t="s">
        <v>40</v>
      </c>
      <c r="K590" t="s">
        <v>41</v>
      </c>
      <c r="L590">
        <v>1269493200</v>
      </c>
      <c r="M590" s="14">
        <f t="shared" si="56"/>
        <v>40262.208333333336</v>
      </c>
      <c r="N590">
        <v>1272171600</v>
      </c>
      <c r="O590" s="14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 s="5">
        <v>7900</v>
      </c>
      <c r="E591" s="5">
        <v>5113</v>
      </c>
      <c r="F591" s="5">
        <f t="shared" si="54"/>
        <v>64.721518987341781</v>
      </c>
      <c r="G591" t="s">
        <v>14</v>
      </c>
      <c r="H591">
        <v>102</v>
      </c>
      <c r="I591" s="5">
        <f t="shared" si="55"/>
        <v>50.127450980392155</v>
      </c>
      <c r="J591" t="s">
        <v>21</v>
      </c>
      <c r="K591" t="s">
        <v>22</v>
      </c>
      <c r="L591">
        <v>1436072400</v>
      </c>
      <c r="M591" s="14">
        <f t="shared" si="56"/>
        <v>42190.208333333328</v>
      </c>
      <c r="N591">
        <v>1436677200</v>
      </c>
      <c r="O591" s="14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 s="5">
        <v>7100</v>
      </c>
      <c r="E592" s="5">
        <v>5824</v>
      </c>
      <c r="F592" s="5">
        <f t="shared" si="54"/>
        <v>82.028169014084511</v>
      </c>
      <c r="G592" t="s">
        <v>14</v>
      </c>
      <c r="H592">
        <v>86</v>
      </c>
      <c r="I592" s="5">
        <f t="shared" si="55"/>
        <v>67.720930232558146</v>
      </c>
      <c r="J592" t="s">
        <v>26</v>
      </c>
      <c r="K592" t="s">
        <v>27</v>
      </c>
      <c r="L592">
        <v>1419141600</v>
      </c>
      <c r="M592" s="14">
        <f t="shared" si="56"/>
        <v>41994.25</v>
      </c>
      <c r="N592">
        <v>1420092000</v>
      </c>
      <c r="O592" s="14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 s="5">
        <v>600</v>
      </c>
      <c r="E593" s="5">
        <v>6226</v>
      </c>
      <c r="F593" s="5">
        <f t="shared" si="54"/>
        <v>1037.6666666666667</v>
      </c>
      <c r="G593" t="s">
        <v>20</v>
      </c>
      <c r="H593">
        <v>102</v>
      </c>
      <c r="I593" s="5">
        <f t="shared" si="55"/>
        <v>61.03921568627451</v>
      </c>
      <c r="J593" t="s">
        <v>21</v>
      </c>
      <c r="K593" t="s">
        <v>22</v>
      </c>
      <c r="L593">
        <v>1279083600</v>
      </c>
      <c r="M593" s="14">
        <f t="shared" si="56"/>
        <v>40373.208333333336</v>
      </c>
      <c r="N593">
        <v>1279947600</v>
      </c>
      <c r="O593" s="14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 s="5">
        <v>156800</v>
      </c>
      <c r="E594" s="5">
        <v>20243</v>
      </c>
      <c r="F594" s="5">
        <f t="shared" si="54"/>
        <v>12.910076530612244</v>
      </c>
      <c r="G594" t="s">
        <v>14</v>
      </c>
      <c r="H594">
        <v>253</v>
      </c>
      <c r="I594" s="5">
        <f t="shared" si="55"/>
        <v>80.011857707509876</v>
      </c>
      <c r="J594" t="s">
        <v>21</v>
      </c>
      <c r="K594" t="s">
        <v>22</v>
      </c>
      <c r="L594">
        <v>1401426000</v>
      </c>
      <c r="M594" s="14">
        <f t="shared" si="56"/>
        <v>41789.208333333336</v>
      </c>
      <c r="N594">
        <v>1402203600</v>
      </c>
      <c r="O594" s="14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 s="5">
        <v>121600</v>
      </c>
      <c r="E595" s="5">
        <v>188288</v>
      </c>
      <c r="F595" s="5">
        <f t="shared" si="54"/>
        <v>154.84210526315789</v>
      </c>
      <c r="G595" t="s">
        <v>20</v>
      </c>
      <c r="H595">
        <v>4006</v>
      </c>
      <c r="I595" s="5">
        <f t="shared" si="55"/>
        <v>47.001497753369947</v>
      </c>
      <c r="J595" t="s">
        <v>21</v>
      </c>
      <c r="K595" t="s">
        <v>22</v>
      </c>
      <c r="L595">
        <v>1395810000</v>
      </c>
      <c r="M595" s="14">
        <f t="shared" si="56"/>
        <v>41724.208333333336</v>
      </c>
      <c r="N595">
        <v>1396933200</v>
      </c>
      <c r="O595" s="14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 s="5">
        <v>157300</v>
      </c>
      <c r="E596" s="5">
        <v>11167</v>
      </c>
      <c r="F596" s="5">
        <f t="shared" si="54"/>
        <v>7.0991735537190088</v>
      </c>
      <c r="G596" t="s">
        <v>14</v>
      </c>
      <c r="H596">
        <v>157</v>
      </c>
      <c r="I596" s="5">
        <f t="shared" si="55"/>
        <v>71.127388535031841</v>
      </c>
      <c r="J596" t="s">
        <v>21</v>
      </c>
      <c r="K596" t="s">
        <v>22</v>
      </c>
      <c r="L596">
        <v>1467003600</v>
      </c>
      <c r="M596" s="14">
        <f t="shared" si="56"/>
        <v>42548.208333333328</v>
      </c>
      <c r="N596">
        <v>1467262800</v>
      </c>
      <c r="O596" s="14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5" x14ac:dyDescent="0.25">
      <c r="A597">
        <v>595</v>
      </c>
      <c r="B597" t="s">
        <v>1232</v>
      </c>
      <c r="C597" s="3" t="s">
        <v>1233</v>
      </c>
      <c r="D597" s="5">
        <v>70300</v>
      </c>
      <c r="E597" s="5">
        <v>146595</v>
      </c>
      <c r="F597" s="5">
        <f t="shared" si="54"/>
        <v>208.52773826458036</v>
      </c>
      <c r="G597" t="s">
        <v>20</v>
      </c>
      <c r="H597">
        <v>1629</v>
      </c>
      <c r="I597" s="5">
        <f t="shared" si="55"/>
        <v>89.99079189686924</v>
      </c>
      <c r="J597" t="s">
        <v>21</v>
      </c>
      <c r="K597" t="s">
        <v>22</v>
      </c>
      <c r="L597">
        <v>1268715600</v>
      </c>
      <c r="M597" s="14">
        <f t="shared" si="56"/>
        <v>40253.208333333336</v>
      </c>
      <c r="N597">
        <v>1270530000</v>
      </c>
      <c r="O597" s="14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 s="5">
        <v>7900</v>
      </c>
      <c r="E598" s="5">
        <v>7875</v>
      </c>
      <c r="F598" s="5">
        <f t="shared" si="54"/>
        <v>99.683544303797461</v>
      </c>
      <c r="G598" t="s">
        <v>14</v>
      </c>
      <c r="H598">
        <v>183</v>
      </c>
      <c r="I598" s="5">
        <f t="shared" si="55"/>
        <v>43.032786885245905</v>
      </c>
      <c r="J598" t="s">
        <v>21</v>
      </c>
      <c r="K598" t="s">
        <v>22</v>
      </c>
      <c r="L598">
        <v>1457157600</v>
      </c>
      <c r="M598" s="14">
        <f t="shared" si="56"/>
        <v>42434.25</v>
      </c>
      <c r="N598">
        <v>1457762400</v>
      </c>
      <c r="O598" s="14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 s="5">
        <v>73800</v>
      </c>
      <c r="E599" s="5">
        <v>148779</v>
      </c>
      <c r="F599" s="5">
        <f t="shared" si="54"/>
        <v>201.59756097560978</v>
      </c>
      <c r="G599" t="s">
        <v>20</v>
      </c>
      <c r="H599">
        <v>2188</v>
      </c>
      <c r="I599" s="5">
        <f t="shared" si="55"/>
        <v>67.997714808043881</v>
      </c>
      <c r="J599" t="s">
        <v>21</v>
      </c>
      <c r="K599" t="s">
        <v>22</v>
      </c>
      <c r="L599">
        <v>1573970400</v>
      </c>
      <c r="M599" s="14">
        <f t="shared" si="56"/>
        <v>43786.25</v>
      </c>
      <c r="N599">
        <v>1575525600</v>
      </c>
      <c r="O599" s="14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 s="5">
        <v>108500</v>
      </c>
      <c r="E600" s="5">
        <v>175868</v>
      </c>
      <c r="F600" s="5">
        <f t="shared" si="54"/>
        <v>162.09032258064516</v>
      </c>
      <c r="G600" t="s">
        <v>20</v>
      </c>
      <c r="H600">
        <v>2409</v>
      </c>
      <c r="I600" s="5">
        <f t="shared" si="55"/>
        <v>73.004566210045667</v>
      </c>
      <c r="J600" t="s">
        <v>107</v>
      </c>
      <c r="K600" t="s">
        <v>108</v>
      </c>
      <c r="L600">
        <v>1276578000</v>
      </c>
      <c r="M600" s="14">
        <f t="shared" si="56"/>
        <v>40344.208333333336</v>
      </c>
      <c r="N600">
        <v>1279083600</v>
      </c>
      <c r="O600" s="14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 s="5">
        <v>140300</v>
      </c>
      <c r="E601" s="5">
        <v>5112</v>
      </c>
      <c r="F601" s="5">
        <f t="shared" si="54"/>
        <v>3.6436208125445471</v>
      </c>
      <c r="G601" t="s">
        <v>14</v>
      </c>
      <c r="H601">
        <v>82</v>
      </c>
      <c r="I601" s="5">
        <f t="shared" si="55"/>
        <v>62.341463414634148</v>
      </c>
      <c r="J601" t="s">
        <v>36</v>
      </c>
      <c r="K601" t="s">
        <v>37</v>
      </c>
      <c r="L601">
        <v>1423720800</v>
      </c>
      <c r="M601" s="14">
        <f t="shared" si="56"/>
        <v>42047.25</v>
      </c>
      <c r="N601">
        <v>1424412000</v>
      </c>
      <c r="O601" s="14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 s="5">
        <v>100</v>
      </c>
      <c r="E602" s="5">
        <v>5</v>
      </c>
      <c r="F602" s="5">
        <f t="shared" si="54"/>
        <v>5</v>
      </c>
      <c r="G602" t="s">
        <v>14</v>
      </c>
      <c r="H602">
        <v>1</v>
      </c>
      <c r="I602" s="5">
        <f t="shared" si="55"/>
        <v>5</v>
      </c>
      <c r="J602" t="s">
        <v>40</v>
      </c>
      <c r="K602" t="s">
        <v>41</v>
      </c>
      <c r="L602">
        <v>1375160400</v>
      </c>
      <c r="M602" s="14">
        <f t="shared" si="56"/>
        <v>41485.208333333336</v>
      </c>
      <c r="N602">
        <v>1376197200</v>
      </c>
      <c r="O602" s="14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 s="5">
        <v>6300</v>
      </c>
      <c r="E603" s="5">
        <v>13018</v>
      </c>
      <c r="F603" s="5">
        <f t="shared" si="54"/>
        <v>206.63492063492063</v>
      </c>
      <c r="G603" t="s">
        <v>20</v>
      </c>
      <c r="H603">
        <v>194</v>
      </c>
      <c r="I603" s="5">
        <f t="shared" si="55"/>
        <v>67.103092783505161</v>
      </c>
      <c r="J603" t="s">
        <v>21</v>
      </c>
      <c r="K603" t="s">
        <v>22</v>
      </c>
      <c r="L603">
        <v>1401426000</v>
      </c>
      <c r="M603" s="14">
        <f t="shared" si="56"/>
        <v>41789.208333333336</v>
      </c>
      <c r="N603">
        <v>1402894800</v>
      </c>
      <c r="O603" s="14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 s="5">
        <v>71100</v>
      </c>
      <c r="E604" s="5">
        <v>91176</v>
      </c>
      <c r="F604" s="5">
        <f t="shared" si="54"/>
        <v>128.23628691983123</v>
      </c>
      <c r="G604" t="s">
        <v>20</v>
      </c>
      <c r="H604">
        <v>1140</v>
      </c>
      <c r="I604" s="5">
        <f t="shared" si="55"/>
        <v>79.978947368421046</v>
      </c>
      <c r="J604" t="s">
        <v>21</v>
      </c>
      <c r="K604" t="s">
        <v>22</v>
      </c>
      <c r="L604">
        <v>1433480400</v>
      </c>
      <c r="M604" s="14">
        <f t="shared" si="56"/>
        <v>42160.208333333328</v>
      </c>
      <c r="N604">
        <v>1434430800</v>
      </c>
      <c r="O604" s="14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 s="5">
        <v>5300</v>
      </c>
      <c r="E605" s="5">
        <v>6342</v>
      </c>
      <c r="F605" s="5">
        <f t="shared" si="54"/>
        <v>119.66037735849055</v>
      </c>
      <c r="G605" t="s">
        <v>20</v>
      </c>
      <c r="H605">
        <v>102</v>
      </c>
      <c r="I605" s="5">
        <f t="shared" si="55"/>
        <v>62.176470588235297</v>
      </c>
      <c r="J605" t="s">
        <v>21</v>
      </c>
      <c r="K605" t="s">
        <v>22</v>
      </c>
      <c r="L605">
        <v>1555563600</v>
      </c>
      <c r="M605" s="14">
        <f t="shared" si="56"/>
        <v>43573.208333333328</v>
      </c>
      <c r="N605">
        <v>1557896400</v>
      </c>
      <c r="O605" s="14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 s="5">
        <v>88700</v>
      </c>
      <c r="E606" s="5">
        <v>151438</v>
      </c>
      <c r="F606" s="5">
        <f t="shared" si="54"/>
        <v>170.73055242390078</v>
      </c>
      <c r="G606" t="s">
        <v>20</v>
      </c>
      <c r="H606">
        <v>2857</v>
      </c>
      <c r="I606" s="5">
        <f t="shared" si="55"/>
        <v>53.005950297514879</v>
      </c>
      <c r="J606" t="s">
        <v>21</v>
      </c>
      <c r="K606" t="s">
        <v>22</v>
      </c>
      <c r="L606">
        <v>1295676000</v>
      </c>
      <c r="M606" s="14">
        <f t="shared" si="56"/>
        <v>40565.25</v>
      </c>
      <c r="N606">
        <v>1297490400</v>
      </c>
      <c r="O606" s="14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 s="5">
        <v>3300</v>
      </c>
      <c r="E607" s="5">
        <v>6178</v>
      </c>
      <c r="F607" s="5">
        <f t="shared" si="54"/>
        <v>187.21212121212122</v>
      </c>
      <c r="G607" t="s">
        <v>20</v>
      </c>
      <c r="H607">
        <v>107</v>
      </c>
      <c r="I607" s="5">
        <f t="shared" si="55"/>
        <v>57.738317757009348</v>
      </c>
      <c r="J607" t="s">
        <v>21</v>
      </c>
      <c r="K607" t="s">
        <v>22</v>
      </c>
      <c r="L607">
        <v>1443848400</v>
      </c>
      <c r="M607" s="14">
        <f t="shared" si="56"/>
        <v>42280.208333333328</v>
      </c>
      <c r="N607">
        <v>1447394400</v>
      </c>
      <c r="O607" s="14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 s="5">
        <v>3400</v>
      </c>
      <c r="E608" s="5">
        <v>6405</v>
      </c>
      <c r="F608" s="5">
        <f t="shared" si="54"/>
        <v>188.38235294117646</v>
      </c>
      <c r="G608" t="s">
        <v>20</v>
      </c>
      <c r="H608">
        <v>160</v>
      </c>
      <c r="I608" s="5">
        <f t="shared" si="55"/>
        <v>40.03125</v>
      </c>
      <c r="J608" t="s">
        <v>40</v>
      </c>
      <c r="K608" t="s">
        <v>41</v>
      </c>
      <c r="L608">
        <v>1457330400</v>
      </c>
      <c r="M608" s="14">
        <f t="shared" si="56"/>
        <v>42436.25</v>
      </c>
      <c r="N608">
        <v>1458277200</v>
      </c>
      <c r="O608" s="14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 s="5">
        <v>137600</v>
      </c>
      <c r="E609" s="5">
        <v>180667</v>
      </c>
      <c r="F609" s="5">
        <f t="shared" si="54"/>
        <v>131.29869186046511</v>
      </c>
      <c r="G609" t="s">
        <v>20</v>
      </c>
      <c r="H609">
        <v>2230</v>
      </c>
      <c r="I609" s="5">
        <f t="shared" si="55"/>
        <v>81.016591928251117</v>
      </c>
      <c r="J609" t="s">
        <v>21</v>
      </c>
      <c r="K609" t="s">
        <v>22</v>
      </c>
      <c r="L609">
        <v>1395550800</v>
      </c>
      <c r="M609" s="14">
        <f t="shared" si="56"/>
        <v>41721.208333333336</v>
      </c>
      <c r="N609">
        <v>1395723600</v>
      </c>
      <c r="O609" s="14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 s="5">
        <v>3900</v>
      </c>
      <c r="E610" s="5">
        <v>11075</v>
      </c>
      <c r="F610" s="5">
        <f t="shared" si="54"/>
        <v>283.97435897435901</v>
      </c>
      <c r="G610" t="s">
        <v>20</v>
      </c>
      <c r="H610">
        <v>316</v>
      </c>
      <c r="I610" s="5">
        <f t="shared" si="55"/>
        <v>35.047468354430379</v>
      </c>
      <c r="J610" t="s">
        <v>21</v>
      </c>
      <c r="K610" t="s">
        <v>22</v>
      </c>
      <c r="L610">
        <v>1551852000</v>
      </c>
      <c r="M610" s="14">
        <f t="shared" si="56"/>
        <v>43530.25</v>
      </c>
      <c r="N610">
        <v>1552197600</v>
      </c>
      <c r="O610" s="14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 s="5">
        <v>10000</v>
      </c>
      <c r="E611" s="5">
        <v>12042</v>
      </c>
      <c r="F611" s="5">
        <f t="shared" si="54"/>
        <v>120.41999999999999</v>
      </c>
      <c r="G611" t="s">
        <v>20</v>
      </c>
      <c r="H611">
        <v>117</v>
      </c>
      <c r="I611" s="5">
        <f t="shared" si="55"/>
        <v>102.92307692307692</v>
      </c>
      <c r="J611" t="s">
        <v>21</v>
      </c>
      <c r="K611" t="s">
        <v>22</v>
      </c>
      <c r="L611">
        <v>1547618400</v>
      </c>
      <c r="M611" s="14">
        <f t="shared" si="56"/>
        <v>43481.25</v>
      </c>
      <c r="N611">
        <v>1549087200</v>
      </c>
      <c r="O611" s="14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x14ac:dyDescent="0.25">
      <c r="A612">
        <v>610</v>
      </c>
      <c r="B612" t="s">
        <v>1262</v>
      </c>
      <c r="C612" s="3" t="s">
        <v>1263</v>
      </c>
      <c r="D612" s="5">
        <v>42800</v>
      </c>
      <c r="E612" s="5">
        <v>179356</v>
      </c>
      <c r="F612" s="5">
        <f t="shared" si="54"/>
        <v>419.0560747663551</v>
      </c>
      <c r="G612" t="s">
        <v>20</v>
      </c>
      <c r="H612">
        <v>6406</v>
      </c>
      <c r="I612" s="5">
        <f t="shared" si="55"/>
        <v>27.998126756166094</v>
      </c>
      <c r="J612" t="s">
        <v>21</v>
      </c>
      <c r="K612" t="s">
        <v>22</v>
      </c>
      <c r="L612">
        <v>1355637600</v>
      </c>
      <c r="M612" s="14">
        <f t="shared" si="56"/>
        <v>41259.25</v>
      </c>
      <c r="N612">
        <v>1356847200</v>
      </c>
      <c r="O612" s="14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 s="5">
        <v>8200</v>
      </c>
      <c r="E613" s="5">
        <v>1136</v>
      </c>
      <c r="F613" s="5">
        <f t="shared" si="54"/>
        <v>13.853658536585368</v>
      </c>
      <c r="G613" t="s">
        <v>74</v>
      </c>
      <c r="H613">
        <v>15</v>
      </c>
      <c r="I613" s="5">
        <f t="shared" si="55"/>
        <v>75.733333333333334</v>
      </c>
      <c r="J613" t="s">
        <v>21</v>
      </c>
      <c r="K613" t="s">
        <v>22</v>
      </c>
      <c r="L613">
        <v>1374728400</v>
      </c>
      <c r="M613" s="14">
        <f t="shared" si="56"/>
        <v>41480.208333333336</v>
      </c>
      <c r="N613">
        <v>1375765200</v>
      </c>
      <c r="O613" s="14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 s="5">
        <v>6200</v>
      </c>
      <c r="E614" s="5">
        <v>8645</v>
      </c>
      <c r="F614" s="5">
        <f t="shared" si="54"/>
        <v>139.43548387096774</v>
      </c>
      <c r="G614" t="s">
        <v>20</v>
      </c>
      <c r="H614">
        <v>192</v>
      </c>
      <c r="I614" s="5">
        <f t="shared" si="55"/>
        <v>45.026041666666664</v>
      </c>
      <c r="J614" t="s">
        <v>21</v>
      </c>
      <c r="K614" t="s">
        <v>22</v>
      </c>
      <c r="L614">
        <v>1287810000</v>
      </c>
      <c r="M614" s="14">
        <f t="shared" si="56"/>
        <v>40474.208333333336</v>
      </c>
      <c r="N614">
        <v>1289800800</v>
      </c>
      <c r="O614" s="14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 s="5">
        <v>1100</v>
      </c>
      <c r="E615" s="5">
        <v>1914</v>
      </c>
      <c r="F615" s="5">
        <f t="shared" si="54"/>
        <v>174</v>
      </c>
      <c r="G615" t="s">
        <v>20</v>
      </c>
      <c r="H615">
        <v>26</v>
      </c>
      <c r="I615" s="5">
        <f t="shared" si="55"/>
        <v>73.615384615384613</v>
      </c>
      <c r="J615" t="s">
        <v>15</v>
      </c>
      <c r="K615" t="s">
        <v>16</v>
      </c>
      <c r="L615">
        <v>1503723600</v>
      </c>
      <c r="M615" s="14">
        <f t="shared" si="56"/>
        <v>42973.208333333328</v>
      </c>
      <c r="N615">
        <v>1504501200</v>
      </c>
      <c r="O615" s="14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5" x14ac:dyDescent="0.25">
      <c r="A616">
        <v>614</v>
      </c>
      <c r="B616" t="s">
        <v>1270</v>
      </c>
      <c r="C616" s="3" t="s">
        <v>1271</v>
      </c>
      <c r="D616" s="5">
        <v>26500</v>
      </c>
      <c r="E616" s="5">
        <v>41205</v>
      </c>
      <c r="F616" s="5">
        <f t="shared" si="54"/>
        <v>155.49056603773585</v>
      </c>
      <c r="G616" t="s">
        <v>20</v>
      </c>
      <c r="H616">
        <v>723</v>
      </c>
      <c r="I616" s="5">
        <f t="shared" si="55"/>
        <v>56.991701244813278</v>
      </c>
      <c r="J616" t="s">
        <v>21</v>
      </c>
      <c r="K616" t="s">
        <v>22</v>
      </c>
      <c r="L616">
        <v>1484114400</v>
      </c>
      <c r="M616" s="14">
        <f t="shared" si="56"/>
        <v>42746.25</v>
      </c>
      <c r="N616">
        <v>1485669600</v>
      </c>
      <c r="O616" s="14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 s="5">
        <v>8500</v>
      </c>
      <c r="E617" s="5">
        <v>14488</v>
      </c>
      <c r="F617" s="5">
        <f t="shared" si="54"/>
        <v>170.44705882352943</v>
      </c>
      <c r="G617" t="s">
        <v>20</v>
      </c>
      <c r="H617">
        <v>170</v>
      </c>
      <c r="I617" s="5">
        <f t="shared" si="55"/>
        <v>85.223529411764702</v>
      </c>
      <c r="J617" t="s">
        <v>107</v>
      </c>
      <c r="K617" t="s">
        <v>108</v>
      </c>
      <c r="L617">
        <v>1461906000</v>
      </c>
      <c r="M617" s="14">
        <f t="shared" si="56"/>
        <v>42489.208333333328</v>
      </c>
      <c r="N617">
        <v>1462770000</v>
      </c>
      <c r="O617" s="14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 s="5">
        <v>6400</v>
      </c>
      <c r="E618" s="5">
        <v>12129</v>
      </c>
      <c r="F618" s="5">
        <f t="shared" si="54"/>
        <v>189.515625</v>
      </c>
      <c r="G618" t="s">
        <v>20</v>
      </c>
      <c r="H618">
        <v>238</v>
      </c>
      <c r="I618" s="5">
        <f t="shared" si="55"/>
        <v>50.962184873949582</v>
      </c>
      <c r="J618" t="s">
        <v>40</v>
      </c>
      <c r="K618" t="s">
        <v>41</v>
      </c>
      <c r="L618">
        <v>1379653200</v>
      </c>
      <c r="M618" s="14">
        <f t="shared" si="56"/>
        <v>41537.208333333336</v>
      </c>
      <c r="N618">
        <v>1379739600</v>
      </c>
      <c r="O618" s="14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 s="5">
        <v>1400</v>
      </c>
      <c r="E619" s="5">
        <v>3496</v>
      </c>
      <c r="F619" s="5">
        <f t="shared" si="54"/>
        <v>249.71428571428572</v>
      </c>
      <c r="G619" t="s">
        <v>20</v>
      </c>
      <c r="H619">
        <v>55</v>
      </c>
      <c r="I619" s="5">
        <f t="shared" si="55"/>
        <v>63.563636363636363</v>
      </c>
      <c r="J619" t="s">
        <v>21</v>
      </c>
      <c r="K619" t="s">
        <v>22</v>
      </c>
      <c r="L619">
        <v>1401858000</v>
      </c>
      <c r="M619" s="14">
        <f t="shared" si="56"/>
        <v>41794.208333333336</v>
      </c>
      <c r="N619">
        <v>1402722000</v>
      </c>
      <c r="O619" s="14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 s="5">
        <v>198600</v>
      </c>
      <c r="E620" s="5">
        <v>97037</v>
      </c>
      <c r="F620" s="5">
        <f t="shared" si="54"/>
        <v>48.860523665659613</v>
      </c>
      <c r="G620" t="s">
        <v>14</v>
      </c>
      <c r="H620">
        <v>1198</v>
      </c>
      <c r="I620" s="5">
        <f t="shared" si="55"/>
        <v>80.999165275459092</v>
      </c>
      <c r="J620" t="s">
        <v>21</v>
      </c>
      <c r="K620" t="s">
        <v>22</v>
      </c>
      <c r="L620">
        <v>1367470800</v>
      </c>
      <c r="M620" s="14">
        <f t="shared" si="56"/>
        <v>41396.208333333336</v>
      </c>
      <c r="N620">
        <v>1369285200</v>
      </c>
      <c r="O620" s="14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 s="5">
        <v>195900</v>
      </c>
      <c r="E621" s="5">
        <v>55757</v>
      </c>
      <c r="F621" s="5">
        <f t="shared" si="54"/>
        <v>28.461970393057683</v>
      </c>
      <c r="G621" t="s">
        <v>14</v>
      </c>
      <c r="H621">
        <v>648</v>
      </c>
      <c r="I621" s="5">
        <f t="shared" si="55"/>
        <v>86.044753086419746</v>
      </c>
      <c r="J621" t="s">
        <v>21</v>
      </c>
      <c r="K621" t="s">
        <v>22</v>
      </c>
      <c r="L621">
        <v>1304658000</v>
      </c>
      <c r="M621" s="14">
        <f t="shared" si="56"/>
        <v>40669.208333333336</v>
      </c>
      <c r="N621">
        <v>1304744400</v>
      </c>
      <c r="O621" s="14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 s="5">
        <v>4300</v>
      </c>
      <c r="E622" s="5">
        <v>11525</v>
      </c>
      <c r="F622" s="5">
        <f t="shared" si="54"/>
        <v>268.02325581395348</v>
      </c>
      <c r="G622" t="s">
        <v>20</v>
      </c>
      <c r="H622">
        <v>128</v>
      </c>
      <c r="I622" s="5">
        <f t="shared" si="55"/>
        <v>90.0390625</v>
      </c>
      <c r="J622" t="s">
        <v>26</v>
      </c>
      <c r="K622" t="s">
        <v>27</v>
      </c>
      <c r="L622">
        <v>1467954000</v>
      </c>
      <c r="M622" s="14">
        <f t="shared" si="56"/>
        <v>42559.208333333328</v>
      </c>
      <c r="N622">
        <v>1468299600</v>
      </c>
      <c r="O622" s="14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 s="5">
        <v>25600</v>
      </c>
      <c r="E623" s="5">
        <v>158669</v>
      </c>
      <c r="F623" s="5">
        <f t="shared" si="54"/>
        <v>619.80078125</v>
      </c>
      <c r="G623" t="s">
        <v>20</v>
      </c>
      <c r="H623">
        <v>2144</v>
      </c>
      <c r="I623" s="5">
        <f t="shared" si="55"/>
        <v>74.006063432835816</v>
      </c>
      <c r="J623" t="s">
        <v>21</v>
      </c>
      <c r="K623" t="s">
        <v>22</v>
      </c>
      <c r="L623">
        <v>1473742800</v>
      </c>
      <c r="M623" s="14">
        <f t="shared" si="56"/>
        <v>42626.208333333328</v>
      </c>
      <c r="N623">
        <v>1474174800</v>
      </c>
      <c r="O623" s="14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 s="5">
        <v>189000</v>
      </c>
      <c r="E624" s="5">
        <v>5916</v>
      </c>
      <c r="F624" s="5">
        <f t="shared" si="54"/>
        <v>3.1301587301587301</v>
      </c>
      <c r="G624" t="s">
        <v>14</v>
      </c>
      <c r="H624">
        <v>64</v>
      </c>
      <c r="I624" s="5">
        <f t="shared" si="55"/>
        <v>92.4375</v>
      </c>
      <c r="J624" t="s">
        <v>21</v>
      </c>
      <c r="K624" t="s">
        <v>22</v>
      </c>
      <c r="L624">
        <v>1523768400</v>
      </c>
      <c r="M624" s="14">
        <f t="shared" si="56"/>
        <v>43205.208333333328</v>
      </c>
      <c r="N624">
        <v>1526014800</v>
      </c>
      <c r="O624" s="14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 s="5">
        <v>94300</v>
      </c>
      <c r="E625" s="5">
        <v>150806</v>
      </c>
      <c r="F625" s="5">
        <f t="shared" si="54"/>
        <v>159.92152704135739</v>
      </c>
      <c r="G625" t="s">
        <v>20</v>
      </c>
      <c r="H625">
        <v>2693</v>
      </c>
      <c r="I625" s="5">
        <f t="shared" si="55"/>
        <v>55.999257333828446</v>
      </c>
      <c r="J625" t="s">
        <v>40</v>
      </c>
      <c r="K625" t="s">
        <v>41</v>
      </c>
      <c r="L625">
        <v>1437022800</v>
      </c>
      <c r="M625" s="14">
        <f t="shared" si="56"/>
        <v>42201.208333333328</v>
      </c>
      <c r="N625">
        <v>1437454800</v>
      </c>
      <c r="O625" s="14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 s="5">
        <v>5100</v>
      </c>
      <c r="E626" s="5">
        <v>14249</v>
      </c>
      <c r="F626" s="5">
        <f t="shared" si="54"/>
        <v>279.39215686274508</v>
      </c>
      <c r="G626" t="s">
        <v>20</v>
      </c>
      <c r="H626">
        <v>432</v>
      </c>
      <c r="I626" s="5">
        <f t="shared" si="55"/>
        <v>32.983796296296298</v>
      </c>
      <c r="J626" t="s">
        <v>21</v>
      </c>
      <c r="K626" t="s">
        <v>22</v>
      </c>
      <c r="L626">
        <v>1422165600</v>
      </c>
      <c r="M626" s="14">
        <f t="shared" si="56"/>
        <v>42029.25</v>
      </c>
      <c r="N626">
        <v>1422684000</v>
      </c>
      <c r="O626" s="14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 s="5">
        <v>7500</v>
      </c>
      <c r="E627" s="5">
        <v>5803</v>
      </c>
      <c r="F627" s="5">
        <f t="shared" si="54"/>
        <v>77.373333333333335</v>
      </c>
      <c r="G627" t="s">
        <v>14</v>
      </c>
      <c r="H627">
        <v>62</v>
      </c>
      <c r="I627" s="5">
        <f t="shared" si="55"/>
        <v>93.596774193548384</v>
      </c>
      <c r="J627" t="s">
        <v>21</v>
      </c>
      <c r="K627" t="s">
        <v>22</v>
      </c>
      <c r="L627">
        <v>1580104800</v>
      </c>
      <c r="M627" s="14">
        <f t="shared" si="56"/>
        <v>43857.25</v>
      </c>
      <c r="N627">
        <v>1581314400</v>
      </c>
      <c r="O627" s="14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5" x14ac:dyDescent="0.25">
      <c r="A628">
        <v>626</v>
      </c>
      <c r="B628" t="s">
        <v>1294</v>
      </c>
      <c r="C628" s="3" t="s">
        <v>1295</v>
      </c>
      <c r="D628" s="5">
        <v>6400</v>
      </c>
      <c r="E628" s="5">
        <v>13205</v>
      </c>
      <c r="F628" s="5">
        <f t="shared" si="54"/>
        <v>206.32812500000003</v>
      </c>
      <c r="G628" t="s">
        <v>20</v>
      </c>
      <c r="H628">
        <v>189</v>
      </c>
      <c r="I628" s="5">
        <f t="shared" si="55"/>
        <v>69.867724867724874</v>
      </c>
      <c r="J628" t="s">
        <v>21</v>
      </c>
      <c r="K628" t="s">
        <v>22</v>
      </c>
      <c r="L628">
        <v>1285650000</v>
      </c>
      <c r="M628" s="14">
        <f t="shared" si="56"/>
        <v>40449.208333333336</v>
      </c>
      <c r="N628">
        <v>1286427600</v>
      </c>
      <c r="O628" s="14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 s="5">
        <v>1600</v>
      </c>
      <c r="E629" s="5">
        <v>11108</v>
      </c>
      <c r="F629" s="5">
        <f t="shared" si="54"/>
        <v>694.25</v>
      </c>
      <c r="G629" t="s">
        <v>20</v>
      </c>
      <c r="H629">
        <v>154</v>
      </c>
      <c r="I629" s="5">
        <f t="shared" si="55"/>
        <v>72.129870129870127</v>
      </c>
      <c r="J629" t="s">
        <v>40</v>
      </c>
      <c r="K629" t="s">
        <v>41</v>
      </c>
      <c r="L629">
        <v>1276664400</v>
      </c>
      <c r="M629" s="14">
        <f t="shared" si="56"/>
        <v>40345.208333333336</v>
      </c>
      <c r="N629">
        <v>1278738000</v>
      </c>
      <c r="O629" s="14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 s="5">
        <v>1900</v>
      </c>
      <c r="E630" s="5">
        <v>2884</v>
      </c>
      <c r="F630" s="5">
        <f t="shared" si="54"/>
        <v>151.78947368421052</v>
      </c>
      <c r="G630" t="s">
        <v>20</v>
      </c>
      <c r="H630">
        <v>96</v>
      </c>
      <c r="I630" s="5">
        <f t="shared" si="55"/>
        <v>30.041666666666668</v>
      </c>
      <c r="J630" t="s">
        <v>21</v>
      </c>
      <c r="K630" t="s">
        <v>22</v>
      </c>
      <c r="L630">
        <v>1286168400</v>
      </c>
      <c r="M630" s="14">
        <f t="shared" si="56"/>
        <v>40455.208333333336</v>
      </c>
      <c r="N630">
        <v>1286427600</v>
      </c>
      <c r="O630" s="14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 s="5">
        <v>85900</v>
      </c>
      <c r="E631" s="5">
        <v>55476</v>
      </c>
      <c r="F631" s="5">
        <f t="shared" si="54"/>
        <v>64.58207217694995</v>
      </c>
      <c r="G631" t="s">
        <v>14</v>
      </c>
      <c r="H631">
        <v>750</v>
      </c>
      <c r="I631" s="5">
        <f t="shared" si="55"/>
        <v>73.968000000000004</v>
      </c>
      <c r="J631" t="s">
        <v>21</v>
      </c>
      <c r="K631" t="s">
        <v>22</v>
      </c>
      <c r="L631">
        <v>1467781200</v>
      </c>
      <c r="M631" s="14">
        <f t="shared" si="56"/>
        <v>42557.208333333328</v>
      </c>
      <c r="N631">
        <v>1467954000</v>
      </c>
      <c r="O631" s="14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 s="5">
        <v>9500</v>
      </c>
      <c r="E632" s="5">
        <v>5973</v>
      </c>
      <c r="F632" s="5">
        <f t="shared" si="54"/>
        <v>62.873684210526314</v>
      </c>
      <c r="G632" t="s">
        <v>74</v>
      </c>
      <c r="H632">
        <v>87</v>
      </c>
      <c r="I632" s="5">
        <f t="shared" si="55"/>
        <v>68.65517241379311</v>
      </c>
      <c r="J632" t="s">
        <v>21</v>
      </c>
      <c r="K632" t="s">
        <v>22</v>
      </c>
      <c r="L632">
        <v>1556686800</v>
      </c>
      <c r="M632" s="14">
        <f t="shared" si="56"/>
        <v>43586.208333333328</v>
      </c>
      <c r="N632">
        <v>1557637200</v>
      </c>
      <c r="O632" s="14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 s="5">
        <v>59200</v>
      </c>
      <c r="E633" s="5">
        <v>183756</v>
      </c>
      <c r="F633" s="5">
        <f t="shared" si="54"/>
        <v>310.39864864864865</v>
      </c>
      <c r="G633" t="s">
        <v>20</v>
      </c>
      <c r="H633">
        <v>3063</v>
      </c>
      <c r="I633" s="5">
        <f t="shared" si="55"/>
        <v>59.992164544564154</v>
      </c>
      <c r="J633" t="s">
        <v>21</v>
      </c>
      <c r="K633" t="s">
        <v>22</v>
      </c>
      <c r="L633">
        <v>1553576400</v>
      </c>
      <c r="M633" s="14">
        <f t="shared" si="56"/>
        <v>43550.208333333328</v>
      </c>
      <c r="N633">
        <v>1553922000</v>
      </c>
      <c r="O633" s="14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25">
      <c r="A634">
        <v>632</v>
      </c>
      <c r="B634" t="s">
        <v>1306</v>
      </c>
      <c r="C634" s="3" t="s">
        <v>1307</v>
      </c>
      <c r="D634" s="5">
        <v>72100</v>
      </c>
      <c r="E634" s="5">
        <v>30902</v>
      </c>
      <c r="F634" s="5">
        <f t="shared" si="54"/>
        <v>42.859916782246884</v>
      </c>
      <c r="G634" t="s">
        <v>47</v>
      </c>
      <c r="H634">
        <v>278</v>
      </c>
      <c r="I634" s="5">
        <f t="shared" si="55"/>
        <v>111.15827338129496</v>
      </c>
      <c r="J634" t="s">
        <v>21</v>
      </c>
      <c r="K634" t="s">
        <v>22</v>
      </c>
      <c r="L634">
        <v>1414904400</v>
      </c>
      <c r="M634" s="14">
        <f t="shared" si="56"/>
        <v>41945.208333333336</v>
      </c>
      <c r="N634">
        <v>1416463200</v>
      </c>
      <c r="O634" s="14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 s="5">
        <v>6700</v>
      </c>
      <c r="E635" s="5">
        <v>5569</v>
      </c>
      <c r="F635" s="5">
        <f t="shared" si="54"/>
        <v>83.119402985074629</v>
      </c>
      <c r="G635" t="s">
        <v>14</v>
      </c>
      <c r="H635">
        <v>105</v>
      </c>
      <c r="I635" s="5">
        <f t="shared" si="55"/>
        <v>53.038095238095238</v>
      </c>
      <c r="J635" t="s">
        <v>21</v>
      </c>
      <c r="K635" t="s">
        <v>22</v>
      </c>
      <c r="L635">
        <v>1446876000</v>
      </c>
      <c r="M635" s="14">
        <f t="shared" si="56"/>
        <v>42315.25</v>
      </c>
      <c r="N635">
        <v>1447221600</v>
      </c>
      <c r="O635" s="14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 s="5">
        <v>118200</v>
      </c>
      <c r="E636" s="5">
        <v>92824</v>
      </c>
      <c r="F636" s="5">
        <f t="shared" si="54"/>
        <v>78.531302876480552</v>
      </c>
      <c r="G636" t="s">
        <v>74</v>
      </c>
      <c r="H636">
        <v>1658</v>
      </c>
      <c r="I636" s="5">
        <f t="shared" si="55"/>
        <v>55.985524728588658</v>
      </c>
      <c r="J636" t="s">
        <v>21</v>
      </c>
      <c r="K636" t="s">
        <v>22</v>
      </c>
      <c r="L636">
        <v>1490418000</v>
      </c>
      <c r="M636" s="14">
        <f t="shared" si="56"/>
        <v>42819.208333333328</v>
      </c>
      <c r="N636">
        <v>1491627600</v>
      </c>
      <c r="O636" s="14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 s="5">
        <v>139000</v>
      </c>
      <c r="E637" s="5">
        <v>158590</v>
      </c>
      <c r="F637" s="5">
        <f t="shared" si="54"/>
        <v>114.09352517985612</v>
      </c>
      <c r="G637" t="s">
        <v>20</v>
      </c>
      <c r="H637">
        <v>2266</v>
      </c>
      <c r="I637" s="5">
        <f t="shared" si="55"/>
        <v>69.986760812003524</v>
      </c>
      <c r="J637" t="s">
        <v>21</v>
      </c>
      <c r="K637" t="s">
        <v>22</v>
      </c>
      <c r="L637">
        <v>1360389600</v>
      </c>
      <c r="M637" s="14">
        <f t="shared" si="56"/>
        <v>41314.25</v>
      </c>
      <c r="N637">
        <v>1363150800</v>
      </c>
      <c r="O637" s="14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 s="5">
        <v>197700</v>
      </c>
      <c r="E638" s="5">
        <v>127591</v>
      </c>
      <c r="F638" s="5">
        <f t="shared" si="54"/>
        <v>64.537683358624179</v>
      </c>
      <c r="G638" t="s">
        <v>14</v>
      </c>
      <c r="H638">
        <v>2604</v>
      </c>
      <c r="I638" s="5">
        <f t="shared" si="55"/>
        <v>48.998079877112133</v>
      </c>
      <c r="J638" t="s">
        <v>36</v>
      </c>
      <c r="K638" t="s">
        <v>37</v>
      </c>
      <c r="L638">
        <v>1326866400</v>
      </c>
      <c r="M638" s="14">
        <f t="shared" si="56"/>
        <v>40926.25</v>
      </c>
      <c r="N638">
        <v>1330754400</v>
      </c>
      <c r="O638" s="14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 s="5">
        <v>8500</v>
      </c>
      <c r="E639" s="5">
        <v>6750</v>
      </c>
      <c r="F639" s="5">
        <f t="shared" si="54"/>
        <v>79.411764705882348</v>
      </c>
      <c r="G639" t="s">
        <v>14</v>
      </c>
      <c r="H639">
        <v>65</v>
      </c>
      <c r="I639" s="5">
        <f t="shared" si="55"/>
        <v>103.84615384615384</v>
      </c>
      <c r="J639" t="s">
        <v>21</v>
      </c>
      <c r="K639" t="s">
        <v>22</v>
      </c>
      <c r="L639">
        <v>1479103200</v>
      </c>
      <c r="M639" s="14">
        <f t="shared" si="56"/>
        <v>42688.25</v>
      </c>
      <c r="N639">
        <v>1479794400</v>
      </c>
      <c r="O639" s="14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 s="5">
        <v>81600</v>
      </c>
      <c r="E640" s="5">
        <v>9318</v>
      </c>
      <c r="F640" s="5">
        <f t="shared" si="54"/>
        <v>11.419117647058824</v>
      </c>
      <c r="G640" t="s">
        <v>14</v>
      </c>
      <c r="H640">
        <v>94</v>
      </c>
      <c r="I640" s="5">
        <f t="shared" si="55"/>
        <v>99.127659574468083</v>
      </c>
      <c r="J640" t="s">
        <v>21</v>
      </c>
      <c r="K640" t="s">
        <v>22</v>
      </c>
      <c r="L640">
        <v>1280206800</v>
      </c>
      <c r="M640" s="14">
        <f t="shared" si="56"/>
        <v>40386.208333333336</v>
      </c>
      <c r="N640">
        <v>1281243600</v>
      </c>
      <c r="O640" s="14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25">
      <c r="A641">
        <v>639</v>
      </c>
      <c r="B641" t="s">
        <v>1320</v>
      </c>
      <c r="C641" s="3" t="s">
        <v>1321</v>
      </c>
      <c r="D641" s="5">
        <v>8600</v>
      </c>
      <c r="E641" s="5">
        <v>4832</v>
      </c>
      <c r="F641" s="5">
        <f t="shared" si="54"/>
        <v>56.186046511627907</v>
      </c>
      <c r="G641" t="s">
        <v>47</v>
      </c>
      <c r="H641">
        <v>45</v>
      </c>
      <c r="I641" s="5">
        <f t="shared" si="55"/>
        <v>107.37777777777778</v>
      </c>
      <c r="J641" t="s">
        <v>21</v>
      </c>
      <c r="K641" t="s">
        <v>22</v>
      </c>
      <c r="L641">
        <v>1532754000</v>
      </c>
      <c r="M641" s="14">
        <f t="shared" si="56"/>
        <v>43309.208333333328</v>
      </c>
      <c r="N641">
        <v>1532754000</v>
      </c>
      <c r="O641" s="14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 s="5">
        <v>119800</v>
      </c>
      <c r="E642" s="5">
        <v>19769</v>
      </c>
      <c r="F642" s="5">
        <f t="shared" si="54"/>
        <v>16.501669449081803</v>
      </c>
      <c r="G642" t="s">
        <v>14</v>
      </c>
      <c r="H642">
        <v>257</v>
      </c>
      <c r="I642" s="5">
        <f t="shared" si="55"/>
        <v>76.922178988326849</v>
      </c>
      <c r="J642" t="s">
        <v>21</v>
      </c>
      <c r="K642" t="s">
        <v>22</v>
      </c>
      <c r="L642">
        <v>1453096800</v>
      </c>
      <c r="M642" s="14">
        <f t="shared" si="56"/>
        <v>42387.25</v>
      </c>
      <c r="N642">
        <v>1453356000</v>
      </c>
      <c r="O642" s="14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.5" x14ac:dyDescent="0.25">
      <c r="A643">
        <v>641</v>
      </c>
      <c r="B643" t="s">
        <v>1324</v>
      </c>
      <c r="C643" s="3" t="s">
        <v>1325</v>
      </c>
      <c r="D643" s="5">
        <v>9400</v>
      </c>
      <c r="E643" s="5">
        <v>11277</v>
      </c>
      <c r="F643" s="5">
        <f t="shared" ref="F643:F706" si="60">+E643/D643*100</f>
        <v>119.96808510638297</v>
      </c>
      <c r="G643" t="s">
        <v>20</v>
      </c>
      <c r="H643">
        <v>194</v>
      </c>
      <c r="I643" s="5">
        <f t="shared" ref="I643:I706" si="61">IF(E643,E643/H643,0)</f>
        <v>58.128865979381445</v>
      </c>
      <c r="J643" t="s">
        <v>98</v>
      </c>
      <c r="K643" t="s">
        <v>99</v>
      </c>
      <c r="L643">
        <v>1487570400</v>
      </c>
      <c r="M643" s="14">
        <f t="shared" ref="M643:M706" si="62">(((L643/60)/60)/24)+DATE(1970,1,1)</f>
        <v>42786.25</v>
      </c>
      <c r="N643">
        <v>1489986000</v>
      </c>
      <c r="O643" s="14">
        <f t="shared" ref="O643:O706" si="63">(((N643/60)/60)/24)+DATE(1970,1,1)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LEFT(R643,FIND("/", R643)-1)</f>
        <v>theater</v>
      </c>
      <c r="T643" t="str">
        <f t="shared" ref="T643:T706" si="65">MID(R643,FIND("/",R643)+1,LEN(R643))</f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 s="5">
        <v>9200</v>
      </c>
      <c r="E644" s="5">
        <v>13382</v>
      </c>
      <c r="F644" s="5">
        <f t="shared" si="60"/>
        <v>145.45652173913044</v>
      </c>
      <c r="G644" t="s">
        <v>20</v>
      </c>
      <c r="H644">
        <v>129</v>
      </c>
      <c r="I644" s="5">
        <f t="shared" si="61"/>
        <v>103.73643410852713</v>
      </c>
      <c r="J644" t="s">
        <v>15</v>
      </c>
      <c r="K644" t="s">
        <v>16</v>
      </c>
      <c r="L644">
        <v>1545026400</v>
      </c>
      <c r="M644" s="14">
        <f t="shared" si="62"/>
        <v>43451.25</v>
      </c>
      <c r="N644">
        <v>1545804000</v>
      </c>
      <c r="O644" s="14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 s="5">
        <v>14900</v>
      </c>
      <c r="E645" s="5">
        <v>32986</v>
      </c>
      <c r="F645" s="5">
        <f t="shared" si="60"/>
        <v>221.38255033557047</v>
      </c>
      <c r="G645" t="s">
        <v>20</v>
      </c>
      <c r="H645">
        <v>375</v>
      </c>
      <c r="I645" s="5">
        <f t="shared" si="61"/>
        <v>87.962666666666664</v>
      </c>
      <c r="J645" t="s">
        <v>21</v>
      </c>
      <c r="K645" t="s">
        <v>22</v>
      </c>
      <c r="L645">
        <v>1488348000</v>
      </c>
      <c r="M645" s="14">
        <f t="shared" si="62"/>
        <v>42795.25</v>
      </c>
      <c r="N645">
        <v>1489899600</v>
      </c>
      <c r="O645" s="14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 s="5">
        <v>169400</v>
      </c>
      <c r="E646" s="5">
        <v>81984</v>
      </c>
      <c r="F646" s="5">
        <f t="shared" si="60"/>
        <v>48.396694214876035</v>
      </c>
      <c r="G646" t="s">
        <v>14</v>
      </c>
      <c r="H646">
        <v>2928</v>
      </c>
      <c r="I646" s="5">
        <f t="shared" si="61"/>
        <v>28</v>
      </c>
      <c r="J646" t="s">
        <v>15</v>
      </c>
      <c r="K646" t="s">
        <v>16</v>
      </c>
      <c r="L646">
        <v>1545112800</v>
      </c>
      <c r="M646" s="14">
        <f t="shared" si="62"/>
        <v>43452.25</v>
      </c>
      <c r="N646">
        <v>1546495200</v>
      </c>
      <c r="O646" s="14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 s="5">
        <v>192100</v>
      </c>
      <c r="E647" s="5">
        <v>178483</v>
      </c>
      <c r="F647" s="5">
        <f t="shared" si="60"/>
        <v>92.911504424778755</v>
      </c>
      <c r="G647" t="s">
        <v>14</v>
      </c>
      <c r="H647">
        <v>4697</v>
      </c>
      <c r="I647" s="5">
        <f t="shared" si="61"/>
        <v>37.999361294443261</v>
      </c>
      <c r="J647" t="s">
        <v>21</v>
      </c>
      <c r="K647" t="s">
        <v>22</v>
      </c>
      <c r="L647">
        <v>1537938000</v>
      </c>
      <c r="M647" s="14">
        <f t="shared" si="62"/>
        <v>43369.208333333328</v>
      </c>
      <c r="N647">
        <v>1539752400</v>
      </c>
      <c r="O647" s="14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 s="5">
        <v>98700</v>
      </c>
      <c r="E648" s="5">
        <v>87448</v>
      </c>
      <c r="F648" s="5">
        <f t="shared" si="60"/>
        <v>88.599797365754824</v>
      </c>
      <c r="G648" t="s">
        <v>14</v>
      </c>
      <c r="H648">
        <v>2915</v>
      </c>
      <c r="I648" s="5">
        <f t="shared" si="61"/>
        <v>29.999313893653515</v>
      </c>
      <c r="J648" t="s">
        <v>21</v>
      </c>
      <c r="K648" t="s">
        <v>22</v>
      </c>
      <c r="L648">
        <v>1363150800</v>
      </c>
      <c r="M648" s="14">
        <f t="shared" si="62"/>
        <v>41346.208333333336</v>
      </c>
      <c r="N648">
        <v>1364101200</v>
      </c>
      <c r="O648" s="14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 s="5">
        <v>4500</v>
      </c>
      <c r="E649" s="5">
        <v>1863</v>
      </c>
      <c r="F649" s="5">
        <f t="shared" si="60"/>
        <v>41.4</v>
      </c>
      <c r="G649" t="s">
        <v>14</v>
      </c>
      <c r="H649">
        <v>18</v>
      </c>
      <c r="I649" s="5">
        <f t="shared" si="61"/>
        <v>103.5</v>
      </c>
      <c r="J649" t="s">
        <v>21</v>
      </c>
      <c r="K649" t="s">
        <v>22</v>
      </c>
      <c r="L649">
        <v>1523250000</v>
      </c>
      <c r="M649" s="14">
        <f t="shared" si="62"/>
        <v>43199.208333333328</v>
      </c>
      <c r="N649">
        <v>1525323600</v>
      </c>
      <c r="O649" s="14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 s="5">
        <v>98600</v>
      </c>
      <c r="E650" s="5">
        <v>62174</v>
      </c>
      <c r="F650" s="5">
        <f t="shared" si="60"/>
        <v>63.056795131845846</v>
      </c>
      <c r="G650" t="s">
        <v>74</v>
      </c>
      <c r="H650">
        <v>723</v>
      </c>
      <c r="I650" s="5">
        <f t="shared" si="61"/>
        <v>85.994467496542185</v>
      </c>
      <c r="J650" t="s">
        <v>21</v>
      </c>
      <c r="K650" t="s">
        <v>22</v>
      </c>
      <c r="L650">
        <v>1499317200</v>
      </c>
      <c r="M650" s="14">
        <f t="shared" si="62"/>
        <v>42922.208333333328</v>
      </c>
      <c r="N650">
        <v>1500872400</v>
      </c>
      <c r="O650" s="14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 s="5">
        <v>121700</v>
      </c>
      <c r="E651" s="5">
        <v>59003</v>
      </c>
      <c r="F651" s="5">
        <f t="shared" si="60"/>
        <v>48.482333607230892</v>
      </c>
      <c r="G651" t="s">
        <v>14</v>
      </c>
      <c r="H651">
        <v>602</v>
      </c>
      <c r="I651" s="5">
        <f t="shared" si="61"/>
        <v>98.011627906976742</v>
      </c>
      <c r="J651" t="s">
        <v>98</v>
      </c>
      <c r="K651" t="s">
        <v>99</v>
      </c>
      <c r="L651">
        <v>1287550800</v>
      </c>
      <c r="M651" s="14">
        <f t="shared" si="62"/>
        <v>40471.208333333336</v>
      </c>
      <c r="N651">
        <v>1288501200</v>
      </c>
      <c r="O651" s="14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 s="5">
        <v>100</v>
      </c>
      <c r="E652" s="5">
        <v>2</v>
      </c>
      <c r="F652" s="5">
        <f t="shared" si="60"/>
        <v>2</v>
      </c>
      <c r="G652" t="s">
        <v>14</v>
      </c>
      <c r="H652">
        <v>1</v>
      </c>
      <c r="I652" s="5">
        <f t="shared" si="61"/>
        <v>2</v>
      </c>
      <c r="J652" t="s">
        <v>21</v>
      </c>
      <c r="K652" t="s">
        <v>22</v>
      </c>
      <c r="L652">
        <v>1404795600</v>
      </c>
      <c r="M652" s="14">
        <f t="shared" si="62"/>
        <v>41828.208333333336</v>
      </c>
      <c r="N652">
        <v>1407128400</v>
      </c>
      <c r="O652" s="14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 s="5">
        <v>196700</v>
      </c>
      <c r="E653" s="5">
        <v>174039</v>
      </c>
      <c r="F653" s="5">
        <f t="shared" si="60"/>
        <v>88.47941026944585</v>
      </c>
      <c r="G653" t="s">
        <v>14</v>
      </c>
      <c r="H653">
        <v>3868</v>
      </c>
      <c r="I653" s="5">
        <f t="shared" si="61"/>
        <v>44.994570837642193</v>
      </c>
      <c r="J653" t="s">
        <v>107</v>
      </c>
      <c r="K653" t="s">
        <v>108</v>
      </c>
      <c r="L653">
        <v>1393048800</v>
      </c>
      <c r="M653" s="14">
        <f t="shared" si="62"/>
        <v>41692.25</v>
      </c>
      <c r="N653">
        <v>1394344800</v>
      </c>
      <c r="O653" s="14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 s="5">
        <v>10000</v>
      </c>
      <c r="E654" s="5">
        <v>12684</v>
      </c>
      <c r="F654" s="5">
        <f t="shared" si="60"/>
        <v>126.84</v>
      </c>
      <c r="G654" t="s">
        <v>20</v>
      </c>
      <c r="H654">
        <v>409</v>
      </c>
      <c r="I654" s="5">
        <f t="shared" si="61"/>
        <v>31.012224938875306</v>
      </c>
      <c r="J654" t="s">
        <v>21</v>
      </c>
      <c r="K654" t="s">
        <v>22</v>
      </c>
      <c r="L654">
        <v>1470373200</v>
      </c>
      <c r="M654" s="14">
        <f t="shared" si="62"/>
        <v>42587.208333333328</v>
      </c>
      <c r="N654">
        <v>1474088400</v>
      </c>
      <c r="O654" s="14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 s="5">
        <v>600</v>
      </c>
      <c r="E655" s="5">
        <v>14033</v>
      </c>
      <c r="F655" s="5">
        <f t="shared" si="60"/>
        <v>2338.833333333333</v>
      </c>
      <c r="G655" t="s">
        <v>20</v>
      </c>
      <c r="H655">
        <v>234</v>
      </c>
      <c r="I655" s="5">
        <f t="shared" si="61"/>
        <v>59.970085470085472</v>
      </c>
      <c r="J655" t="s">
        <v>21</v>
      </c>
      <c r="K655" t="s">
        <v>22</v>
      </c>
      <c r="L655">
        <v>1460091600</v>
      </c>
      <c r="M655" s="14">
        <f t="shared" si="62"/>
        <v>42468.208333333328</v>
      </c>
      <c r="N655">
        <v>1460264400</v>
      </c>
      <c r="O655" s="14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 s="5">
        <v>35000</v>
      </c>
      <c r="E656" s="5">
        <v>177936</v>
      </c>
      <c r="F656" s="5">
        <f t="shared" si="60"/>
        <v>508.38857142857148</v>
      </c>
      <c r="G656" t="s">
        <v>20</v>
      </c>
      <c r="H656">
        <v>3016</v>
      </c>
      <c r="I656" s="5">
        <f t="shared" si="61"/>
        <v>58.9973474801061</v>
      </c>
      <c r="J656" t="s">
        <v>21</v>
      </c>
      <c r="K656" t="s">
        <v>22</v>
      </c>
      <c r="L656">
        <v>1440392400</v>
      </c>
      <c r="M656" s="14">
        <f t="shared" si="62"/>
        <v>42240.208333333328</v>
      </c>
      <c r="N656">
        <v>1440824400</v>
      </c>
      <c r="O656" s="14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 s="5">
        <v>6900</v>
      </c>
      <c r="E657" s="5">
        <v>13212</v>
      </c>
      <c r="F657" s="5">
        <f t="shared" si="60"/>
        <v>191.47826086956522</v>
      </c>
      <c r="G657" t="s">
        <v>20</v>
      </c>
      <c r="H657">
        <v>264</v>
      </c>
      <c r="I657" s="5">
        <f t="shared" si="61"/>
        <v>50.045454545454547</v>
      </c>
      <c r="J657" t="s">
        <v>21</v>
      </c>
      <c r="K657" t="s">
        <v>22</v>
      </c>
      <c r="L657">
        <v>1488434400</v>
      </c>
      <c r="M657" s="14">
        <f t="shared" si="62"/>
        <v>42796.25</v>
      </c>
      <c r="N657">
        <v>1489554000</v>
      </c>
      <c r="O657" s="14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 s="5">
        <v>118400</v>
      </c>
      <c r="E658" s="5">
        <v>49879</v>
      </c>
      <c r="F658" s="5">
        <f t="shared" si="60"/>
        <v>42.127533783783782</v>
      </c>
      <c r="G658" t="s">
        <v>14</v>
      </c>
      <c r="H658">
        <v>504</v>
      </c>
      <c r="I658" s="5">
        <f t="shared" si="61"/>
        <v>98.966269841269835</v>
      </c>
      <c r="J658" t="s">
        <v>26</v>
      </c>
      <c r="K658" t="s">
        <v>27</v>
      </c>
      <c r="L658">
        <v>1514440800</v>
      </c>
      <c r="M658" s="14">
        <f t="shared" si="62"/>
        <v>43097.25</v>
      </c>
      <c r="N658">
        <v>1514872800</v>
      </c>
      <c r="O658" s="14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 s="5">
        <v>10000</v>
      </c>
      <c r="E659" s="5">
        <v>824</v>
      </c>
      <c r="F659" s="5">
        <f t="shared" si="60"/>
        <v>8.24</v>
      </c>
      <c r="G659" t="s">
        <v>14</v>
      </c>
      <c r="H659">
        <v>14</v>
      </c>
      <c r="I659" s="5">
        <f t="shared" si="61"/>
        <v>58.857142857142854</v>
      </c>
      <c r="J659" t="s">
        <v>21</v>
      </c>
      <c r="K659" t="s">
        <v>22</v>
      </c>
      <c r="L659">
        <v>1514354400</v>
      </c>
      <c r="M659" s="14">
        <f t="shared" si="62"/>
        <v>43096.25</v>
      </c>
      <c r="N659">
        <v>1515736800</v>
      </c>
      <c r="O659" s="14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 s="5">
        <v>52600</v>
      </c>
      <c r="E660" s="5">
        <v>31594</v>
      </c>
      <c r="F660" s="5">
        <f t="shared" si="60"/>
        <v>60.064638783269963</v>
      </c>
      <c r="G660" t="s">
        <v>74</v>
      </c>
      <c r="H660">
        <v>390</v>
      </c>
      <c r="I660" s="5">
        <f t="shared" si="61"/>
        <v>81.010256410256417</v>
      </c>
      <c r="J660" t="s">
        <v>21</v>
      </c>
      <c r="K660" t="s">
        <v>22</v>
      </c>
      <c r="L660">
        <v>1440910800</v>
      </c>
      <c r="M660" s="14">
        <f t="shared" si="62"/>
        <v>42246.208333333328</v>
      </c>
      <c r="N660">
        <v>1442898000</v>
      </c>
      <c r="O660" s="14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 s="5">
        <v>120700</v>
      </c>
      <c r="E661" s="5">
        <v>57010</v>
      </c>
      <c r="F661" s="5">
        <f t="shared" si="60"/>
        <v>47.232808616404313</v>
      </c>
      <c r="G661" t="s">
        <v>14</v>
      </c>
      <c r="H661">
        <v>750</v>
      </c>
      <c r="I661" s="5">
        <f t="shared" si="61"/>
        <v>76.013333333333335</v>
      </c>
      <c r="J661" t="s">
        <v>40</v>
      </c>
      <c r="K661" t="s">
        <v>41</v>
      </c>
      <c r="L661">
        <v>1296108000</v>
      </c>
      <c r="M661" s="14">
        <f t="shared" si="62"/>
        <v>40570.25</v>
      </c>
      <c r="N661">
        <v>1296194400</v>
      </c>
      <c r="O661" s="14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 s="5">
        <v>9100</v>
      </c>
      <c r="E662" s="5">
        <v>7438</v>
      </c>
      <c r="F662" s="5">
        <f t="shared" si="60"/>
        <v>81.736263736263737</v>
      </c>
      <c r="G662" t="s">
        <v>14</v>
      </c>
      <c r="H662">
        <v>77</v>
      </c>
      <c r="I662" s="5">
        <f t="shared" si="61"/>
        <v>96.597402597402592</v>
      </c>
      <c r="J662" t="s">
        <v>21</v>
      </c>
      <c r="K662" t="s">
        <v>22</v>
      </c>
      <c r="L662">
        <v>1440133200</v>
      </c>
      <c r="M662" s="14">
        <f t="shared" si="62"/>
        <v>42237.208333333328</v>
      </c>
      <c r="N662">
        <v>1440910800</v>
      </c>
      <c r="O662" s="14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 s="5">
        <v>106800</v>
      </c>
      <c r="E663" s="5">
        <v>57872</v>
      </c>
      <c r="F663" s="5">
        <f t="shared" si="60"/>
        <v>54.187265917603</v>
      </c>
      <c r="G663" t="s">
        <v>14</v>
      </c>
      <c r="H663">
        <v>752</v>
      </c>
      <c r="I663" s="5">
        <f t="shared" si="61"/>
        <v>76.957446808510639</v>
      </c>
      <c r="J663" t="s">
        <v>36</v>
      </c>
      <c r="K663" t="s">
        <v>37</v>
      </c>
      <c r="L663">
        <v>1332910800</v>
      </c>
      <c r="M663" s="14">
        <f t="shared" si="62"/>
        <v>40996.208333333336</v>
      </c>
      <c r="N663">
        <v>1335502800</v>
      </c>
      <c r="O663" s="14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 s="5">
        <v>9100</v>
      </c>
      <c r="E664" s="5">
        <v>8906</v>
      </c>
      <c r="F664" s="5">
        <f t="shared" si="60"/>
        <v>97.868131868131869</v>
      </c>
      <c r="G664" t="s">
        <v>14</v>
      </c>
      <c r="H664">
        <v>131</v>
      </c>
      <c r="I664" s="5">
        <f t="shared" si="61"/>
        <v>67.984732824427482</v>
      </c>
      <c r="J664" t="s">
        <v>21</v>
      </c>
      <c r="K664" t="s">
        <v>22</v>
      </c>
      <c r="L664">
        <v>1544335200</v>
      </c>
      <c r="M664" s="14">
        <f t="shared" si="62"/>
        <v>43443.25</v>
      </c>
      <c r="N664">
        <v>1544680800</v>
      </c>
      <c r="O664" s="14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 s="5">
        <v>10000</v>
      </c>
      <c r="E665" s="5">
        <v>7724</v>
      </c>
      <c r="F665" s="5">
        <f t="shared" si="60"/>
        <v>77.239999999999995</v>
      </c>
      <c r="G665" t="s">
        <v>14</v>
      </c>
      <c r="H665">
        <v>87</v>
      </c>
      <c r="I665" s="5">
        <f t="shared" si="61"/>
        <v>88.781609195402297</v>
      </c>
      <c r="J665" t="s">
        <v>21</v>
      </c>
      <c r="K665" t="s">
        <v>22</v>
      </c>
      <c r="L665">
        <v>1286427600</v>
      </c>
      <c r="M665" s="14">
        <f t="shared" si="62"/>
        <v>40458.208333333336</v>
      </c>
      <c r="N665">
        <v>1288414800</v>
      </c>
      <c r="O665" s="14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 s="5">
        <v>79400</v>
      </c>
      <c r="E666" s="5">
        <v>26571</v>
      </c>
      <c r="F666" s="5">
        <f t="shared" si="60"/>
        <v>33.464735516372798</v>
      </c>
      <c r="G666" t="s">
        <v>14</v>
      </c>
      <c r="H666">
        <v>1063</v>
      </c>
      <c r="I666" s="5">
        <f t="shared" si="61"/>
        <v>24.99623706491063</v>
      </c>
      <c r="J666" t="s">
        <v>21</v>
      </c>
      <c r="K666" t="s">
        <v>22</v>
      </c>
      <c r="L666">
        <v>1329717600</v>
      </c>
      <c r="M666" s="14">
        <f t="shared" si="62"/>
        <v>40959.25</v>
      </c>
      <c r="N666">
        <v>1330581600</v>
      </c>
      <c r="O666" s="14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 s="5">
        <v>5100</v>
      </c>
      <c r="E667" s="5">
        <v>12219</v>
      </c>
      <c r="F667" s="5">
        <f t="shared" si="60"/>
        <v>239.58823529411765</v>
      </c>
      <c r="G667" t="s">
        <v>20</v>
      </c>
      <c r="H667">
        <v>272</v>
      </c>
      <c r="I667" s="5">
        <f t="shared" si="61"/>
        <v>44.922794117647058</v>
      </c>
      <c r="J667" t="s">
        <v>21</v>
      </c>
      <c r="K667" t="s">
        <v>22</v>
      </c>
      <c r="L667">
        <v>1310187600</v>
      </c>
      <c r="M667" s="14">
        <f t="shared" si="62"/>
        <v>40733.208333333336</v>
      </c>
      <c r="N667">
        <v>1311397200</v>
      </c>
      <c r="O667" s="14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 s="5">
        <v>3100</v>
      </c>
      <c r="E668" s="5">
        <v>1985</v>
      </c>
      <c r="F668" s="5">
        <f t="shared" si="60"/>
        <v>64.032258064516128</v>
      </c>
      <c r="G668" t="s">
        <v>74</v>
      </c>
      <c r="H668">
        <v>25</v>
      </c>
      <c r="I668" s="5">
        <f t="shared" si="61"/>
        <v>79.400000000000006</v>
      </c>
      <c r="J668" t="s">
        <v>21</v>
      </c>
      <c r="K668" t="s">
        <v>22</v>
      </c>
      <c r="L668">
        <v>1377838800</v>
      </c>
      <c r="M668" s="14">
        <f t="shared" si="62"/>
        <v>41516.208333333336</v>
      </c>
      <c r="N668">
        <v>1378357200</v>
      </c>
      <c r="O668" s="14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5" x14ac:dyDescent="0.25">
      <c r="A669">
        <v>667</v>
      </c>
      <c r="B669" t="s">
        <v>1375</v>
      </c>
      <c r="C669" s="3" t="s">
        <v>1376</v>
      </c>
      <c r="D669" s="5">
        <v>6900</v>
      </c>
      <c r="E669" s="5">
        <v>12155</v>
      </c>
      <c r="F669" s="5">
        <f t="shared" si="60"/>
        <v>176.15942028985506</v>
      </c>
      <c r="G669" t="s">
        <v>20</v>
      </c>
      <c r="H669">
        <v>419</v>
      </c>
      <c r="I669" s="5">
        <f t="shared" si="61"/>
        <v>29.009546539379475</v>
      </c>
      <c r="J669" t="s">
        <v>21</v>
      </c>
      <c r="K669" t="s">
        <v>22</v>
      </c>
      <c r="L669">
        <v>1410325200</v>
      </c>
      <c r="M669" s="14">
        <f t="shared" si="62"/>
        <v>41892.208333333336</v>
      </c>
      <c r="N669">
        <v>1411102800</v>
      </c>
      <c r="O669" s="14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 s="5">
        <v>27500</v>
      </c>
      <c r="E670" s="5">
        <v>5593</v>
      </c>
      <c r="F670" s="5">
        <f t="shared" si="60"/>
        <v>20.33818181818182</v>
      </c>
      <c r="G670" t="s">
        <v>14</v>
      </c>
      <c r="H670">
        <v>76</v>
      </c>
      <c r="I670" s="5">
        <f t="shared" si="61"/>
        <v>73.59210526315789</v>
      </c>
      <c r="J670" t="s">
        <v>21</v>
      </c>
      <c r="K670" t="s">
        <v>22</v>
      </c>
      <c r="L670">
        <v>1343797200</v>
      </c>
      <c r="M670" s="14">
        <f t="shared" si="62"/>
        <v>41122.208333333336</v>
      </c>
      <c r="N670">
        <v>1344834000</v>
      </c>
      <c r="O670" s="14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 s="5">
        <v>48800</v>
      </c>
      <c r="E671" s="5">
        <v>175020</v>
      </c>
      <c r="F671" s="5">
        <f t="shared" si="60"/>
        <v>358.64754098360658</v>
      </c>
      <c r="G671" t="s">
        <v>20</v>
      </c>
      <c r="H671">
        <v>1621</v>
      </c>
      <c r="I671" s="5">
        <f t="shared" si="61"/>
        <v>107.97038864898211</v>
      </c>
      <c r="J671" t="s">
        <v>107</v>
      </c>
      <c r="K671" t="s">
        <v>108</v>
      </c>
      <c r="L671">
        <v>1498453200</v>
      </c>
      <c r="M671" s="14">
        <f t="shared" si="62"/>
        <v>42912.208333333328</v>
      </c>
      <c r="N671">
        <v>1499230800</v>
      </c>
      <c r="O671" s="14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5" x14ac:dyDescent="0.25">
      <c r="A672">
        <v>670</v>
      </c>
      <c r="B672" t="s">
        <v>1334</v>
      </c>
      <c r="C672" s="3" t="s">
        <v>1381</v>
      </c>
      <c r="D672" s="5">
        <v>16200</v>
      </c>
      <c r="E672" s="5">
        <v>75955</v>
      </c>
      <c r="F672" s="5">
        <f t="shared" si="60"/>
        <v>468.85802469135803</v>
      </c>
      <c r="G672" t="s">
        <v>20</v>
      </c>
      <c r="H672">
        <v>1101</v>
      </c>
      <c r="I672" s="5">
        <f t="shared" si="61"/>
        <v>68.987284287011803</v>
      </c>
      <c r="J672" t="s">
        <v>21</v>
      </c>
      <c r="K672" t="s">
        <v>22</v>
      </c>
      <c r="L672">
        <v>1456380000</v>
      </c>
      <c r="M672" s="14">
        <f t="shared" si="62"/>
        <v>42425.25</v>
      </c>
      <c r="N672">
        <v>1457416800</v>
      </c>
      <c r="O672" s="14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x14ac:dyDescent="0.25">
      <c r="A673">
        <v>671</v>
      </c>
      <c r="B673" t="s">
        <v>1382</v>
      </c>
      <c r="C673" s="3" t="s">
        <v>1383</v>
      </c>
      <c r="D673" s="5">
        <v>97600</v>
      </c>
      <c r="E673" s="5">
        <v>119127</v>
      </c>
      <c r="F673" s="5">
        <f t="shared" si="60"/>
        <v>122.05635245901641</v>
      </c>
      <c r="G673" t="s">
        <v>20</v>
      </c>
      <c r="H673">
        <v>1073</v>
      </c>
      <c r="I673" s="5">
        <f t="shared" si="61"/>
        <v>111.02236719478098</v>
      </c>
      <c r="J673" t="s">
        <v>21</v>
      </c>
      <c r="K673" t="s">
        <v>22</v>
      </c>
      <c r="L673">
        <v>1280552400</v>
      </c>
      <c r="M673" s="14">
        <f t="shared" si="62"/>
        <v>40390.208333333336</v>
      </c>
      <c r="N673">
        <v>1280898000</v>
      </c>
      <c r="O673" s="14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 s="5">
        <v>197900</v>
      </c>
      <c r="E674" s="5">
        <v>110689</v>
      </c>
      <c r="F674" s="5">
        <f t="shared" si="60"/>
        <v>55.931783729156137</v>
      </c>
      <c r="G674" t="s">
        <v>14</v>
      </c>
      <c r="H674">
        <v>4428</v>
      </c>
      <c r="I674" s="5">
        <f t="shared" si="61"/>
        <v>24.997515808491418</v>
      </c>
      <c r="J674" t="s">
        <v>26</v>
      </c>
      <c r="K674" t="s">
        <v>27</v>
      </c>
      <c r="L674">
        <v>1521608400</v>
      </c>
      <c r="M674" s="14">
        <f t="shared" si="62"/>
        <v>43180.208333333328</v>
      </c>
      <c r="N674">
        <v>1522472400</v>
      </c>
      <c r="O674" s="14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 s="5">
        <v>5600</v>
      </c>
      <c r="E675" s="5">
        <v>2445</v>
      </c>
      <c r="F675" s="5">
        <f t="shared" si="60"/>
        <v>43.660714285714285</v>
      </c>
      <c r="G675" t="s">
        <v>14</v>
      </c>
      <c r="H675">
        <v>58</v>
      </c>
      <c r="I675" s="5">
        <f t="shared" si="61"/>
        <v>42.155172413793103</v>
      </c>
      <c r="J675" t="s">
        <v>107</v>
      </c>
      <c r="K675" t="s">
        <v>108</v>
      </c>
      <c r="L675">
        <v>1460696400</v>
      </c>
      <c r="M675" s="14">
        <f t="shared" si="62"/>
        <v>42475.208333333328</v>
      </c>
      <c r="N675">
        <v>1462510800</v>
      </c>
      <c r="O675" s="14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 s="5">
        <v>170700</v>
      </c>
      <c r="E676" s="5">
        <v>57250</v>
      </c>
      <c r="F676" s="5">
        <f t="shared" si="60"/>
        <v>33.53837141183363</v>
      </c>
      <c r="G676" t="s">
        <v>74</v>
      </c>
      <c r="H676">
        <v>1218</v>
      </c>
      <c r="I676" s="5">
        <f t="shared" si="61"/>
        <v>47.003284072249592</v>
      </c>
      <c r="J676" t="s">
        <v>21</v>
      </c>
      <c r="K676" t="s">
        <v>22</v>
      </c>
      <c r="L676">
        <v>1313730000</v>
      </c>
      <c r="M676" s="14">
        <f t="shared" si="62"/>
        <v>40774.208333333336</v>
      </c>
      <c r="N676">
        <v>1317790800</v>
      </c>
      <c r="O676" s="14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 s="5">
        <v>9700</v>
      </c>
      <c r="E677" s="5">
        <v>11929</v>
      </c>
      <c r="F677" s="5">
        <f t="shared" si="60"/>
        <v>122.97938144329896</v>
      </c>
      <c r="G677" t="s">
        <v>20</v>
      </c>
      <c r="H677">
        <v>331</v>
      </c>
      <c r="I677" s="5">
        <f t="shared" si="61"/>
        <v>36.0392749244713</v>
      </c>
      <c r="J677" t="s">
        <v>21</v>
      </c>
      <c r="K677" t="s">
        <v>22</v>
      </c>
      <c r="L677">
        <v>1568178000</v>
      </c>
      <c r="M677" s="14">
        <f t="shared" si="62"/>
        <v>43719.208333333328</v>
      </c>
      <c r="N677">
        <v>1568782800</v>
      </c>
      <c r="O677" s="14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 s="5">
        <v>62300</v>
      </c>
      <c r="E678" s="5">
        <v>118214</v>
      </c>
      <c r="F678" s="5">
        <f t="shared" si="60"/>
        <v>189.74959871589084</v>
      </c>
      <c r="G678" t="s">
        <v>20</v>
      </c>
      <c r="H678">
        <v>1170</v>
      </c>
      <c r="I678" s="5">
        <f t="shared" si="61"/>
        <v>101.03760683760684</v>
      </c>
      <c r="J678" t="s">
        <v>21</v>
      </c>
      <c r="K678" t="s">
        <v>22</v>
      </c>
      <c r="L678">
        <v>1348635600</v>
      </c>
      <c r="M678" s="14">
        <f t="shared" si="62"/>
        <v>41178.208333333336</v>
      </c>
      <c r="N678">
        <v>1349413200</v>
      </c>
      <c r="O678" s="14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 s="5">
        <v>5300</v>
      </c>
      <c r="E679" s="5">
        <v>4432</v>
      </c>
      <c r="F679" s="5">
        <f t="shared" si="60"/>
        <v>83.622641509433961</v>
      </c>
      <c r="G679" t="s">
        <v>14</v>
      </c>
      <c r="H679">
        <v>111</v>
      </c>
      <c r="I679" s="5">
        <f t="shared" si="61"/>
        <v>39.927927927927925</v>
      </c>
      <c r="J679" t="s">
        <v>21</v>
      </c>
      <c r="K679" t="s">
        <v>22</v>
      </c>
      <c r="L679">
        <v>1468126800</v>
      </c>
      <c r="M679" s="14">
        <f t="shared" si="62"/>
        <v>42561.208333333328</v>
      </c>
      <c r="N679">
        <v>1472446800</v>
      </c>
      <c r="O679" s="14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 s="5">
        <v>99500</v>
      </c>
      <c r="E680" s="5">
        <v>17879</v>
      </c>
      <c r="F680" s="5">
        <f t="shared" si="60"/>
        <v>17.968844221105527</v>
      </c>
      <c r="G680" t="s">
        <v>74</v>
      </c>
      <c r="H680">
        <v>215</v>
      </c>
      <c r="I680" s="5">
        <f t="shared" si="61"/>
        <v>83.158139534883716</v>
      </c>
      <c r="J680" t="s">
        <v>21</v>
      </c>
      <c r="K680" t="s">
        <v>22</v>
      </c>
      <c r="L680">
        <v>1547877600</v>
      </c>
      <c r="M680" s="14">
        <f t="shared" si="62"/>
        <v>43484.25</v>
      </c>
      <c r="N680">
        <v>1548050400</v>
      </c>
      <c r="O680" s="14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 s="5">
        <v>1400</v>
      </c>
      <c r="E681" s="5">
        <v>14511</v>
      </c>
      <c r="F681" s="5">
        <f t="shared" si="60"/>
        <v>1036.5</v>
      </c>
      <c r="G681" t="s">
        <v>20</v>
      </c>
      <c r="H681">
        <v>363</v>
      </c>
      <c r="I681" s="5">
        <f t="shared" si="61"/>
        <v>39.97520661157025</v>
      </c>
      <c r="J681" t="s">
        <v>21</v>
      </c>
      <c r="K681" t="s">
        <v>22</v>
      </c>
      <c r="L681">
        <v>1571374800</v>
      </c>
      <c r="M681" s="14">
        <f t="shared" si="62"/>
        <v>43756.208333333328</v>
      </c>
      <c r="N681">
        <v>1571806800</v>
      </c>
      <c r="O681" s="14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x14ac:dyDescent="0.25">
      <c r="A682">
        <v>680</v>
      </c>
      <c r="B682" t="s">
        <v>1399</v>
      </c>
      <c r="C682" s="3" t="s">
        <v>1400</v>
      </c>
      <c r="D682" s="5">
        <v>145600</v>
      </c>
      <c r="E682" s="5">
        <v>141822</v>
      </c>
      <c r="F682" s="5">
        <f t="shared" si="60"/>
        <v>97.405219780219781</v>
      </c>
      <c r="G682" t="s">
        <v>14</v>
      </c>
      <c r="H682">
        <v>2955</v>
      </c>
      <c r="I682" s="5">
        <f t="shared" si="61"/>
        <v>47.993908629441627</v>
      </c>
      <c r="J682" t="s">
        <v>21</v>
      </c>
      <c r="K682" t="s">
        <v>22</v>
      </c>
      <c r="L682">
        <v>1576303200</v>
      </c>
      <c r="M682" s="14">
        <f t="shared" si="62"/>
        <v>43813.25</v>
      </c>
      <c r="N682">
        <v>1576476000</v>
      </c>
      <c r="O682" s="14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 s="5">
        <v>184100</v>
      </c>
      <c r="E683" s="5">
        <v>159037</v>
      </c>
      <c r="F683" s="5">
        <f t="shared" si="60"/>
        <v>86.386203150461711</v>
      </c>
      <c r="G683" t="s">
        <v>14</v>
      </c>
      <c r="H683">
        <v>1657</v>
      </c>
      <c r="I683" s="5">
        <f t="shared" si="61"/>
        <v>95.978877489438744</v>
      </c>
      <c r="J683" t="s">
        <v>21</v>
      </c>
      <c r="K683" t="s">
        <v>22</v>
      </c>
      <c r="L683">
        <v>1324447200</v>
      </c>
      <c r="M683" s="14">
        <f t="shared" si="62"/>
        <v>40898.25</v>
      </c>
      <c r="N683">
        <v>1324965600</v>
      </c>
      <c r="O683" s="14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 s="5">
        <v>5400</v>
      </c>
      <c r="E684" s="5">
        <v>8109</v>
      </c>
      <c r="F684" s="5">
        <f t="shared" si="60"/>
        <v>150.16666666666666</v>
      </c>
      <c r="G684" t="s">
        <v>20</v>
      </c>
      <c r="H684">
        <v>103</v>
      </c>
      <c r="I684" s="5">
        <f t="shared" si="61"/>
        <v>78.728155339805824</v>
      </c>
      <c r="J684" t="s">
        <v>21</v>
      </c>
      <c r="K684" t="s">
        <v>22</v>
      </c>
      <c r="L684">
        <v>1386741600</v>
      </c>
      <c r="M684" s="14">
        <f t="shared" si="62"/>
        <v>41619.25</v>
      </c>
      <c r="N684">
        <v>1387519200</v>
      </c>
      <c r="O684" s="14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 s="5">
        <v>2300</v>
      </c>
      <c r="E685" s="5">
        <v>8244</v>
      </c>
      <c r="F685" s="5">
        <f t="shared" si="60"/>
        <v>358.43478260869563</v>
      </c>
      <c r="G685" t="s">
        <v>20</v>
      </c>
      <c r="H685">
        <v>147</v>
      </c>
      <c r="I685" s="5">
        <f t="shared" si="61"/>
        <v>56.081632653061227</v>
      </c>
      <c r="J685" t="s">
        <v>21</v>
      </c>
      <c r="K685" t="s">
        <v>22</v>
      </c>
      <c r="L685">
        <v>1537074000</v>
      </c>
      <c r="M685" s="14">
        <f t="shared" si="62"/>
        <v>43359.208333333328</v>
      </c>
      <c r="N685">
        <v>1537246800</v>
      </c>
      <c r="O685" s="14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 s="5">
        <v>1400</v>
      </c>
      <c r="E686" s="5">
        <v>7600</v>
      </c>
      <c r="F686" s="5">
        <f t="shared" si="60"/>
        <v>542.85714285714289</v>
      </c>
      <c r="G686" t="s">
        <v>20</v>
      </c>
      <c r="H686">
        <v>110</v>
      </c>
      <c r="I686" s="5">
        <f t="shared" si="61"/>
        <v>69.090909090909093</v>
      </c>
      <c r="J686" t="s">
        <v>15</v>
      </c>
      <c r="K686" t="s">
        <v>16</v>
      </c>
      <c r="L686">
        <v>1277787600</v>
      </c>
      <c r="M686" s="14">
        <f t="shared" si="62"/>
        <v>40358.208333333336</v>
      </c>
      <c r="N686">
        <v>1279515600</v>
      </c>
      <c r="O686" s="14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 s="5">
        <v>140000</v>
      </c>
      <c r="E687" s="5">
        <v>94501</v>
      </c>
      <c r="F687" s="5">
        <f t="shared" si="60"/>
        <v>67.500714285714281</v>
      </c>
      <c r="G687" t="s">
        <v>14</v>
      </c>
      <c r="H687">
        <v>926</v>
      </c>
      <c r="I687" s="5">
        <f t="shared" si="61"/>
        <v>102.05291576673866</v>
      </c>
      <c r="J687" t="s">
        <v>15</v>
      </c>
      <c r="K687" t="s">
        <v>16</v>
      </c>
      <c r="L687">
        <v>1440306000</v>
      </c>
      <c r="M687" s="14">
        <f t="shared" si="62"/>
        <v>42239.208333333328</v>
      </c>
      <c r="N687">
        <v>1442379600</v>
      </c>
      <c r="O687" s="14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 s="5">
        <v>7500</v>
      </c>
      <c r="E688" s="5">
        <v>14381</v>
      </c>
      <c r="F688" s="5">
        <f t="shared" si="60"/>
        <v>191.74666666666667</v>
      </c>
      <c r="G688" t="s">
        <v>20</v>
      </c>
      <c r="H688">
        <v>134</v>
      </c>
      <c r="I688" s="5">
        <f t="shared" si="61"/>
        <v>107.32089552238806</v>
      </c>
      <c r="J688" t="s">
        <v>21</v>
      </c>
      <c r="K688" t="s">
        <v>22</v>
      </c>
      <c r="L688">
        <v>1522126800</v>
      </c>
      <c r="M688" s="14">
        <f t="shared" si="62"/>
        <v>43186.208333333328</v>
      </c>
      <c r="N688">
        <v>1523077200</v>
      </c>
      <c r="O688" s="14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 s="5">
        <v>1500</v>
      </c>
      <c r="E689" s="5">
        <v>13980</v>
      </c>
      <c r="F689" s="5">
        <f t="shared" si="60"/>
        <v>932</v>
      </c>
      <c r="G689" t="s">
        <v>20</v>
      </c>
      <c r="H689">
        <v>269</v>
      </c>
      <c r="I689" s="5">
        <f t="shared" si="61"/>
        <v>51.970260223048328</v>
      </c>
      <c r="J689" t="s">
        <v>21</v>
      </c>
      <c r="K689" t="s">
        <v>22</v>
      </c>
      <c r="L689">
        <v>1489298400</v>
      </c>
      <c r="M689" s="14">
        <f t="shared" si="62"/>
        <v>42806.25</v>
      </c>
      <c r="N689">
        <v>1489554000</v>
      </c>
      <c r="O689" s="14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 s="5">
        <v>2900</v>
      </c>
      <c r="E690" s="5">
        <v>12449</v>
      </c>
      <c r="F690" s="5">
        <f t="shared" si="60"/>
        <v>429.27586206896552</v>
      </c>
      <c r="G690" t="s">
        <v>20</v>
      </c>
      <c r="H690">
        <v>175</v>
      </c>
      <c r="I690" s="5">
        <f t="shared" si="61"/>
        <v>71.137142857142862</v>
      </c>
      <c r="J690" t="s">
        <v>21</v>
      </c>
      <c r="K690" t="s">
        <v>22</v>
      </c>
      <c r="L690">
        <v>1547100000</v>
      </c>
      <c r="M690" s="14">
        <f t="shared" si="62"/>
        <v>43475.25</v>
      </c>
      <c r="N690">
        <v>1548482400</v>
      </c>
      <c r="O690" s="14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 s="5">
        <v>7300</v>
      </c>
      <c r="E691" s="5">
        <v>7348</v>
      </c>
      <c r="F691" s="5">
        <f t="shared" si="60"/>
        <v>100.65753424657535</v>
      </c>
      <c r="G691" t="s">
        <v>20</v>
      </c>
      <c r="H691">
        <v>69</v>
      </c>
      <c r="I691" s="5">
        <f t="shared" si="61"/>
        <v>106.49275362318841</v>
      </c>
      <c r="J691" t="s">
        <v>21</v>
      </c>
      <c r="K691" t="s">
        <v>22</v>
      </c>
      <c r="L691">
        <v>1383022800</v>
      </c>
      <c r="M691" s="14">
        <f t="shared" si="62"/>
        <v>41576.208333333336</v>
      </c>
      <c r="N691">
        <v>1384063200</v>
      </c>
      <c r="O691" s="14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 s="5">
        <v>3600</v>
      </c>
      <c r="E692" s="5">
        <v>8158</v>
      </c>
      <c r="F692" s="5">
        <f t="shared" si="60"/>
        <v>226.61111111111109</v>
      </c>
      <c r="G692" t="s">
        <v>20</v>
      </c>
      <c r="H692">
        <v>190</v>
      </c>
      <c r="I692" s="5">
        <f t="shared" si="61"/>
        <v>42.93684210526316</v>
      </c>
      <c r="J692" t="s">
        <v>21</v>
      </c>
      <c r="K692" t="s">
        <v>22</v>
      </c>
      <c r="L692">
        <v>1322373600</v>
      </c>
      <c r="M692" s="14">
        <f t="shared" si="62"/>
        <v>40874.25</v>
      </c>
      <c r="N692">
        <v>1322892000</v>
      </c>
      <c r="O692" s="14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 s="5">
        <v>5000</v>
      </c>
      <c r="E693" s="5">
        <v>7119</v>
      </c>
      <c r="F693" s="5">
        <f t="shared" si="60"/>
        <v>142.38</v>
      </c>
      <c r="G693" t="s">
        <v>20</v>
      </c>
      <c r="H693">
        <v>237</v>
      </c>
      <c r="I693" s="5">
        <f t="shared" si="61"/>
        <v>30.037974683544302</v>
      </c>
      <c r="J693" t="s">
        <v>21</v>
      </c>
      <c r="K693" t="s">
        <v>22</v>
      </c>
      <c r="L693">
        <v>1349240400</v>
      </c>
      <c r="M693" s="14">
        <f t="shared" si="62"/>
        <v>41185.208333333336</v>
      </c>
      <c r="N693">
        <v>1350709200</v>
      </c>
      <c r="O693" s="14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 s="5">
        <v>6000</v>
      </c>
      <c r="E694" s="5">
        <v>5438</v>
      </c>
      <c r="F694" s="5">
        <f t="shared" si="60"/>
        <v>90.633333333333326</v>
      </c>
      <c r="G694" t="s">
        <v>14</v>
      </c>
      <c r="H694">
        <v>77</v>
      </c>
      <c r="I694" s="5">
        <f t="shared" si="61"/>
        <v>70.623376623376629</v>
      </c>
      <c r="J694" t="s">
        <v>40</v>
      </c>
      <c r="K694" t="s">
        <v>41</v>
      </c>
      <c r="L694">
        <v>1562648400</v>
      </c>
      <c r="M694" s="14">
        <f t="shared" si="62"/>
        <v>43655.208333333328</v>
      </c>
      <c r="N694">
        <v>1564203600</v>
      </c>
      <c r="O694" s="14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x14ac:dyDescent="0.25">
      <c r="A695">
        <v>693</v>
      </c>
      <c r="B695" t="s">
        <v>1425</v>
      </c>
      <c r="C695" s="3" t="s">
        <v>1426</v>
      </c>
      <c r="D695" s="5">
        <v>180400</v>
      </c>
      <c r="E695" s="5">
        <v>115396</v>
      </c>
      <c r="F695" s="5">
        <f t="shared" si="60"/>
        <v>63.966740576496676</v>
      </c>
      <c r="G695" t="s">
        <v>14</v>
      </c>
      <c r="H695">
        <v>1748</v>
      </c>
      <c r="I695" s="5">
        <f t="shared" si="61"/>
        <v>66.016018306636155</v>
      </c>
      <c r="J695" t="s">
        <v>21</v>
      </c>
      <c r="K695" t="s">
        <v>22</v>
      </c>
      <c r="L695">
        <v>1508216400</v>
      </c>
      <c r="M695" s="14">
        <f t="shared" si="62"/>
        <v>43025.208333333328</v>
      </c>
      <c r="N695">
        <v>1509685200</v>
      </c>
      <c r="O695" s="14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 s="5">
        <v>9100</v>
      </c>
      <c r="E696" s="5">
        <v>7656</v>
      </c>
      <c r="F696" s="5">
        <f t="shared" si="60"/>
        <v>84.131868131868131</v>
      </c>
      <c r="G696" t="s">
        <v>14</v>
      </c>
      <c r="H696">
        <v>79</v>
      </c>
      <c r="I696" s="5">
        <f t="shared" si="61"/>
        <v>96.911392405063296</v>
      </c>
      <c r="J696" t="s">
        <v>21</v>
      </c>
      <c r="K696" t="s">
        <v>22</v>
      </c>
      <c r="L696">
        <v>1511762400</v>
      </c>
      <c r="M696" s="14">
        <f t="shared" si="62"/>
        <v>43066.25</v>
      </c>
      <c r="N696">
        <v>1514959200</v>
      </c>
      <c r="O696" s="14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 s="5">
        <v>9200</v>
      </c>
      <c r="E697" s="5">
        <v>12322</v>
      </c>
      <c r="F697" s="5">
        <f t="shared" si="60"/>
        <v>133.93478260869566</v>
      </c>
      <c r="G697" t="s">
        <v>20</v>
      </c>
      <c r="H697">
        <v>196</v>
      </c>
      <c r="I697" s="5">
        <f t="shared" si="61"/>
        <v>62.867346938775512</v>
      </c>
      <c r="J697" t="s">
        <v>107</v>
      </c>
      <c r="K697" t="s">
        <v>108</v>
      </c>
      <c r="L697">
        <v>1447480800</v>
      </c>
      <c r="M697" s="14">
        <f t="shared" si="62"/>
        <v>42322.25</v>
      </c>
      <c r="N697">
        <v>1448863200</v>
      </c>
      <c r="O697" s="14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 s="5">
        <v>164100</v>
      </c>
      <c r="E698" s="5">
        <v>96888</v>
      </c>
      <c r="F698" s="5">
        <f t="shared" si="60"/>
        <v>59.042047531992694</v>
      </c>
      <c r="G698" t="s">
        <v>14</v>
      </c>
      <c r="H698">
        <v>889</v>
      </c>
      <c r="I698" s="5">
        <f t="shared" si="61"/>
        <v>108.98537682789652</v>
      </c>
      <c r="J698" t="s">
        <v>21</v>
      </c>
      <c r="K698" t="s">
        <v>22</v>
      </c>
      <c r="L698">
        <v>1429506000</v>
      </c>
      <c r="M698" s="14">
        <f t="shared" si="62"/>
        <v>42114.208333333328</v>
      </c>
      <c r="N698">
        <v>1429592400</v>
      </c>
      <c r="O698" s="14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 s="5">
        <v>128900</v>
      </c>
      <c r="E699" s="5">
        <v>196960</v>
      </c>
      <c r="F699" s="5">
        <f t="shared" si="60"/>
        <v>152.80062063615205</v>
      </c>
      <c r="G699" t="s">
        <v>20</v>
      </c>
      <c r="H699">
        <v>7295</v>
      </c>
      <c r="I699" s="5">
        <f t="shared" si="61"/>
        <v>26.999314599040439</v>
      </c>
      <c r="J699" t="s">
        <v>21</v>
      </c>
      <c r="K699" t="s">
        <v>22</v>
      </c>
      <c r="L699">
        <v>1522472400</v>
      </c>
      <c r="M699" s="14">
        <f t="shared" si="62"/>
        <v>43190.208333333328</v>
      </c>
      <c r="N699">
        <v>1522645200</v>
      </c>
      <c r="O699" s="14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 s="5">
        <v>42100</v>
      </c>
      <c r="E700" s="5">
        <v>188057</v>
      </c>
      <c r="F700" s="5">
        <f t="shared" si="60"/>
        <v>446.69121140142522</v>
      </c>
      <c r="G700" t="s">
        <v>20</v>
      </c>
      <c r="H700">
        <v>2893</v>
      </c>
      <c r="I700" s="5">
        <f t="shared" si="61"/>
        <v>65.004147943311438</v>
      </c>
      <c r="J700" t="s">
        <v>15</v>
      </c>
      <c r="K700" t="s">
        <v>16</v>
      </c>
      <c r="L700">
        <v>1322114400</v>
      </c>
      <c r="M700" s="14">
        <f t="shared" si="62"/>
        <v>40871.25</v>
      </c>
      <c r="N700">
        <v>1323324000</v>
      </c>
      <c r="O700" s="14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 s="5">
        <v>7400</v>
      </c>
      <c r="E701" s="5">
        <v>6245</v>
      </c>
      <c r="F701" s="5">
        <f t="shared" si="60"/>
        <v>84.391891891891888</v>
      </c>
      <c r="G701" t="s">
        <v>14</v>
      </c>
      <c r="H701">
        <v>56</v>
      </c>
      <c r="I701" s="5">
        <f t="shared" si="61"/>
        <v>111.51785714285714</v>
      </c>
      <c r="J701" t="s">
        <v>21</v>
      </c>
      <c r="K701" t="s">
        <v>22</v>
      </c>
      <c r="L701">
        <v>1561438800</v>
      </c>
      <c r="M701" s="14">
        <f t="shared" si="62"/>
        <v>43641.208333333328</v>
      </c>
      <c r="N701">
        <v>1561525200</v>
      </c>
      <c r="O701" s="14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x14ac:dyDescent="0.25">
      <c r="A702">
        <v>700</v>
      </c>
      <c r="B702" t="s">
        <v>1438</v>
      </c>
      <c r="C702" s="3" t="s">
        <v>1439</v>
      </c>
      <c r="D702" s="5">
        <v>100</v>
      </c>
      <c r="E702" s="5">
        <v>3</v>
      </c>
      <c r="F702" s="5">
        <f t="shared" si="60"/>
        <v>3</v>
      </c>
      <c r="G702" t="s">
        <v>14</v>
      </c>
      <c r="H702">
        <v>1</v>
      </c>
      <c r="I702" s="5">
        <f t="shared" si="61"/>
        <v>3</v>
      </c>
      <c r="J702" t="s">
        <v>21</v>
      </c>
      <c r="K702" t="s">
        <v>22</v>
      </c>
      <c r="L702">
        <v>1264399200</v>
      </c>
      <c r="M702" s="14">
        <f t="shared" si="62"/>
        <v>40203.25</v>
      </c>
      <c r="N702">
        <v>1265695200</v>
      </c>
      <c r="O702" s="14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x14ac:dyDescent="0.25">
      <c r="A703">
        <v>701</v>
      </c>
      <c r="B703" t="s">
        <v>1440</v>
      </c>
      <c r="C703" s="3" t="s">
        <v>1441</v>
      </c>
      <c r="D703" s="5">
        <v>52000</v>
      </c>
      <c r="E703" s="5">
        <v>91014</v>
      </c>
      <c r="F703" s="5">
        <f t="shared" si="60"/>
        <v>175.02692307692308</v>
      </c>
      <c r="G703" t="s">
        <v>20</v>
      </c>
      <c r="H703">
        <v>820</v>
      </c>
      <c r="I703" s="5">
        <f t="shared" si="61"/>
        <v>110.99268292682927</v>
      </c>
      <c r="J703" t="s">
        <v>21</v>
      </c>
      <c r="K703" t="s">
        <v>22</v>
      </c>
      <c r="L703">
        <v>1301202000</v>
      </c>
      <c r="M703" s="14">
        <f t="shared" si="62"/>
        <v>40629.208333333336</v>
      </c>
      <c r="N703">
        <v>1301806800</v>
      </c>
      <c r="O703" s="14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x14ac:dyDescent="0.25">
      <c r="A704">
        <v>702</v>
      </c>
      <c r="B704" t="s">
        <v>1442</v>
      </c>
      <c r="C704" s="3" t="s">
        <v>1443</v>
      </c>
      <c r="D704" s="5">
        <v>8700</v>
      </c>
      <c r="E704" s="5">
        <v>4710</v>
      </c>
      <c r="F704" s="5">
        <f t="shared" si="60"/>
        <v>54.137931034482754</v>
      </c>
      <c r="G704" t="s">
        <v>14</v>
      </c>
      <c r="H704">
        <v>83</v>
      </c>
      <c r="I704" s="5">
        <f t="shared" si="61"/>
        <v>56.746987951807228</v>
      </c>
      <c r="J704" t="s">
        <v>21</v>
      </c>
      <c r="K704" t="s">
        <v>22</v>
      </c>
      <c r="L704">
        <v>1374469200</v>
      </c>
      <c r="M704" s="14">
        <f t="shared" si="62"/>
        <v>41477.208333333336</v>
      </c>
      <c r="N704">
        <v>1374901200</v>
      </c>
      <c r="O704" s="14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 s="5">
        <v>63400</v>
      </c>
      <c r="E705" s="5">
        <v>197728</v>
      </c>
      <c r="F705" s="5">
        <f t="shared" si="60"/>
        <v>311.87381703470032</v>
      </c>
      <c r="G705" t="s">
        <v>20</v>
      </c>
      <c r="H705">
        <v>2038</v>
      </c>
      <c r="I705" s="5">
        <f t="shared" si="61"/>
        <v>97.020608439646708</v>
      </c>
      <c r="J705" t="s">
        <v>21</v>
      </c>
      <c r="K705" t="s">
        <v>22</v>
      </c>
      <c r="L705">
        <v>1334984400</v>
      </c>
      <c r="M705" s="14">
        <f t="shared" si="62"/>
        <v>41020.208333333336</v>
      </c>
      <c r="N705">
        <v>1336453200</v>
      </c>
      <c r="O705" s="14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5" x14ac:dyDescent="0.25">
      <c r="A706">
        <v>704</v>
      </c>
      <c r="B706" t="s">
        <v>1446</v>
      </c>
      <c r="C706" s="3" t="s">
        <v>1447</v>
      </c>
      <c r="D706" s="5">
        <v>8700</v>
      </c>
      <c r="E706" s="5">
        <v>10682</v>
      </c>
      <c r="F706" s="5">
        <f t="shared" si="60"/>
        <v>122.78160919540231</v>
      </c>
      <c r="G706" t="s">
        <v>20</v>
      </c>
      <c r="H706">
        <v>116</v>
      </c>
      <c r="I706" s="5">
        <f t="shared" si="61"/>
        <v>92.08620689655173</v>
      </c>
      <c r="J706" t="s">
        <v>21</v>
      </c>
      <c r="K706" t="s">
        <v>22</v>
      </c>
      <c r="L706">
        <v>1467608400</v>
      </c>
      <c r="M706" s="14">
        <f t="shared" si="62"/>
        <v>42555.208333333328</v>
      </c>
      <c r="N706">
        <v>1468904400</v>
      </c>
      <c r="O706" s="14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 s="5">
        <v>169700</v>
      </c>
      <c r="E707" s="5">
        <v>168048</v>
      </c>
      <c r="F707" s="5">
        <f t="shared" ref="F707:F770" si="66">+E707/D707*100</f>
        <v>99.026517383618156</v>
      </c>
      <c r="G707" t="s">
        <v>14</v>
      </c>
      <c r="H707">
        <v>2025</v>
      </c>
      <c r="I707" s="5">
        <f t="shared" ref="I707:I770" si="67">IF(E707,E707/H707,0)</f>
        <v>82.986666666666665</v>
      </c>
      <c r="J707" t="s">
        <v>40</v>
      </c>
      <c r="K707" t="s">
        <v>41</v>
      </c>
      <c r="L707">
        <v>1386741600</v>
      </c>
      <c r="M707" s="14">
        <f t="shared" ref="M707:M770" si="68">(((L707/60)/60)/24)+DATE(1970,1,1)</f>
        <v>41619.25</v>
      </c>
      <c r="N707">
        <v>1387087200</v>
      </c>
      <c r="O707" s="14">
        <f t="shared" ref="O707:O770" si="69">(((N707/60)/60)/24)+DATE(1970,1,1)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LEFT(R707,FIND("/", R707)-1)</f>
        <v>publishing</v>
      </c>
      <c r="T707" t="str">
        <f t="shared" ref="T707:T770" si="71">MID(R707,FIND("/",R707)+1,LEN(R707))</f>
        <v>nonfiction</v>
      </c>
    </row>
    <row r="708" spans="1:20" ht="31.5" x14ac:dyDescent="0.25">
      <c r="A708">
        <v>706</v>
      </c>
      <c r="B708" t="s">
        <v>1450</v>
      </c>
      <c r="C708" s="3" t="s">
        <v>1451</v>
      </c>
      <c r="D708" s="5">
        <v>108400</v>
      </c>
      <c r="E708" s="5">
        <v>138586</v>
      </c>
      <c r="F708" s="5">
        <f t="shared" si="66"/>
        <v>127.84686346863469</v>
      </c>
      <c r="G708" t="s">
        <v>20</v>
      </c>
      <c r="H708">
        <v>1345</v>
      </c>
      <c r="I708" s="5">
        <f t="shared" si="67"/>
        <v>103.03791821561339</v>
      </c>
      <c r="J708" t="s">
        <v>26</v>
      </c>
      <c r="K708" t="s">
        <v>27</v>
      </c>
      <c r="L708">
        <v>1546754400</v>
      </c>
      <c r="M708" s="14">
        <f t="shared" si="68"/>
        <v>43471.25</v>
      </c>
      <c r="N708">
        <v>1547445600</v>
      </c>
      <c r="O708" s="14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x14ac:dyDescent="0.25">
      <c r="A709">
        <v>707</v>
      </c>
      <c r="B709" t="s">
        <v>1452</v>
      </c>
      <c r="C709" s="3" t="s">
        <v>1453</v>
      </c>
      <c r="D709" s="5">
        <v>7300</v>
      </c>
      <c r="E709" s="5">
        <v>11579</v>
      </c>
      <c r="F709" s="5">
        <f t="shared" si="66"/>
        <v>158.61643835616439</v>
      </c>
      <c r="G709" t="s">
        <v>20</v>
      </c>
      <c r="H709">
        <v>168</v>
      </c>
      <c r="I709" s="5">
        <f t="shared" si="67"/>
        <v>68.922619047619051</v>
      </c>
      <c r="J709" t="s">
        <v>21</v>
      </c>
      <c r="K709" t="s">
        <v>22</v>
      </c>
      <c r="L709">
        <v>1544248800</v>
      </c>
      <c r="M709" s="14">
        <f t="shared" si="68"/>
        <v>43442.25</v>
      </c>
      <c r="N709">
        <v>1547359200</v>
      </c>
      <c r="O709" s="14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 s="5">
        <v>1700</v>
      </c>
      <c r="E710" s="5">
        <v>12020</v>
      </c>
      <c r="F710" s="5">
        <f t="shared" si="66"/>
        <v>707.05882352941171</v>
      </c>
      <c r="G710" t="s">
        <v>20</v>
      </c>
      <c r="H710">
        <v>137</v>
      </c>
      <c r="I710" s="5">
        <f t="shared" si="67"/>
        <v>87.737226277372258</v>
      </c>
      <c r="J710" t="s">
        <v>98</v>
      </c>
      <c r="K710" t="s">
        <v>99</v>
      </c>
      <c r="L710">
        <v>1495429200</v>
      </c>
      <c r="M710" s="14">
        <f t="shared" si="68"/>
        <v>42877.208333333328</v>
      </c>
      <c r="N710">
        <v>1496293200</v>
      </c>
      <c r="O710" s="14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 s="5">
        <v>9800</v>
      </c>
      <c r="E711" s="5">
        <v>13954</v>
      </c>
      <c r="F711" s="5">
        <f t="shared" si="66"/>
        <v>142.38775510204081</v>
      </c>
      <c r="G711" t="s">
        <v>20</v>
      </c>
      <c r="H711">
        <v>186</v>
      </c>
      <c r="I711" s="5">
        <f t="shared" si="67"/>
        <v>75.021505376344081</v>
      </c>
      <c r="J711" t="s">
        <v>107</v>
      </c>
      <c r="K711" t="s">
        <v>108</v>
      </c>
      <c r="L711">
        <v>1334811600</v>
      </c>
      <c r="M711" s="14">
        <f t="shared" si="68"/>
        <v>41018.208333333336</v>
      </c>
      <c r="N711">
        <v>1335416400</v>
      </c>
      <c r="O711" s="14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x14ac:dyDescent="0.25">
      <c r="A712">
        <v>710</v>
      </c>
      <c r="B712" t="s">
        <v>1458</v>
      </c>
      <c r="C712" s="3" t="s">
        <v>1459</v>
      </c>
      <c r="D712" s="5">
        <v>4300</v>
      </c>
      <c r="E712" s="5">
        <v>6358</v>
      </c>
      <c r="F712" s="5">
        <f t="shared" si="66"/>
        <v>147.86046511627907</v>
      </c>
      <c r="G712" t="s">
        <v>20</v>
      </c>
      <c r="H712">
        <v>125</v>
      </c>
      <c r="I712" s="5">
        <f t="shared" si="67"/>
        <v>50.863999999999997</v>
      </c>
      <c r="J712" t="s">
        <v>21</v>
      </c>
      <c r="K712" t="s">
        <v>22</v>
      </c>
      <c r="L712">
        <v>1531544400</v>
      </c>
      <c r="M712" s="14">
        <f t="shared" si="68"/>
        <v>43295.208333333328</v>
      </c>
      <c r="N712">
        <v>1532149200</v>
      </c>
      <c r="O712" s="14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 s="5">
        <v>6200</v>
      </c>
      <c r="E713" s="5">
        <v>1260</v>
      </c>
      <c r="F713" s="5">
        <f t="shared" si="66"/>
        <v>20.322580645161288</v>
      </c>
      <c r="G713" t="s">
        <v>14</v>
      </c>
      <c r="H713">
        <v>14</v>
      </c>
      <c r="I713" s="5">
        <f t="shared" si="67"/>
        <v>90</v>
      </c>
      <c r="J713" t="s">
        <v>107</v>
      </c>
      <c r="K713" t="s">
        <v>108</v>
      </c>
      <c r="L713">
        <v>1453615200</v>
      </c>
      <c r="M713" s="14">
        <f t="shared" si="68"/>
        <v>42393.25</v>
      </c>
      <c r="N713">
        <v>1453788000</v>
      </c>
      <c r="O713" s="14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x14ac:dyDescent="0.25">
      <c r="A714">
        <v>712</v>
      </c>
      <c r="B714" t="s">
        <v>1462</v>
      </c>
      <c r="C714" s="3" t="s">
        <v>1463</v>
      </c>
      <c r="D714" s="5">
        <v>800</v>
      </c>
      <c r="E714" s="5">
        <v>14725</v>
      </c>
      <c r="F714" s="5">
        <f t="shared" si="66"/>
        <v>1840.625</v>
      </c>
      <c r="G714" t="s">
        <v>20</v>
      </c>
      <c r="H714">
        <v>202</v>
      </c>
      <c r="I714" s="5">
        <f t="shared" si="67"/>
        <v>72.896039603960389</v>
      </c>
      <c r="J714" t="s">
        <v>21</v>
      </c>
      <c r="K714" t="s">
        <v>22</v>
      </c>
      <c r="L714">
        <v>1467954000</v>
      </c>
      <c r="M714" s="14">
        <f t="shared" si="68"/>
        <v>42559.208333333328</v>
      </c>
      <c r="N714">
        <v>1471496400</v>
      </c>
      <c r="O714" s="14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 s="5">
        <v>6900</v>
      </c>
      <c r="E715" s="5">
        <v>11174</v>
      </c>
      <c r="F715" s="5">
        <f t="shared" si="66"/>
        <v>161.94202898550725</v>
      </c>
      <c r="G715" t="s">
        <v>20</v>
      </c>
      <c r="H715">
        <v>103</v>
      </c>
      <c r="I715" s="5">
        <f t="shared" si="67"/>
        <v>108.48543689320388</v>
      </c>
      <c r="J715" t="s">
        <v>21</v>
      </c>
      <c r="K715" t="s">
        <v>22</v>
      </c>
      <c r="L715">
        <v>1471842000</v>
      </c>
      <c r="M715" s="14">
        <f t="shared" si="68"/>
        <v>42604.208333333328</v>
      </c>
      <c r="N715">
        <v>1472878800</v>
      </c>
      <c r="O715" s="14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 s="5">
        <v>38500</v>
      </c>
      <c r="E716" s="5">
        <v>182036</v>
      </c>
      <c r="F716" s="5">
        <f t="shared" si="66"/>
        <v>472.82077922077923</v>
      </c>
      <c r="G716" t="s">
        <v>20</v>
      </c>
      <c r="H716">
        <v>1785</v>
      </c>
      <c r="I716" s="5">
        <f t="shared" si="67"/>
        <v>101.98095238095237</v>
      </c>
      <c r="J716" t="s">
        <v>21</v>
      </c>
      <c r="K716" t="s">
        <v>22</v>
      </c>
      <c r="L716">
        <v>1408424400</v>
      </c>
      <c r="M716" s="14">
        <f t="shared" si="68"/>
        <v>41870.208333333336</v>
      </c>
      <c r="N716">
        <v>1408510800</v>
      </c>
      <c r="O716" s="14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 s="5">
        <v>118000</v>
      </c>
      <c r="E717" s="5">
        <v>28870</v>
      </c>
      <c r="F717" s="5">
        <f t="shared" si="66"/>
        <v>24.466101694915253</v>
      </c>
      <c r="G717" t="s">
        <v>14</v>
      </c>
      <c r="H717">
        <v>656</v>
      </c>
      <c r="I717" s="5">
        <f t="shared" si="67"/>
        <v>44.009146341463413</v>
      </c>
      <c r="J717" t="s">
        <v>21</v>
      </c>
      <c r="K717" t="s">
        <v>22</v>
      </c>
      <c r="L717">
        <v>1281157200</v>
      </c>
      <c r="M717" s="14">
        <f t="shared" si="68"/>
        <v>40397.208333333336</v>
      </c>
      <c r="N717">
        <v>1281589200</v>
      </c>
      <c r="O717" s="14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 s="5">
        <v>2000</v>
      </c>
      <c r="E718" s="5">
        <v>10353</v>
      </c>
      <c r="F718" s="5">
        <f t="shared" si="66"/>
        <v>517.65</v>
      </c>
      <c r="G718" t="s">
        <v>20</v>
      </c>
      <c r="H718">
        <v>157</v>
      </c>
      <c r="I718" s="5">
        <f t="shared" si="67"/>
        <v>65.942675159235662</v>
      </c>
      <c r="J718" t="s">
        <v>21</v>
      </c>
      <c r="K718" t="s">
        <v>22</v>
      </c>
      <c r="L718">
        <v>1373432400</v>
      </c>
      <c r="M718" s="14">
        <f t="shared" si="68"/>
        <v>41465.208333333336</v>
      </c>
      <c r="N718">
        <v>1375851600</v>
      </c>
      <c r="O718" s="14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5" x14ac:dyDescent="0.25">
      <c r="A719">
        <v>717</v>
      </c>
      <c r="B719" t="s">
        <v>1472</v>
      </c>
      <c r="C719" s="3" t="s">
        <v>1473</v>
      </c>
      <c r="D719" s="5">
        <v>5600</v>
      </c>
      <c r="E719" s="5">
        <v>13868</v>
      </c>
      <c r="F719" s="5">
        <f t="shared" si="66"/>
        <v>247.64285714285714</v>
      </c>
      <c r="G719" t="s">
        <v>20</v>
      </c>
      <c r="H719">
        <v>555</v>
      </c>
      <c r="I719" s="5">
        <f t="shared" si="67"/>
        <v>24.987387387387386</v>
      </c>
      <c r="J719" t="s">
        <v>21</v>
      </c>
      <c r="K719" t="s">
        <v>22</v>
      </c>
      <c r="L719">
        <v>1313989200</v>
      </c>
      <c r="M719" s="14">
        <f t="shared" si="68"/>
        <v>40777.208333333336</v>
      </c>
      <c r="N719">
        <v>1315803600</v>
      </c>
      <c r="O719" s="14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 s="5">
        <v>8300</v>
      </c>
      <c r="E720" s="5">
        <v>8317</v>
      </c>
      <c r="F720" s="5">
        <f t="shared" si="66"/>
        <v>100.20481927710843</v>
      </c>
      <c r="G720" t="s">
        <v>20</v>
      </c>
      <c r="H720">
        <v>297</v>
      </c>
      <c r="I720" s="5">
        <f t="shared" si="67"/>
        <v>28.003367003367003</v>
      </c>
      <c r="J720" t="s">
        <v>21</v>
      </c>
      <c r="K720" t="s">
        <v>22</v>
      </c>
      <c r="L720">
        <v>1371445200</v>
      </c>
      <c r="M720" s="14">
        <f t="shared" si="68"/>
        <v>41442.208333333336</v>
      </c>
      <c r="N720">
        <v>1373691600</v>
      </c>
      <c r="O720" s="14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 s="5">
        <v>6900</v>
      </c>
      <c r="E721" s="5">
        <v>10557</v>
      </c>
      <c r="F721" s="5">
        <f t="shared" si="66"/>
        <v>153</v>
      </c>
      <c r="G721" t="s">
        <v>20</v>
      </c>
      <c r="H721">
        <v>123</v>
      </c>
      <c r="I721" s="5">
        <f t="shared" si="67"/>
        <v>85.829268292682926</v>
      </c>
      <c r="J721" t="s">
        <v>21</v>
      </c>
      <c r="K721" t="s">
        <v>22</v>
      </c>
      <c r="L721">
        <v>1338267600</v>
      </c>
      <c r="M721" s="14">
        <f t="shared" si="68"/>
        <v>41058.208333333336</v>
      </c>
      <c r="N721">
        <v>1339218000</v>
      </c>
      <c r="O721" s="14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5" x14ac:dyDescent="0.25">
      <c r="A722">
        <v>720</v>
      </c>
      <c r="B722" t="s">
        <v>1478</v>
      </c>
      <c r="C722" s="3" t="s">
        <v>1479</v>
      </c>
      <c r="D722" s="5">
        <v>8700</v>
      </c>
      <c r="E722" s="5">
        <v>3227</v>
      </c>
      <c r="F722" s="5">
        <f t="shared" si="66"/>
        <v>37.091954022988503</v>
      </c>
      <c r="G722" t="s">
        <v>74</v>
      </c>
      <c r="H722">
        <v>38</v>
      </c>
      <c r="I722" s="5">
        <f t="shared" si="67"/>
        <v>84.921052631578945</v>
      </c>
      <c r="J722" t="s">
        <v>36</v>
      </c>
      <c r="K722" t="s">
        <v>37</v>
      </c>
      <c r="L722">
        <v>1519192800</v>
      </c>
      <c r="M722" s="14">
        <f t="shared" si="68"/>
        <v>43152.25</v>
      </c>
      <c r="N722">
        <v>1520402400</v>
      </c>
      <c r="O722" s="14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 s="5">
        <v>123600</v>
      </c>
      <c r="E723" s="5">
        <v>5429</v>
      </c>
      <c r="F723" s="5">
        <f t="shared" si="66"/>
        <v>4.392394822006473</v>
      </c>
      <c r="G723" t="s">
        <v>74</v>
      </c>
      <c r="H723">
        <v>60</v>
      </c>
      <c r="I723" s="5">
        <f t="shared" si="67"/>
        <v>90.483333333333334</v>
      </c>
      <c r="J723" t="s">
        <v>21</v>
      </c>
      <c r="K723" t="s">
        <v>22</v>
      </c>
      <c r="L723">
        <v>1522818000</v>
      </c>
      <c r="M723" s="14">
        <f t="shared" si="68"/>
        <v>43194.208333333328</v>
      </c>
      <c r="N723">
        <v>1523336400</v>
      </c>
      <c r="O723" s="14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 s="5">
        <v>48500</v>
      </c>
      <c r="E724" s="5">
        <v>75906</v>
      </c>
      <c r="F724" s="5">
        <f t="shared" si="66"/>
        <v>156.50721649484535</v>
      </c>
      <c r="G724" t="s">
        <v>20</v>
      </c>
      <c r="H724">
        <v>3036</v>
      </c>
      <c r="I724" s="5">
        <f t="shared" si="67"/>
        <v>25.00197628458498</v>
      </c>
      <c r="J724" t="s">
        <v>21</v>
      </c>
      <c r="K724" t="s">
        <v>22</v>
      </c>
      <c r="L724">
        <v>1509948000</v>
      </c>
      <c r="M724" s="14">
        <f t="shared" si="68"/>
        <v>43045.25</v>
      </c>
      <c r="N724">
        <v>1512280800</v>
      </c>
      <c r="O724" s="14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 s="5">
        <v>4900</v>
      </c>
      <c r="E725" s="5">
        <v>13250</v>
      </c>
      <c r="F725" s="5">
        <f t="shared" si="66"/>
        <v>270.40816326530609</v>
      </c>
      <c r="G725" t="s">
        <v>20</v>
      </c>
      <c r="H725">
        <v>144</v>
      </c>
      <c r="I725" s="5">
        <f t="shared" si="67"/>
        <v>92.013888888888886</v>
      </c>
      <c r="J725" t="s">
        <v>26</v>
      </c>
      <c r="K725" t="s">
        <v>27</v>
      </c>
      <c r="L725">
        <v>1456898400</v>
      </c>
      <c r="M725" s="14">
        <f t="shared" si="68"/>
        <v>42431.25</v>
      </c>
      <c r="N725">
        <v>1458709200</v>
      </c>
      <c r="O725" s="14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x14ac:dyDescent="0.25">
      <c r="A726">
        <v>724</v>
      </c>
      <c r="B726" t="s">
        <v>1486</v>
      </c>
      <c r="C726" s="3" t="s">
        <v>1487</v>
      </c>
      <c r="D726" s="5">
        <v>8400</v>
      </c>
      <c r="E726" s="5">
        <v>11261</v>
      </c>
      <c r="F726" s="5">
        <f t="shared" si="66"/>
        <v>134.05952380952382</v>
      </c>
      <c r="G726" t="s">
        <v>20</v>
      </c>
      <c r="H726">
        <v>121</v>
      </c>
      <c r="I726" s="5">
        <f t="shared" si="67"/>
        <v>93.066115702479337</v>
      </c>
      <c r="J726" t="s">
        <v>40</v>
      </c>
      <c r="K726" t="s">
        <v>41</v>
      </c>
      <c r="L726">
        <v>1413954000</v>
      </c>
      <c r="M726" s="14">
        <f t="shared" si="68"/>
        <v>41934.208333333336</v>
      </c>
      <c r="N726">
        <v>1414126800</v>
      </c>
      <c r="O726" s="14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 s="5">
        <v>193200</v>
      </c>
      <c r="E727" s="5">
        <v>97369</v>
      </c>
      <c r="F727" s="5">
        <f t="shared" si="66"/>
        <v>50.398033126293996</v>
      </c>
      <c r="G727" t="s">
        <v>14</v>
      </c>
      <c r="H727">
        <v>1596</v>
      </c>
      <c r="I727" s="5">
        <f t="shared" si="67"/>
        <v>61.008145363408524</v>
      </c>
      <c r="J727" t="s">
        <v>21</v>
      </c>
      <c r="K727" t="s">
        <v>22</v>
      </c>
      <c r="L727">
        <v>1416031200</v>
      </c>
      <c r="M727" s="14">
        <f t="shared" si="68"/>
        <v>41958.25</v>
      </c>
      <c r="N727">
        <v>1416204000</v>
      </c>
      <c r="O727" s="14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 s="5">
        <v>54300</v>
      </c>
      <c r="E728" s="5">
        <v>48227</v>
      </c>
      <c r="F728" s="5">
        <f t="shared" si="66"/>
        <v>88.815837937384899</v>
      </c>
      <c r="G728" t="s">
        <v>74</v>
      </c>
      <c r="H728">
        <v>524</v>
      </c>
      <c r="I728" s="5">
        <f t="shared" si="67"/>
        <v>92.036259541984734</v>
      </c>
      <c r="J728" t="s">
        <v>21</v>
      </c>
      <c r="K728" t="s">
        <v>22</v>
      </c>
      <c r="L728">
        <v>1287982800</v>
      </c>
      <c r="M728" s="14">
        <f t="shared" si="68"/>
        <v>40476.208333333336</v>
      </c>
      <c r="N728">
        <v>1288501200</v>
      </c>
      <c r="O728" s="14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 s="5">
        <v>8900</v>
      </c>
      <c r="E729" s="5">
        <v>14685</v>
      </c>
      <c r="F729" s="5">
        <f t="shared" si="66"/>
        <v>165</v>
      </c>
      <c r="G729" t="s">
        <v>20</v>
      </c>
      <c r="H729">
        <v>181</v>
      </c>
      <c r="I729" s="5">
        <f t="shared" si="67"/>
        <v>81.132596685082873</v>
      </c>
      <c r="J729" t="s">
        <v>21</v>
      </c>
      <c r="K729" t="s">
        <v>22</v>
      </c>
      <c r="L729">
        <v>1547964000</v>
      </c>
      <c r="M729" s="14">
        <f t="shared" si="68"/>
        <v>43485.25</v>
      </c>
      <c r="N729">
        <v>1552971600</v>
      </c>
      <c r="O729" s="14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x14ac:dyDescent="0.25">
      <c r="A730">
        <v>728</v>
      </c>
      <c r="B730" t="s">
        <v>1494</v>
      </c>
      <c r="C730" s="3" t="s">
        <v>1495</v>
      </c>
      <c r="D730" s="5">
        <v>4200</v>
      </c>
      <c r="E730" s="5">
        <v>735</v>
      </c>
      <c r="F730" s="5">
        <f t="shared" si="66"/>
        <v>17.5</v>
      </c>
      <c r="G730" t="s">
        <v>14</v>
      </c>
      <c r="H730">
        <v>10</v>
      </c>
      <c r="I730" s="5">
        <f t="shared" si="67"/>
        <v>73.5</v>
      </c>
      <c r="J730" t="s">
        <v>21</v>
      </c>
      <c r="K730" t="s">
        <v>22</v>
      </c>
      <c r="L730">
        <v>1464152400</v>
      </c>
      <c r="M730" s="14">
        <f t="shared" si="68"/>
        <v>42515.208333333328</v>
      </c>
      <c r="N730">
        <v>1465102800</v>
      </c>
      <c r="O730" s="14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5" x14ac:dyDescent="0.25">
      <c r="A731">
        <v>729</v>
      </c>
      <c r="B731" t="s">
        <v>1496</v>
      </c>
      <c r="C731" s="3" t="s">
        <v>1497</v>
      </c>
      <c r="D731" s="5">
        <v>5600</v>
      </c>
      <c r="E731" s="5">
        <v>10397</v>
      </c>
      <c r="F731" s="5">
        <f t="shared" si="66"/>
        <v>185.66071428571428</v>
      </c>
      <c r="G731" t="s">
        <v>20</v>
      </c>
      <c r="H731">
        <v>122</v>
      </c>
      <c r="I731" s="5">
        <f t="shared" si="67"/>
        <v>85.221311475409834</v>
      </c>
      <c r="J731" t="s">
        <v>21</v>
      </c>
      <c r="K731" t="s">
        <v>22</v>
      </c>
      <c r="L731">
        <v>1359957600</v>
      </c>
      <c r="M731" s="14">
        <f t="shared" si="68"/>
        <v>41309.25</v>
      </c>
      <c r="N731">
        <v>1360130400</v>
      </c>
      <c r="O731" s="14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 s="5">
        <v>28800</v>
      </c>
      <c r="E732" s="5">
        <v>118847</v>
      </c>
      <c r="F732" s="5">
        <f t="shared" si="66"/>
        <v>412.6631944444444</v>
      </c>
      <c r="G732" t="s">
        <v>20</v>
      </c>
      <c r="H732">
        <v>1071</v>
      </c>
      <c r="I732" s="5">
        <f t="shared" si="67"/>
        <v>110.96825396825396</v>
      </c>
      <c r="J732" t="s">
        <v>15</v>
      </c>
      <c r="K732" t="s">
        <v>16</v>
      </c>
      <c r="L732">
        <v>1432357200</v>
      </c>
      <c r="M732" s="14">
        <f t="shared" si="68"/>
        <v>42147.208333333328</v>
      </c>
      <c r="N732">
        <v>1432875600</v>
      </c>
      <c r="O732" s="14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 s="5">
        <v>8000</v>
      </c>
      <c r="E733" s="5">
        <v>7220</v>
      </c>
      <c r="F733" s="5">
        <f t="shared" si="66"/>
        <v>90.25</v>
      </c>
      <c r="G733" t="s">
        <v>74</v>
      </c>
      <c r="H733">
        <v>219</v>
      </c>
      <c r="I733" s="5">
        <f t="shared" si="67"/>
        <v>32.968036529680369</v>
      </c>
      <c r="J733" t="s">
        <v>21</v>
      </c>
      <c r="K733" t="s">
        <v>22</v>
      </c>
      <c r="L733">
        <v>1500786000</v>
      </c>
      <c r="M733" s="14">
        <f t="shared" si="68"/>
        <v>42939.208333333328</v>
      </c>
      <c r="N733">
        <v>1500872400</v>
      </c>
      <c r="O733" s="14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 s="5">
        <v>117000</v>
      </c>
      <c r="E734" s="5">
        <v>107622</v>
      </c>
      <c r="F734" s="5">
        <f t="shared" si="66"/>
        <v>91.984615384615381</v>
      </c>
      <c r="G734" t="s">
        <v>14</v>
      </c>
      <c r="H734">
        <v>1121</v>
      </c>
      <c r="I734" s="5">
        <f t="shared" si="67"/>
        <v>96.005352363960753</v>
      </c>
      <c r="J734" t="s">
        <v>21</v>
      </c>
      <c r="K734" t="s">
        <v>22</v>
      </c>
      <c r="L734">
        <v>1490158800</v>
      </c>
      <c r="M734" s="14">
        <f t="shared" si="68"/>
        <v>42816.208333333328</v>
      </c>
      <c r="N734">
        <v>1492146000</v>
      </c>
      <c r="O734" s="14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 s="5">
        <v>15800</v>
      </c>
      <c r="E735" s="5">
        <v>83267</v>
      </c>
      <c r="F735" s="5">
        <f t="shared" si="66"/>
        <v>527.00632911392404</v>
      </c>
      <c r="G735" t="s">
        <v>20</v>
      </c>
      <c r="H735">
        <v>980</v>
      </c>
      <c r="I735" s="5">
        <f t="shared" si="67"/>
        <v>84.96632653061225</v>
      </c>
      <c r="J735" t="s">
        <v>21</v>
      </c>
      <c r="K735" t="s">
        <v>22</v>
      </c>
      <c r="L735">
        <v>1406178000</v>
      </c>
      <c r="M735" s="14">
        <f t="shared" si="68"/>
        <v>41844.208333333336</v>
      </c>
      <c r="N735">
        <v>1407301200</v>
      </c>
      <c r="O735" s="14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 s="5">
        <v>4200</v>
      </c>
      <c r="E736" s="5">
        <v>13404</v>
      </c>
      <c r="F736" s="5">
        <f t="shared" si="66"/>
        <v>319.14285714285711</v>
      </c>
      <c r="G736" t="s">
        <v>20</v>
      </c>
      <c r="H736">
        <v>536</v>
      </c>
      <c r="I736" s="5">
        <f t="shared" si="67"/>
        <v>25.007462686567163</v>
      </c>
      <c r="J736" t="s">
        <v>21</v>
      </c>
      <c r="K736" t="s">
        <v>22</v>
      </c>
      <c r="L736">
        <v>1485583200</v>
      </c>
      <c r="M736" s="14">
        <f t="shared" si="68"/>
        <v>42763.25</v>
      </c>
      <c r="N736">
        <v>1486620000</v>
      </c>
      <c r="O736" s="14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x14ac:dyDescent="0.25">
      <c r="A737">
        <v>735</v>
      </c>
      <c r="B737" t="s">
        <v>1508</v>
      </c>
      <c r="C737" s="3" t="s">
        <v>1509</v>
      </c>
      <c r="D737" s="5">
        <v>37100</v>
      </c>
      <c r="E737" s="5">
        <v>131404</v>
      </c>
      <c r="F737" s="5">
        <f t="shared" si="66"/>
        <v>354.18867924528303</v>
      </c>
      <c r="G737" t="s">
        <v>20</v>
      </c>
      <c r="H737">
        <v>1991</v>
      </c>
      <c r="I737" s="5">
        <f t="shared" si="67"/>
        <v>65.998995479658461</v>
      </c>
      <c r="J737" t="s">
        <v>21</v>
      </c>
      <c r="K737" t="s">
        <v>22</v>
      </c>
      <c r="L737">
        <v>1459314000</v>
      </c>
      <c r="M737" s="14">
        <f t="shared" si="68"/>
        <v>42459.208333333328</v>
      </c>
      <c r="N737">
        <v>1459918800</v>
      </c>
      <c r="O737" s="14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 s="5">
        <v>7700</v>
      </c>
      <c r="E738" s="5">
        <v>2533</v>
      </c>
      <c r="F738" s="5">
        <f t="shared" si="66"/>
        <v>32.896103896103895</v>
      </c>
      <c r="G738" t="s">
        <v>74</v>
      </c>
      <c r="H738">
        <v>29</v>
      </c>
      <c r="I738" s="5">
        <f t="shared" si="67"/>
        <v>87.34482758620689</v>
      </c>
      <c r="J738" t="s">
        <v>21</v>
      </c>
      <c r="K738" t="s">
        <v>22</v>
      </c>
      <c r="L738">
        <v>1424412000</v>
      </c>
      <c r="M738" s="14">
        <f t="shared" si="68"/>
        <v>42055.25</v>
      </c>
      <c r="N738">
        <v>1424757600</v>
      </c>
      <c r="O738" s="14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5" x14ac:dyDescent="0.25">
      <c r="A739">
        <v>737</v>
      </c>
      <c r="B739" t="s">
        <v>1512</v>
      </c>
      <c r="C739" s="3" t="s">
        <v>1513</v>
      </c>
      <c r="D739" s="5">
        <v>3700</v>
      </c>
      <c r="E739" s="5">
        <v>5028</v>
      </c>
      <c r="F739" s="5">
        <f t="shared" si="66"/>
        <v>135.8918918918919</v>
      </c>
      <c r="G739" t="s">
        <v>20</v>
      </c>
      <c r="H739">
        <v>180</v>
      </c>
      <c r="I739" s="5">
        <f t="shared" si="67"/>
        <v>27.933333333333334</v>
      </c>
      <c r="J739" t="s">
        <v>21</v>
      </c>
      <c r="K739" t="s">
        <v>22</v>
      </c>
      <c r="L739">
        <v>1478844000</v>
      </c>
      <c r="M739" s="14">
        <f t="shared" si="68"/>
        <v>42685.25</v>
      </c>
      <c r="N739">
        <v>1479880800</v>
      </c>
      <c r="O739" s="14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 s="5">
        <v>74700</v>
      </c>
      <c r="E740" s="5">
        <v>1557</v>
      </c>
      <c r="F740" s="5">
        <f t="shared" si="66"/>
        <v>2.0843373493975905</v>
      </c>
      <c r="G740" t="s">
        <v>14</v>
      </c>
      <c r="H740">
        <v>15</v>
      </c>
      <c r="I740" s="5">
        <f t="shared" si="67"/>
        <v>103.8</v>
      </c>
      <c r="J740" t="s">
        <v>21</v>
      </c>
      <c r="K740" t="s">
        <v>22</v>
      </c>
      <c r="L740">
        <v>1416117600</v>
      </c>
      <c r="M740" s="14">
        <f t="shared" si="68"/>
        <v>41959.25</v>
      </c>
      <c r="N740">
        <v>1418018400</v>
      </c>
      <c r="O740" s="14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 s="5">
        <v>10000</v>
      </c>
      <c r="E741" s="5">
        <v>6100</v>
      </c>
      <c r="F741" s="5">
        <f t="shared" si="66"/>
        <v>61</v>
      </c>
      <c r="G741" t="s">
        <v>14</v>
      </c>
      <c r="H741">
        <v>191</v>
      </c>
      <c r="I741" s="5">
        <f t="shared" si="67"/>
        <v>31.937172774869111</v>
      </c>
      <c r="J741" t="s">
        <v>21</v>
      </c>
      <c r="K741" t="s">
        <v>22</v>
      </c>
      <c r="L741">
        <v>1340946000</v>
      </c>
      <c r="M741" s="14">
        <f t="shared" si="68"/>
        <v>41089.208333333336</v>
      </c>
      <c r="N741">
        <v>1341032400</v>
      </c>
      <c r="O741" s="14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 s="5">
        <v>5300</v>
      </c>
      <c r="E742" s="5">
        <v>1592</v>
      </c>
      <c r="F742" s="5">
        <f t="shared" si="66"/>
        <v>30.037735849056602</v>
      </c>
      <c r="G742" t="s">
        <v>14</v>
      </c>
      <c r="H742">
        <v>16</v>
      </c>
      <c r="I742" s="5">
        <f t="shared" si="67"/>
        <v>99.5</v>
      </c>
      <c r="J742" t="s">
        <v>21</v>
      </c>
      <c r="K742" t="s">
        <v>22</v>
      </c>
      <c r="L742">
        <v>1486101600</v>
      </c>
      <c r="M742" s="14">
        <f t="shared" si="68"/>
        <v>42769.25</v>
      </c>
      <c r="N742">
        <v>1486360800</v>
      </c>
      <c r="O742" s="14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 s="5">
        <v>1200</v>
      </c>
      <c r="E743" s="5">
        <v>14150</v>
      </c>
      <c r="F743" s="5">
        <f t="shared" si="66"/>
        <v>1179.1666666666665</v>
      </c>
      <c r="G743" t="s">
        <v>20</v>
      </c>
      <c r="H743">
        <v>130</v>
      </c>
      <c r="I743" s="5">
        <f t="shared" si="67"/>
        <v>108.84615384615384</v>
      </c>
      <c r="J743" t="s">
        <v>21</v>
      </c>
      <c r="K743" t="s">
        <v>22</v>
      </c>
      <c r="L743">
        <v>1274590800</v>
      </c>
      <c r="M743" s="14">
        <f t="shared" si="68"/>
        <v>40321.208333333336</v>
      </c>
      <c r="N743">
        <v>1274677200</v>
      </c>
      <c r="O743" s="14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 s="5">
        <v>1200</v>
      </c>
      <c r="E744" s="5">
        <v>13513</v>
      </c>
      <c r="F744" s="5">
        <f t="shared" si="66"/>
        <v>1126.0833333333335</v>
      </c>
      <c r="G744" t="s">
        <v>20</v>
      </c>
      <c r="H744">
        <v>122</v>
      </c>
      <c r="I744" s="5">
        <f t="shared" si="67"/>
        <v>110.76229508196721</v>
      </c>
      <c r="J744" t="s">
        <v>21</v>
      </c>
      <c r="K744" t="s">
        <v>22</v>
      </c>
      <c r="L744">
        <v>1263880800</v>
      </c>
      <c r="M744" s="14">
        <f t="shared" si="68"/>
        <v>40197.25</v>
      </c>
      <c r="N744">
        <v>1267509600</v>
      </c>
      <c r="O744" s="14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 s="5">
        <v>3900</v>
      </c>
      <c r="E745" s="5">
        <v>504</v>
      </c>
      <c r="F745" s="5">
        <f t="shared" si="66"/>
        <v>12.923076923076923</v>
      </c>
      <c r="G745" t="s">
        <v>14</v>
      </c>
      <c r="H745">
        <v>17</v>
      </c>
      <c r="I745" s="5">
        <f t="shared" si="67"/>
        <v>29.647058823529413</v>
      </c>
      <c r="J745" t="s">
        <v>21</v>
      </c>
      <c r="K745" t="s">
        <v>22</v>
      </c>
      <c r="L745">
        <v>1445403600</v>
      </c>
      <c r="M745" s="14">
        <f t="shared" si="68"/>
        <v>42298.208333333328</v>
      </c>
      <c r="N745">
        <v>1445922000</v>
      </c>
      <c r="O745" s="14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 s="5">
        <v>2000</v>
      </c>
      <c r="E746" s="5">
        <v>14240</v>
      </c>
      <c r="F746" s="5">
        <f t="shared" si="66"/>
        <v>712</v>
      </c>
      <c r="G746" t="s">
        <v>20</v>
      </c>
      <c r="H746">
        <v>140</v>
      </c>
      <c r="I746" s="5">
        <f t="shared" si="67"/>
        <v>101.71428571428571</v>
      </c>
      <c r="J746" t="s">
        <v>21</v>
      </c>
      <c r="K746" t="s">
        <v>22</v>
      </c>
      <c r="L746">
        <v>1533877200</v>
      </c>
      <c r="M746" s="14">
        <f t="shared" si="68"/>
        <v>43322.208333333328</v>
      </c>
      <c r="N746">
        <v>1534050000</v>
      </c>
      <c r="O746" s="14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 s="5">
        <v>6900</v>
      </c>
      <c r="E747" s="5">
        <v>2091</v>
      </c>
      <c r="F747" s="5">
        <f t="shared" si="66"/>
        <v>30.304347826086957</v>
      </c>
      <c r="G747" t="s">
        <v>14</v>
      </c>
      <c r="H747">
        <v>34</v>
      </c>
      <c r="I747" s="5">
        <f t="shared" si="67"/>
        <v>61.5</v>
      </c>
      <c r="J747" t="s">
        <v>21</v>
      </c>
      <c r="K747" t="s">
        <v>22</v>
      </c>
      <c r="L747">
        <v>1275195600</v>
      </c>
      <c r="M747" s="14">
        <f t="shared" si="68"/>
        <v>40328.208333333336</v>
      </c>
      <c r="N747">
        <v>1277528400</v>
      </c>
      <c r="O747" s="14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 s="5">
        <v>55800</v>
      </c>
      <c r="E748" s="5">
        <v>118580</v>
      </c>
      <c r="F748" s="5">
        <f t="shared" si="66"/>
        <v>212.50896057347671</v>
      </c>
      <c r="G748" t="s">
        <v>20</v>
      </c>
      <c r="H748">
        <v>3388</v>
      </c>
      <c r="I748" s="5">
        <f t="shared" si="67"/>
        <v>35</v>
      </c>
      <c r="J748" t="s">
        <v>21</v>
      </c>
      <c r="K748" t="s">
        <v>22</v>
      </c>
      <c r="L748">
        <v>1318136400</v>
      </c>
      <c r="M748" s="14">
        <f t="shared" si="68"/>
        <v>40825.208333333336</v>
      </c>
      <c r="N748">
        <v>1318568400</v>
      </c>
      <c r="O748" s="14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 s="5">
        <v>4900</v>
      </c>
      <c r="E749" s="5">
        <v>11214</v>
      </c>
      <c r="F749" s="5">
        <f t="shared" si="66"/>
        <v>228.85714285714286</v>
      </c>
      <c r="G749" t="s">
        <v>20</v>
      </c>
      <c r="H749">
        <v>280</v>
      </c>
      <c r="I749" s="5">
        <f t="shared" si="67"/>
        <v>40.049999999999997</v>
      </c>
      <c r="J749" t="s">
        <v>21</v>
      </c>
      <c r="K749" t="s">
        <v>22</v>
      </c>
      <c r="L749">
        <v>1283403600</v>
      </c>
      <c r="M749" s="14">
        <f t="shared" si="68"/>
        <v>40423.208333333336</v>
      </c>
      <c r="N749">
        <v>1284354000</v>
      </c>
      <c r="O749" s="14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 s="5">
        <v>194900</v>
      </c>
      <c r="E750" s="5">
        <v>68137</v>
      </c>
      <c r="F750" s="5">
        <f t="shared" si="66"/>
        <v>34.959979476654695</v>
      </c>
      <c r="G750" t="s">
        <v>74</v>
      </c>
      <c r="H750">
        <v>614</v>
      </c>
      <c r="I750" s="5">
        <f t="shared" si="67"/>
        <v>110.97231270358306</v>
      </c>
      <c r="J750" t="s">
        <v>21</v>
      </c>
      <c r="K750" t="s">
        <v>22</v>
      </c>
      <c r="L750">
        <v>1267423200</v>
      </c>
      <c r="M750" s="14">
        <f t="shared" si="68"/>
        <v>40238.25</v>
      </c>
      <c r="N750">
        <v>1269579600</v>
      </c>
      <c r="O750" s="14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 s="5">
        <v>8600</v>
      </c>
      <c r="E751" s="5">
        <v>13527</v>
      </c>
      <c r="F751" s="5">
        <f t="shared" si="66"/>
        <v>157.29069767441862</v>
      </c>
      <c r="G751" t="s">
        <v>20</v>
      </c>
      <c r="H751">
        <v>366</v>
      </c>
      <c r="I751" s="5">
        <f t="shared" si="67"/>
        <v>36.959016393442624</v>
      </c>
      <c r="J751" t="s">
        <v>107</v>
      </c>
      <c r="K751" t="s">
        <v>108</v>
      </c>
      <c r="L751">
        <v>1412744400</v>
      </c>
      <c r="M751" s="14">
        <f t="shared" si="68"/>
        <v>41920.208333333336</v>
      </c>
      <c r="N751">
        <v>1413781200</v>
      </c>
      <c r="O751" s="14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 s="5">
        <v>100</v>
      </c>
      <c r="E752" s="5">
        <v>1</v>
      </c>
      <c r="F752" s="5">
        <f t="shared" si="66"/>
        <v>1</v>
      </c>
      <c r="G752" t="s">
        <v>14</v>
      </c>
      <c r="H752">
        <v>1</v>
      </c>
      <c r="I752" s="5">
        <f t="shared" si="67"/>
        <v>1</v>
      </c>
      <c r="J752" t="s">
        <v>40</v>
      </c>
      <c r="K752" t="s">
        <v>41</v>
      </c>
      <c r="L752">
        <v>1277960400</v>
      </c>
      <c r="M752" s="14">
        <f t="shared" si="68"/>
        <v>40360.208333333336</v>
      </c>
      <c r="N752">
        <v>1280120400</v>
      </c>
      <c r="O752" s="14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 s="5">
        <v>3600</v>
      </c>
      <c r="E753" s="5">
        <v>8363</v>
      </c>
      <c r="F753" s="5">
        <f t="shared" si="66"/>
        <v>232.30555555555554</v>
      </c>
      <c r="G753" t="s">
        <v>20</v>
      </c>
      <c r="H753">
        <v>270</v>
      </c>
      <c r="I753" s="5">
        <f t="shared" si="67"/>
        <v>30.974074074074075</v>
      </c>
      <c r="J753" t="s">
        <v>21</v>
      </c>
      <c r="K753" t="s">
        <v>22</v>
      </c>
      <c r="L753">
        <v>1458190800</v>
      </c>
      <c r="M753" s="14">
        <f t="shared" si="68"/>
        <v>42446.208333333328</v>
      </c>
      <c r="N753">
        <v>1459486800</v>
      </c>
      <c r="O753" s="14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 s="5">
        <v>5800</v>
      </c>
      <c r="E754" s="5">
        <v>5362</v>
      </c>
      <c r="F754" s="5">
        <f t="shared" si="66"/>
        <v>92.448275862068968</v>
      </c>
      <c r="G754" t="s">
        <v>74</v>
      </c>
      <c r="H754">
        <v>114</v>
      </c>
      <c r="I754" s="5">
        <f t="shared" si="67"/>
        <v>47.035087719298247</v>
      </c>
      <c r="J754" t="s">
        <v>21</v>
      </c>
      <c r="K754" t="s">
        <v>22</v>
      </c>
      <c r="L754">
        <v>1280984400</v>
      </c>
      <c r="M754" s="14">
        <f t="shared" si="68"/>
        <v>40395.208333333336</v>
      </c>
      <c r="N754">
        <v>1282539600</v>
      </c>
      <c r="O754" s="14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 s="5">
        <v>4700</v>
      </c>
      <c r="E755" s="5">
        <v>12065</v>
      </c>
      <c r="F755" s="5">
        <f t="shared" si="66"/>
        <v>256.70212765957444</v>
      </c>
      <c r="G755" t="s">
        <v>20</v>
      </c>
      <c r="H755">
        <v>137</v>
      </c>
      <c r="I755" s="5">
        <f t="shared" si="67"/>
        <v>88.065693430656935</v>
      </c>
      <c r="J755" t="s">
        <v>21</v>
      </c>
      <c r="K755" t="s">
        <v>22</v>
      </c>
      <c r="L755">
        <v>1274590800</v>
      </c>
      <c r="M755" s="14">
        <f t="shared" si="68"/>
        <v>40321.208333333336</v>
      </c>
      <c r="N755">
        <v>1275886800</v>
      </c>
      <c r="O755" s="14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 s="5">
        <v>70400</v>
      </c>
      <c r="E756" s="5">
        <v>118603</v>
      </c>
      <c r="F756" s="5">
        <f t="shared" si="66"/>
        <v>168.47017045454547</v>
      </c>
      <c r="G756" t="s">
        <v>20</v>
      </c>
      <c r="H756">
        <v>3205</v>
      </c>
      <c r="I756" s="5">
        <f t="shared" si="67"/>
        <v>37.005616224648989</v>
      </c>
      <c r="J756" t="s">
        <v>21</v>
      </c>
      <c r="K756" t="s">
        <v>22</v>
      </c>
      <c r="L756">
        <v>1351400400</v>
      </c>
      <c r="M756" s="14">
        <f t="shared" si="68"/>
        <v>41210.208333333336</v>
      </c>
      <c r="N756">
        <v>1355983200</v>
      </c>
      <c r="O756" s="14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 s="5">
        <v>4500</v>
      </c>
      <c r="E757" s="5">
        <v>7496</v>
      </c>
      <c r="F757" s="5">
        <f t="shared" si="66"/>
        <v>166.57777777777778</v>
      </c>
      <c r="G757" t="s">
        <v>20</v>
      </c>
      <c r="H757">
        <v>288</v>
      </c>
      <c r="I757" s="5">
        <f t="shared" si="67"/>
        <v>26.027777777777779</v>
      </c>
      <c r="J757" t="s">
        <v>36</v>
      </c>
      <c r="K757" t="s">
        <v>37</v>
      </c>
      <c r="L757">
        <v>1514354400</v>
      </c>
      <c r="M757" s="14">
        <f t="shared" si="68"/>
        <v>43096.25</v>
      </c>
      <c r="N757">
        <v>1515391200</v>
      </c>
      <c r="O757" s="14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 s="5">
        <v>1300</v>
      </c>
      <c r="E758" s="5">
        <v>10037</v>
      </c>
      <c r="F758" s="5">
        <f t="shared" si="66"/>
        <v>772.07692307692309</v>
      </c>
      <c r="G758" t="s">
        <v>20</v>
      </c>
      <c r="H758">
        <v>148</v>
      </c>
      <c r="I758" s="5">
        <f t="shared" si="67"/>
        <v>67.817567567567565</v>
      </c>
      <c r="J758" t="s">
        <v>21</v>
      </c>
      <c r="K758" t="s">
        <v>22</v>
      </c>
      <c r="L758">
        <v>1421733600</v>
      </c>
      <c r="M758" s="14">
        <f t="shared" si="68"/>
        <v>42024.25</v>
      </c>
      <c r="N758">
        <v>1422252000</v>
      </c>
      <c r="O758" s="14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 s="5">
        <v>1400</v>
      </c>
      <c r="E759" s="5">
        <v>5696</v>
      </c>
      <c r="F759" s="5">
        <f t="shared" si="66"/>
        <v>406.85714285714283</v>
      </c>
      <c r="G759" t="s">
        <v>20</v>
      </c>
      <c r="H759">
        <v>114</v>
      </c>
      <c r="I759" s="5">
        <f t="shared" si="67"/>
        <v>49.964912280701753</v>
      </c>
      <c r="J759" t="s">
        <v>21</v>
      </c>
      <c r="K759" t="s">
        <v>22</v>
      </c>
      <c r="L759">
        <v>1305176400</v>
      </c>
      <c r="M759" s="14">
        <f t="shared" si="68"/>
        <v>40675.208333333336</v>
      </c>
      <c r="N759">
        <v>1305522000</v>
      </c>
      <c r="O759" s="14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 s="5">
        <v>29600</v>
      </c>
      <c r="E760" s="5">
        <v>167005</v>
      </c>
      <c r="F760" s="5">
        <f t="shared" si="66"/>
        <v>564.20608108108115</v>
      </c>
      <c r="G760" t="s">
        <v>20</v>
      </c>
      <c r="H760">
        <v>1518</v>
      </c>
      <c r="I760" s="5">
        <f t="shared" si="67"/>
        <v>110.01646903820817</v>
      </c>
      <c r="J760" t="s">
        <v>15</v>
      </c>
      <c r="K760" t="s">
        <v>16</v>
      </c>
      <c r="L760">
        <v>1414126800</v>
      </c>
      <c r="M760" s="14">
        <f t="shared" si="68"/>
        <v>41936.208333333336</v>
      </c>
      <c r="N760">
        <v>1414904400</v>
      </c>
      <c r="O760" s="14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x14ac:dyDescent="0.25">
      <c r="A761">
        <v>759</v>
      </c>
      <c r="B761" t="s">
        <v>1554</v>
      </c>
      <c r="C761" s="3" t="s">
        <v>1555</v>
      </c>
      <c r="D761" s="5">
        <v>167500</v>
      </c>
      <c r="E761" s="5">
        <v>114615</v>
      </c>
      <c r="F761" s="5">
        <f t="shared" si="66"/>
        <v>68.426865671641792</v>
      </c>
      <c r="G761" t="s">
        <v>14</v>
      </c>
      <c r="H761">
        <v>1274</v>
      </c>
      <c r="I761" s="5">
        <f t="shared" si="67"/>
        <v>89.964678178963894</v>
      </c>
      <c r="J761" t="s">
        <v>21</v>
      </c>
      <c r="K761" t="s">
        <v>22</v>
      </c>
      <c r="L761">
        <v>1517810400</v>
      </c>
      <c r="M761" s="14">
        <f t="shared" si="68"/>
        <v>43136.25</v>
      </c>
      <c r="N761">
        <v>1520402400</v>
      </c>
      <c r="O761" s="14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 s="5">
        <v>48300</v>
      </c>
      <c r="E762" s="5">
        <v>16592</v>
      </c>
      <c r="F762" s="5">
        <f t="shared" si="66"/>
        <v>34.351966873706004</v>
      </c>
      <c r="G762" t="s">
        <v>14</v>
      </c>
      <c r="H762">
        <v>210</v>
      </c>
      <c r="I762" s="5">
        <f t="shared" si="67"/>
        <v>79.009523809523813</v>
      </c>
      <c r="J762" t="s">
        <v>107</v>
      </c>
      <c r="K762" t="s">
        <v>108</v>
      </c>
      <c r="L762">
        <v>1564635600</v>
      </c>
      <c r="M762" s="14">
        <f t="shared" si="68"/>
        <v>43678.208333333328</v>
      </c>
      <c r="N762">
        <v>1567141200</v>
      </c>
      <c r="O762" s="14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 s="5">
        <v>2200</v>
      </c>
      <c r="E763" s="5">
        <v>14420</v>
      </c>
      <c r="F763" s="5">
        <f t="shared" si="66"/>
        <v>655.4545454545455</v>
      </c>
      <c r="G763" t="s">
        <v>20</v>
      </c>
      <c r="H763">
        <v>166</v>
      </c>
      <c r="I763" s="5">
        <f t="shared" si="67"/>
        <v>86.867469879518069</v>
      </c>
      <c r="J763" t="s">
        <v>21</v>
      </c>
      <c r="K763" t="s">
        <v>22</v>
      </c>
      <c r="L763">
        <v>1500699600</v>
      </c>
      <c r="M763" s="14">
        <f t="shared" si="68"/>
        <v>42938.208333333328</v>
      </c>
      <c r="N763">
        <v>1501131600</v>
      </c>
      <c r="O763" s="14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 s="5">
        <v>3500</v>
      </c>
      <c r="E764" s="5">
        <v>6204</v>
      </c>
      <c r="F764" s="5">
        <f t="shared" si="66"/>
        <v>177.25714285714284</v>
      </c>
      <c r="G764" t="s">
        <v>20</v>
      </c>
      <c r="H764">
        <v>100</v>
      </c>
      <c r="I764" s="5">
        <f t="shared" si="67"/>
        <v>62.04</v>
      </c>
      <c r="J764" t="s">
        <v>26</v>
      </c>
      <c r="K764" t="s">
        <v>27</v>
      </c>
      <c r="L764">
        <v>1354082400</v>
      </c>
      <c r="M764" s="14">
        <f t="shared" si="68"/>
        <v>41241.25</v>
      </c>
      <c r="N764">
        <v>1355032800</v>
      </c>
      <c r="O764" s="14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 s="5">
        <v>5600</v>
      </c>
      <c r="E765" s="5">
        <v>6338</v>
      </c>
      <c r="F765" s="5">
        <f t="shared" si="66"/>
        <v>113.17857142857144</v>
      </c>
      <c r="G765" t="s">
        <v>20</v>
      </c>
      <c r="H765">
        <v>235</v>
      </c>
      <c r="I765" s="5">
        <f t="shared" si="67"/>
        <v>26.970212765957445</v>
      </c>
      <c r="J765" t="s">
        <v>21</v>
      </c>
      <c r="K765" t="s">
        <v>22</v>
      </c>
      <c r="L765">
        <v>1336453200</v>
      </c>
      <c r="M765" s="14">
        <f t="shared" si="68"/>
        <v>41037.208333333336</v>
      </c>
      <c r="N765">
        <v>1339477200</v>
      </c>
      <c r="O765" s="14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5" x14ac:dyDescent="0.25">
      <c r="A766">
        <v>764</v>
      </c>
      <c r="B766" t="s">
        <v>1563</v>
      </c>
      <c r="C766" s="3" t="s">
        <v>1564</v>
      </c>
      <c r="D766" s="5">
        <v>1100</v>
      </c>
      <c r="E766" s="5">
        <v>8010</v>
      </c>
      <c r="F766" s="5">
        <f t="shared" si="66"/>
        <v>728.18181818181824</v>
      </c>
      <c r="G766" t="s">
        <v>20</v>
      </c>
      <c r="H766">
        <v>148</v>
      </c>
      <c r="I766" s="5">
        <f t="shared" si="67"/>
        <v>54.121621621621621</v>
      </c>
      <c r="J766" t="s">
        <v>21</v>
      </c>
      <c r="K766" t="s">
        <v>22</v>
      </c>
      <c r="L766">
        <v>1305262800</v>
      </c>
      <c r="M766" s="14">
        <f t="shared" si="68"/>
        <v>40676.208333333336</v>
      </c>
      <c r="N766">
        <v>1305954000</v>
      </c>
      <c r="O766" s="14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 s="5">
        <v>3900</v>
      </c>
      <c r="E767" s="5">
        <v>8125</v>
      </c>
      <c r="F767" s="5">
        <f t="shared" si="66"/>
        <v>208.33333333333334</v>
      </c>
      <c r="G767" t="s">
        <v>20</v>
      </c>
      <c r="H767">
        <v>198</v>
      </c>
      <c r="I767" s="5">
        <f t="shared" si="67"/>
        <v>41.035353535353536</v>
      </c>
      <c r="J767" t="s">
        <v>21</v>
      </c>
      <c r="K767" t="s">
        <v>22</v>
      </c>
      <c r="L767">
        <v>1492232400</v>
      </c>
      <c r="M767" s="14">
        <f t="shared" si="68"/>
        <v>42840.208333333328</v>
      </c>
      <c r="N767">
        <v>1494392400</v>
      </c>
      <c r="O767" s="14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 s="5">
        <v>43800</v>
      </c>
      <c r="E768" s="5">
        <v>13653</v>
      </c>
      <c r="F768" s="5">
        <f t="shared" si="66"/>
        <v>31.171232876712331</v>
      </c>
      <c r="G768" t="s">
        <v>14</v>
      </c>
      <c r="H768">
        <v>248</v>
      </c>
      <c r="I768" s="5">
        <f t="shared" si="67"/>
        <v>55.052419354838712</v>
      </c>
      <c r="J768" t="s">
        <v>26</v>
      </c>
      <c r="K768" t="s">
        <v>27</v>
      </c>
      <c r="L768">
        <v>1537333200</v>
      </c>
      <c r="M768" s="14">
        <f t="shared" si="68"/>
        <v>43362.208333333328</v>
      </c>
      <c r="N768">
        <v>1537419600</v>
      </c>
      <c r="O768" s="14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 s="5">
        <v>97200</v>
      </c>
      <c r="E769" s="5">
        <v>55372</v>
      </c>
      <c r="F769" s="5">
        <f t="shared" si="66"/>
        <v>56.967078189300416</v>
      </c>
      <c r="G769" t="s">
        <v>14</v>
      </c>
      <c r="H769">
        <v>513</v>
      </c>
      <c r="I769" s="5">
        <f t="shared" si="67"/>
        <v>107.93762183235867</v>
      </c>
      <c r="J769" t="s">
        <v>21</v>
      </c>
      <c r="K769" t="s">
        <v>22</v>
      </c>
      <c r="L769">
        <v>1444107600</v>
      </c>
      <c r="M769" s="14">
        <f t="shared" si="68"/>
        <v>42283.208333333328</v>
      </c>
      <c r="N769">
        <v>1447999200</v>
      </c>
      <c r="O769" s="14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 s="5">
        <v>4800</v>
      </c>
      <c r="E770" s="5">
        <v>11088</v>
      </c>
      <c r="F770" s="5">
        <f t="shared" si="66"/>
        <v>231</v>
      </c>
      <c r="G770" t="s">
        <v>20</v>
      </c>
      <c r="H770">
        <v>150</v>
      </c>
      <c r="I770" s="5">
        <f t="shared" si="67"/>
        <v>73.92</v>
      </c>
      <c r="J770" t="s">
        <v>21</v>
      </c>
      <c r="K770" t="s">
        <v>22</v>
      </c>
      <c r="L770">
        <v>1386741600</v>
      </c>
      <c r="M770" s="14">
        <f t="shared" si="68"/>
        <v>41619.25</v>
      </c>
      <c r="N770">
        <v>1388037600</v>
      </c>
      <c r="O770" s="14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 s="5">
        <v>125600</v>
      </c>
      <c r="E771" s="5">
        <v>109106</v>
      </c>
      <c r="F771" s="5">
        <f t="shared" ref="F771:F834" si="72">+E771/D771*100</f>
        <v>86.867834394904463</v>
      </c>
      <c r="G771" t="s">
        <v>14</v>
      </c>
      <c r="H771">
        <v>3410</v>
      </c>
      <c r="I771" s="5">
        <f t="shared" ref="I771:I834" si="73">IF(E771,E771/H771,0)</f>
        <v>31.995894428152493</v>
      </c>
      <c r="J771" t="s">
        <v>21</v>
      </c>
      <c r="K771" t="s">
        <v>22</v>
      </c>
      <c r="L771">
        <v>1376542800</v>
      </c>
      <c r="M771" s="14">
        <f t="shared" ref="M771:M834" si="74">(((L771/60)/60)/24)+DATE(1970,1,1)</f>
        <v>41501.208333333336</v>
      </c>
      <c r="N771">
        <v>1378789200</v>
      </c>
      <c r="O771" s="14">
        <f t="shared" ref="O771:O834" si="75">(((N771/60)/60)/24)+DATE(1970,1,1)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LEFT(R771,FIND("/", R771)-1)</f>
        <v>games</v>
      </c>
      <c r="T771" t="str">
        <f t="shared" ref="T771:T834" si="77">MID(R771,FIND("/",R771)+1,LEN(R771))</f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 s="5">
        <v>4300</v>
      </c>
      <c r="E772" s="5">
        <v>11642</v>
      </c>
      <c r="F772" s="5">
        <f t="shared" si="72"/>
        <v>270.74418604651163</v>
      </c>
      <c r="G772" t="s">
        <v>20</v>
      </c>
      <c r="H772">
        <v>216</v>
      </c>
      <c r="I772" s="5">
        <f t="shared" si="73"/>
        <v>53.898148148148145</v>
      </c>
      <c r="J772" t="s">
        <v>107</v>
      </c>
      <c r="K772" t="s">
        <v>108</v>
      </c>
      <c r="L772">
        <v>1397451600</v>
      </c>
      <c r="M772" s="14">
        <f t="shared" si="74"/>
        <v>41743.208333333336</v>
      </c>
      <c r="N772">
        <v>1398056400</v>
      </c>
      <c r="O772" s="14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 s="5">
        <v>5600</v>
      </c>
      <c r="E773" s="5">
        <v>2769</v>
      </c>
      <c r="F773" s="5">
        <f t="shared" si="72"/>
        <v>49.446428571428569</v>
      </c>
      <c r="G773" t="s">
        <v>74</v>
      </c>
      <c r="H773">
        <v>26</v>
      </c>
      <c r="I773" s="5">
        <f t="shared" si="73"/>
        <v>106.5</v>
      </c>
      <c r="J773" t="s">
        <v>21</v>
      </c>
      <c r="K773" t="s">
        <v>22</v>
      </c>
      <c r="L773">
        <v>1548482400</v>
      </c>
      <c r="M773" s="14">
        <f t="shared" si="74"/>
        <v>43491.25</v>
      </c>
      <c r="N773">
        <v>1550815200</v>
      </c>
      <c r="O773" s="14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 s="5">
        <v>149600</v>
      </c>
      <c r="E774" s="5">
        <v>169586</v>
      </c>
      <c r="F774" s="5">
        <f t="shared" si="72"/>
        <v>113.3596256684492</v>
      </c>
      <c r="G774" t="s">
        <v>20</v>
      </c>
      <c r="H774">
        <v>5139</v>
      </c>
      <c r="I774" s="5">
        <f t="shared" si="73"/>
        <v>32.999805409612762</v>
      </c>
      <c r="J774" t="s">
        <v>21</v>
      </c>
      <c r="K774" t="s">
        <v>22</v>
      </c>
      <c r="L774">
        <v>1549692000</v>
      </c>
      <c r="M774" s="14">
        <f t="shared" si="74"/>
        <v>43505.25</v>
      </c>
      <c r="N774">
        <v>1550037600</v>
      </c>
      <c r="O774" s="14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 s="5">
        <v>53100</v>
      </c>
      <c r="E775" s="5">
        <v>101185</v>
      </c>
      <c r="F775" s="5">
        <f t="shared" si="72"/>
        <v>190.55555555555554</v>
      </c>
      <c r="G775" t="s">
        <v>20</v>
      </c>
      <c r="H775">
        <v>2353</v>
      </c>
      <c r="I775" s="5">
        <f t="shared" si="73"/>
        <v>43.00254993625159</v>
      </c>
      <c r="J775" t="s">
        <v>21</v>
      </c>
      <c r="K775" t="s">
        <v>22</v>
      </c>
      <c r="L775">
        <v>1492059600</v>
      </c>
      <c r="M775" s="14">
        <f t="shared" si="74"/>
        <v>42838.208333333328</v>
      </c>
      <c r="N775">
        <v>1492923600</v>
      </c>
      <c r="O775" s="14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 s="5">
        <v>5000</v>
      </c>
      <c r="E776" s="5">
        <v>6775</v>
      </c>
      <c r="F776" s="5">
        <f t="shared" si="72"/>
        <v>135.5</v>
      </c>
      <c r="G776" t="s">
        <v>20</v>
      </c>
      <c r="H776">
        <v>78</v>
      </c>
      <c r="I776" s="5">
        <f t="shared" si="73"/>
        <v>86.858974358974365</v>
      </c>
      <c r="J776" t="s">
        <v>107</v>
      </c>
      <c r="K776" t="s">
        <v>108</v>
      </c>
      <c r="L776">
        <v>1463979600</v>
      </c>
      <c r="M776" s="14">
        <f t="shared" si="74"/>
        <v>42513.208333333328</v>
      </c>
      <c r="N776">
        <v>1467522000</v>
      </c>
      <c r="O776" s="14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 s="5">
        <v>9400</v>
      </c>
      <c r="E777" s="5">
        <v>968</v>
      </c>
      <c r="F777" s="5">
        <f t="shared" si="72"/>
        <v>10.297872340425531</v>
      </c>
      <c r="G777" t="s">
        <v>14</v>
      </c>
      <c r="H777">
        <v>10</v>
      </c>
      <c r="I777" s="5">
        <f t="shared" si="73"/>
        <v>96.8</v>
      </c>
      <c r="J777" t="s">
        <v>21</v>
      </c>
      <c r="K777" t="s">
        <v>22</v>
      </c>
      <c r="L777">
        <v>1415253600</v>
      </c>
      <c r="M777" s="14">
        <f t="shared" si="74"/>
        <v>41949.25</v>
      </c>
      <c r="N777">
        <v>1416117600</v>
      </c>
      <c r="O777" s="14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 s="5">
        <v>110800</v>
      </c>
      <c r="E778" s="5">
        <v>72623</v>
      </c>
      <c r="F778" s="5">
        <f t="shared" si="72"/>
        <v>65.544223826714799</v>
      </c>
      <c r="G778" t="s">
        <v>14</v>
      </c>
      <c r="H778">
        <v>2201</v>
      </c>
      <c r="I778" s="5">
        <f t="shared" si="73"/>
        <v>32.995456610631528</v>
      </c>
      <c r="J778" t="s">
        <v>21</v>
      </c>
      <c r="K778" t="s">
        <v>22</v>
      </c>
      <c r="L778">
        <v>1562216400</v>
      </c>
      <c r="M778" s="14">
        <f t="shared" si="74"/>
        <v>43650.208333333328</v>
      </c>
      <c r="N778">
        <v>1563771600</v>
      </c>
      <c r="O778" s="14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 s="5">
        <v>93800</v>
      </c>
      <c r="E779" s="5">
        <v>45987</v>
      </c>
      <c r="F779" s="5">
        <f t="shared" si="72"/>
        <v>49.026652452025587</v>
      </c>
      <c r="G779" t="s">
        <v>14</v>
      </c>
      <c r="H779">
        <v>676</v>
      </c>
      <c r="I779" s="5">
        <f t="shared" si="73"/>
        <v>68.028106508875737</v>
      </c>
      <c r="J779" t="s">
        <v>21</v>
      </c>
      <c r="K779" t="s">
        <v>22</v>
      </c>
      <c r="L779">
        <v>1316754000</v>
      </c>
      <c r="M779" s="14">
        <f t="shared" si="74"/>
        <v>40809.208333333336</v>
      </c>
      <c r="N779">
        <v>1319259600</v>
      </c>
      <c r="O779" s="14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 s="5">
        <v>1300</v>
      </c>
      <c r="E780" s="5">
        <v>10243</v>
      </c>
      <c r="F780" s="5">
        <f t="shared" si="72"/>
        <v>787.92307692307691</v>
      </c>
      <c r="G780" t="s">
        <v>20</v>
      </c>
      <c r="H780">
        <v>174</v>
      </c>
      <c r="I780" s="5">
        <f t="shared" si="73"/>
        <v>58.867816091954026</v>
      </c>
      <c r="J780" t="s">
        <v>98</v>
      </c>
      <c r="K780" t="s">
        <v>99</v>
      </c>
      <c r="L780">
        <v>1313211600</v>
      </c>
      <c r="M780" s="14">
        <f t="shared" si="74"/>
        <v>40768.208333333336</v>
      </c>
      <c r="N780">
        <v>1313643600</v>
      </c>
      <c r="O780" s="14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 s="5">
        <v>108700</v>
      </c>
      <c r="E781" s="5">
        <v>87293</v>
      </c>
      <c r="F781" s="5">
        <f t="shared" si="72"/>
        <v>80.306347746090154</v>
      </c>
      <c r="G781" t="s">
        <v>14</v>
      </c>
      <c r="H781">
        <v>831</v>
      </c>
      <c r="I781" s="5">
        <f t="shared" si="73"/>
        <v>105.04572803850782</v>
      </c>
      <c r="J781" t="s">
        <v>21</v>
      </c>
      <c r="K781" t="s">
        <v>22</v>
      </c>
      <c r="L781">
        <v>1439528400</v>
      </c>
      <c r="M781" s="14">
        <f t="shared" si="74"/>
        <v>42230.208333333328</v>
      </c>
      <c r="N781">
        <v>1440306000</v>
      </c>
      <c r="O781" s="14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 s="5">
        <v>5100</v>
      </c>
      <c r="E782" s="5">
        <v>5421</v>
      </c>
      <c r="F782" s="5">
        <f t="shared" si="72"/>
        <v>106.29411764705883</v>
      </c>
      <c r="G782" t="s">
        <v>20</v>
      </c>
      <c r="H782">
        <v>164</v>
      </c>
      <c r="I782" s="5">
        <f t="shared" si="73"/>
        <v>33.054878048780488</v>
      </c>
      <c r="J782" t="s">
        <v>21</v>
      </c>
      <c r="K782" t="s">
        <v>22</v>
      </c>
      <c r="L782">
        <v>1469163600</v>
      </c>
      <c r="M782" s="14">
        <f t="shared" si="74"/>
        <v>42573.208333333328</v>
      </c>
      <c r="N782">
        <v>1470805200</v>
      </c>
      <c r="O782" s="14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 s="5">
        <v>8700</v>
      </c>
      <c r="E783" s="5">
        <v>4414</v>
      </c>
      <c r="F783" s="5">
        <f t="shared" si="72"/>
        <v>50.735632183908038</v>
      </c>
      <c r="G783" t="s">
        <v>74</v>
      </c>
      <c r="H783">
        <v>56</v>
      </c>
      <c r="I783" s="5">
        <f t="shared" si="73"/>
        <v>78.821428571428569</v>
      </c>
      <c r="J783" t="s">
        <v>98</v>
      </c>
      <c r="K783" t="s">
        <v>99</v>
      </c>
      <c r="L783">
        <v>1288501200</v>
      </c>
      <c r="M783" s="14">
        <f t="shared" si="74"/>
        <v>40482.208333333336</v>
      </c>
      <c r="N783">
        <v>1292911200</v>
      </c>
      <c r="O783" s="14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 s="5">
        <v>5100</v>
      </c>
      <c r="E784" s="5">
        <v>10981</v>
      </c>
      <c r="F784" s="5">
        <f t="shared" si="72"/>
        <v>215.31372549019611</v>
      </c>
      <c r="G784" t="s">
        <v>20</v>
      </c>
      <c r="H784">
        <v>161</v>
      </c>
      <c r="I784" s="5">
        <f t="shared" si="73"/>
        <v>68.204968944099377</v>
      </c>
      <c r="J784" t="s">
        <v>21</v>
      </c>
      <c r="K784" t="s">
        <v>22</v>
      </c>
      <c r="L784">
        <v>1298959200</v>
      </c>
      <c r="M784" s="14">
        <f t="shared" si="74"/>
        <v>40603.25</v>
      </c>
      <c r="N784">
        <v>1301374800</v>
      </c>
      <c r="O784" s="14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 s="5">
        <v>7400</v>
      </c>
      <c r="E785" s="5">
        <v>10451</v>
      </c>
      <c r="F785" s="5">
        <f t="shared" si="72"/>
        <v>141.22972972972974</v>
      </c>
      <c r="G785" t="s">
        <v>20</v>
      </c>
      <c r="H785">
        <v>138</v>
      </c>
      <c r="I785" s="5">
        <f t="shared" si="73"/>
        <v>75.731884057971016</v>
      </c>
      <c r="J785" t="s">
        <v>21</v>
      </c>
      <c r="K785" t="s">
        <v>22</v>
      </c>
      <c r="L785">
        <v>1387260000</v>
      </c>
      <c r="M785" s="14">
        <f t="shared" si="74"/>
        <v>41625.25</v>
      </c>
      <c r="N785">
        <v>1387864800</v>
      </c>
      <c r="O785" s="14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 s="5">
        <v>88900</v>
      </c>
      <c r="E786" s="5">
        <v>102535</v>
      </c>
      <c r="F786" s="5">
        <f t="shared" si="72"/>
        <v>115.33745781777279</v>
      </c>
      <c r="G786" t="s">
        <v>20</v>
      </c>
      <c r="H786">
        <v>3308</v>
      </c>
      <c r="I786" s="5">
        <f t="shared" si="73"/>
        <v>30.996070133010882</v>
      </c>
      <c r="J786" t="s">
        <v>21</v>
      </c>
      <c r="K786" t="s">
        <v>22</v>
      </c>
      <c r="L786">
        <v>1457244000</v>
      </c>
      <c r="M786" s="14">
        <f t="shared" si="74"/>
        <v>42435.25</v>
      </c>
      <c r="N786">
        <v>1458190800</v>
      </c>
      <c r="O786" s="14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5" x14ac:dyDescent="0.25">
      <c r="A787">
        <v>785</v>
      </c>
      <c r="B787" t="s">
        <v>1605</v>
      </c>
      <c r="C787" s="3" t="s">
        <v>1606</v>
      </c>
      <c r="D787" s="5">
        <v>6700</v>
      </c>
      <c r="E787" s="5">
        <v>12939</v>
      </c>
      <c r="F787" s="5">
        <f t="shared" si="72"/>
        <v>193.11940298507463</v>
      </c>
      <c r="G787" t="s">
        <v>20</v>
      </c>
      <c r="H787">
        <v>127</v>
      </c>
      <c r="I787" s="5">
        <f t="shared" si="73"/>
        <v>101.88188976377953</v>
      </c>
      <c r="J787" t="s">
        <v>26</v>
      </c>
      <c r="K787" t="s">
        <v>27</v>
      </c>
      <c r="L787">
        <v>1556341200</v>
      </c>
      <c r="M787" s="14">
        <f t="shared" si="74"/>
        <v>43582.208333333328</v>
      </c>
      <c r="N787">
        <v>1559278800</v>
      </c>
      <c r="O787" s="14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 s="5">
        <v>1500</v>
      </c>
      <c r="E788" s="5">
        <v>10946</v>
      </c>
      <c r="F788" s="5">
        <f t="shared" si="72"/>
        <v>729.73333333333335</v>
      </c>
      <c r="G788" t="s">
        <v>20</v>
      </c>
      <c r="H788">
        <v>207</v>
      </c>
      <c r="I788" s="5">
        <f t="shared" si="73"/>
        <v>52.879227053140099</v>
      </c>
      <c r="J788" t="s">
        <v>107</v>
      </c>
      <c r="K788" t="s">
        <v>108</v>
      </c>
      <c r="L788">
        <v>1522126800</v>
      </c>
      <c r="M788" s="14">
        <f t="shared" si="74"/>
        <v>43186.208333333328</v>
      </c>
      <c r="N788">
        <v>1522731600</v>
      </c>
      <c r="O788" s="14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 s="5">
        <v>61200</v>
      </c>
      <c r="E789" s="5">
        <v>60994</v>
      </c>
      <c r="F789" s="5">
        <f t="shared" si="72"/>
        <v>99.66339869281046</v>
      </c>
      <c r="G789" t="s">
        <v>14</v>
      </c>
      <c r="H789">
        <v>859</v>
      </c>
      <c r="I789" s="5">
        <f t="shared" si="73"/>
        <v>71.005820721769496</v>
      </c>
      <c r="J789" t="s">
        <v>15</v>
      </c>
      <c r="K789" t="s">
        <v>16</v>
      </c>
      <c r="L789">
        <v>1305954000</v>
      </c>
      <c r="M789" s="14">
        <f t="shared" si="74"/>
        <v>40684.208333333336</v>
      </c>
      <c r="N789">
        <v>1306731600</v>
      </c>
      <c r="O789" s="14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25">
      <c r="A790">
        <v>788</v>
      </c>
      <c r="B790" t="s">
        <v>1611</v>
      </c>
      <c r="C790" s="3" t="s">
        <v>1612</v>
      </c>
      <c r="D790" s="5">
        <v>3600</v>
      </c>
      <c r="E790" s="5">
        <v>3174</v>
      </c>
      <c r="F790" s="5">
        <f t="shared" si="72"/>
        <v>88.166666666666671</v>
      </c>
      <c r="G790" t="s">
        <v>47</v>
      </c>
      <c r="H790">
        <v>31</v>
      </c>
      <c r="I790" s="5">
        <f t="shared" si="73"/>
        <v>102.38709677419355</v>
      </c>
      <c r="J790" t="s">
        <v>21</v>
      </c>
      <c r="K790" t="s">
        <v>22</v>
      </c>
      <c r="L790">
        <v>1350709200</v>
      </c>
      <c r="M790" s="14">
        <f t="shared" si="74"/>
        <v>41202.208333333336</v>
      </c>
      <c r="N790">
        <v>1352527200</v>
      </c>
      <c r="O790" s="14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 s="5">
        <v>9000</v>
      </c>
      <c r="E791" s="5">
        <v>3351</v>
      </c>
      <c r="F791" s="5">
        <f t="shared" si="72"/>
        <v>37.233333333333334</v>
      </c>
      <c r="G791" t="s">
        <v>14</v>
      </c>
      <c r="H791">
        <v>45</v>
      </c>
      <c r="I791" s="5">
        <f t="shared" si="73"/>
        <v>74.466666666666669</v>
      </c>
      <c r="J791" t="s">
        <v>21</v>
      </c>
      <c r="K791" t="s">
        <v>22</v>
      </c>
      <c r="L791">
        <v>1401166800</v>
      </c>
      <c r="M791" s="14">
        <f t="shared" si="74"/>
        <v>41786.208333333336</v>
      </c>
      <c r="N791">
        <v>1404363600</v>
      </c>
      <c r="O791" s="14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 s="5">
        <v>185900</v>
      </c>
      <c r="E792" s="5">
        <v>56774</v>
      </c>
      <c r="F792" s="5">
        <f t="shared" si="72"/>
        <v>30.540075309306079</v>
      </c>
      <c r="G792" t="s">
        <v>74</v>
      </c>
      <c r="H792">
        <v>1113</v>
      </c>
      <c r="I792" s="5">
        <f t="shared" si="73"/>
        <v>51.009883198562441</v>
      </c>
      <c r="J792" t="s">
        <v>21</v>
      </c>
      <c r="K792" t="s">
        <v>22</v>
      </c>
      <c r="L792">
        <v>1266127200</v>
      </c>
      <c r="M792" s="14">
        <f t="shared" si="74"/>
        <v>40223.25</v>
      </c>
      <c r="N792">
        <v>1266645600</v>
      </c>
      <c r="O792" s="14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 s="5">
        <v>2100</v>
      </c>
      <c r="E793" s="5">
        <v>540</v>
      </c>
      <c r="F793" s="5">
        <f t="shared" si="72"/>
        <v>25.714285714285712</v>
      </c>
      <c r="G793" t="s">
        <v>14</v>
      </c>
      <c r="H793">
        <v>6</v>
      </c>
      <c r="I793" s="5">
        <f t="shared" si="73"/>
        <v>90</v>
      </c>
      <c r="J793" t="s">
        <v>21</v>
      </c>
      <c r="K793" t="s">
        <v>22</v>
      </c>
      <c r="L793">
        <v>1481436000</v>
      </c>
      <c r="M793" s="14">
        <f t="shared" si="74"/>
        <v>42715.25</v>
      </c>
      <c r="N793">
        <v>1482818400</v>
      </c>
      <c r="O793" s="14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 s="5">
        <v>2000</v>
      </c>
      <c r="E794" s="5">
        <v>680</v>
      </c>
      <c r="F794" s="5">
        <f t="shared" si="72"/>
        <v>34</v>
      </c>
      <c r="G794" t="s">
        <v>14</v>
      </c>
      <c r="H794">
        <v>7</v>
      </c>
      <c r="I794" s="5">
        <f t="shared" si="73"/>
        <v>97.142857142857139</v>
      </c>
      <c r="J794" t="s">
        <v>21</v>
      </c>
      <c r="K794" t="s">
        <v>22</v>
      </c>
      <c r="L794">
        <v>1372222800</v>
      </c>
      <c r="M794" s="14">
        <f t="shared" si="74"/>
        <v>41451.208333333336</v>
      </c>
      <c r="N794">
        <v>1374642000</v>
      </c>
      <c r="O794" s="14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 s="5">
        <v>1100</v>
      </c>
      <c r="E795" s="5">
        <v>13045</v>
      </c>
      <c r="F795" s="5">
        <f t="shared" si="72"/>
        <v>1185.909090909091</v>
      </c>
      <c r="G795" t="s">
        <v>20</v>
      </c>
      <c r="H795">
        <v>181</v>
      </c>
      <c r="I795" s="5">
        <f t="shared" si="73"/>
        <v>72.071823204419886</v>
      </c>
      <c r="J795" t="s">
        <v>98</v>
      </c>
      <c r="K795" t="s">
        <v>99</v>
      </c>
      <c r="L795">
        <v>1372136400</v>
      </c>
      <c r="M795" s="14">
        <f t="shared" si="74"/>
        <v>41450.208333333336</v>
      </c>
      <c r="N795">
        <v>1372482000</v>
      </c>
      <c r="O795" s="14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 s="5">
        <v>6600</v>
      </c>
      <c r="E796" s="5">
        <v>8276</v>
      </c>
      <c r="F796" s="5">
        <f t="shared" si="72"/>
        <v>125.39393939393939</v>
      </c>
      <c r="G796" t="s">
        <v>20</v>
      </c>
      <c r="H796">
        <v>110</v>
      </c>
      <c r="I796" s="5">
        <f t="shared" si="73"/>
        <v>75.236363636363635</v>
      </c>
      <c r="J796" t="s">
        <v>21</v>
      </c>
      <c r="K796" t="s">
        <v>22</v>
      </c>
      <c r="L796">
        <v>1513922400</v>
      </c>
      <c r="M796" s="14">
        <f t="shared" si="74"/>
        <v>43091.25</v>
      </c>
      <c r="N796">
        <v>1514959200</v>
      </c>
      <c r="O796" s="14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x14ac:dyDescent="0.25">
      <c r="A797">
        <v>795</v>
      </c>
      <c r="B797" t="s">
        <v>1625</v>
      </c>
      <c r="C797" s="3" t="s">
        <v>1626</v>
      </c>
      <c r="D797" s="5">
        <v>7100</v>
      </c>
      <c r="E797" s="5">
        <v>1022</v>
      </c>
      <c r="F797" s="5">
        <f t="shared" si="72"/>
        <v>14.394366197183098</v>
      </c>
      <c r="G797" t="s">
        <v>14</v>
      </c>
      <c r="H797">
        <v>31</v>
      </c>
      <c r="I797" s="5">
        <f t="shared" si="73"/>
        <v>32.967741935483872</v>
      </c>
      <c r="J797" t="s">
        <v>21</v>
      </c>
      <c r="K797" t="s">
        <v>22</v>
      </c>
      <c r="L797">
        <v>1477976400</v>
      </c>
      <c r="M797" s="14">
        <f t="shared" si="74"/>
        <v>42675.208333333328</v>
      </c>
      <c r="N797">
        <v>1478235600</v>
      </c>
      <c r="O797" s="14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 s="5">
        <v>7800</v>
      </c>
      <c r="E798" s="5">
        <v>4275</v>
      </c>
      <c r="F798" s="5">
        <f t="shared" si="72"/>
        <v>54.807692307692314</v>
      </c>
      <c r="G798" t="s">
        <v>14</v>
      </c>
      <c r="H798">
        <v>78</v>
      </c>
      <c r="I798" s="5">
        <f t="shared" si="73"/>
        <v>54.807692307692307</v>
      </c>
      <c r="J798" t="s">
        <v>21</v>
      </c>
      <c r="K798" t="s">
        <v>22</v>
      </c>
      <c r="L798">
        <v>1407474000</v>
      </c>
      <c r="M798" s="14">
        <f t="shared" si="74"/>
        <v>41859.208333333336</v>
      </c>
      <c r="N798">
        <v>1408078800</v>
      </c>
      <c r="O798" s="14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 s="5">
        <v>7600</v>
      </c>
      <c r="E799" s="5">
        <v>8332</v>
      </c>
      <c r="F799" s="5">
        <f t="shared" si="72"/>
        <v>109.63157894736841</v>
      </c>
      <c r="G799" t="s">
        <v>20</v>
      </c>
      <c r="H799">
        <v>185</v>
      </c>
      <c r="I799" s="5">
        <f t="shared" si="73"/>
        <v>45.037837837837834</v>
      </c>
      <c r="J799" t="s">
        <v>21</v>
      </c>
      <c r="K799" t="s">
        <v>22</v>
      </c>
      <c r="L799">
        <v>1546149600</v>
      </c>
      <c r="M799" s="14">
        <f t="shared" si="74"/>
        <v>43464.25</v>
      </c>
      <c r="N799">
        <v>1548136800</v>
      </c>
      <c r="O799" s="14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 s="5">
        <v>3400</v>
      </c>
      <c r="E800" s="5">
        <v>6408</v>
      </c>
      <c r="F800" s="5">
        <f t="shared" si="72"/>
        <v>188.47058823529412</v>
      </c>
      <c r="G800" t="s">
        <v>20</v>
      </c>
      <c r="H800">
        <v>121</v>
      </c>
      <c r="I800" s="5">
        <f t="shared" si="73"/>
        <v>52.958677685950413</v>
      </c>
      <c r="J800" t="s">
        <v>21</v>
      </c>
      <c r="K800" t="s">
        <v>22</v>
      </c>
      <c r="L800">
        <v>1338440400</v>
      </c>
      <c r="M800" s="14">
        <f t="shared" si="74"/>
        <v>41060.208333333336</v>
      </c>
      <c r="N800">
        <v>1340859600</v>
      </c>
      <c r="O800" s="14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 s="5">
        <v>84500</v>
      </c>
      <c r="E801" s="5">
        <v>73522</v>
      </c>
      <c r="F801" s="5">
        <f t="shared" si="72"/>
        <v>87.008284023668637</v>
      </c>
      <c r="G801" t="s">
        <v>14</v>
      </c>
      <c r="H801">
        <v>1225</v>
      </c>
      <c r="I801" s="5">
        <f t="shared" si="73"/>
        <v>60.017959183673469</v>
      </c>
      <c r="J801" t="s">
        <v>40</v>
      </c>
      <c r="K801" t="s">
        <v>41</v>
      </c>
      <c r="L801">
        <v>1454133600</v>
      </c>
      <c r="M801" s="14">
        <f t="shared" si="74"/>
        <v>42399.25</v>
      </c>
      <c r="N801">
        <v>1454479200</v>
      </c>
      <c r="O801" s="14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 s="5">
        <v>100</v>
      </c>
      <c r="E802" s="5">
        <v>1</v>
      </c>
      <c r="F802" s="5">
        <f t="shared" si="72"/>
        <v>1</v>
      </c>
      <c r="G802" t="s">
        <v>14</v>
      </c>
      <c r="H802">
        <v>1</v>
      </c>
      <c r="I802" s="5">
        <f t="shared" si="73"/>
        <v>1</v>
      </c>
      <c r="J802" t="s">
        <v>98</v>
      </c>
      <c r="K802" t="s">
        <v>99</v>
      </c>
      <c r="L802">
        <v>1434085200</v>
      </c>
      <c r="M802" s="14">
        <f t="shared" si="74"/>
        <v>42167.208333333328</v>
      </c>
      <c r="N802">
        <v>1434430800</v>
      </c>
      <c r="O802" s="14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 s="5">
        <v>2300</v>
      </c>
      <c r="E803" s="5">
        <v>4667</v>
      </c>
      <c r="F803" s="5">
        <f t="shared" si="72"/>
        <v>202.9130434782609</v>
      </c>
      <c r="G803" t="s">
        <v>20</v>
      </c>
      <c r="H803">
        <v>106</v>
      </c>
      <c r="I803" s="5">
        <f t="shared" si="73"/>
        <v>44.028301886792455</v>
      </c>
      <c r="J803" t="s">
        <v>21</v>
      </c>
      <c r="K803" t="s">
        <v>22</v>
      </c>
      <c r="L803">
        <v>1577772000</v>
      </c>
      <c r="M803" s="14">
        <f t="shared" si="74"/>
        <v>43830.25</v>
      </c>
      <c r="N803">
        <v>1579672800</v>
      </c>
      <c r="O803" s="14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5" x14ac:dyDescent="0.25">
      <c r="A804">
        <v>802</v>
      </c>
      <c r="B804" t="s">
        <v>1639</v>
      </c>
      <c r="C804" s="3" t="s">
        <v>1640</v>
      </c>
      <c r="D804" s="5">
        <v>6200</v>
      </c>
      <c r="E804" s="5">
        <v>12216</v>
      </c>
      <c r="F804" s="5">
        <f t="shared" si="72"/>
        <v>197.03225806451613</v>
      </c>
      <c r="G804" t="s">
        <v>20</v>
      </c>
      <c r="H804">
        <v>142</v>
      </c>
      <c r="I804" s="5">
        <f t="shared" si="73"/>
        <v>86.028169014084511</v>
      </c>
      <c r="J804" t="s">
        <v>21</v>
      </c>
      <c r="K804" t="s">
        <v>22</v>
      </c>
      <c r="L804">
        <v>1562216400</v>
      </c>
      <c r="M804" s="14">
        <f t="shared" si="74"/>
        <v>43650.208333333328</v>
      </c>
      <c r="N804">
        <v>1562389200</v>
      </c>
      <c r="O804" s="14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x14ac:dyDescent="0.25">
      <c r="A805">
        <v>803</v>
      </c>
      <c r="B805" t="s">
        <v>1641</v>
      </c>
      <c r="C805" s="3" t="s">
        <v>1642</v>
      </c>
      <c r="D805" s="5">
        <v>6100</v>
      </c>
      <c r="E805" s="5">
        <v>6527</v>
      </c>
      <c r="F805" s="5">
        <f t="shared" si="72"/>
        <v>107</v>
      </c>
      <c r="G805" t="s">
        <v>20</v>
      </c>
      <c r="H805">
        <v>233</v>
      </c>
      <c r="I805" s="5">
        <f t="shared" si="73"/>
        <v>28.012875536480685</v>
      </c>
      <c r="J805" t="s">
        <v>21</v>
      </c>
      <c r="K805" t="s">
        <v>22</v>
      </c>
      <c r="L805">
        <v>1548568800</v>
      </c>
      <c r="M805" s="14">
        <f t="shared" si="74"/>
        <v>43492.25</v>
      </c>
      <c r="N805">
        <v>1551506400</v>
      </c>
      <c r="O805" s="14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 s="5">
        <v>2600</v>
      </c>
      <c r="E806" s="5">
        <v>6987</v>
      </c>
      <c r="F806" s="5">
        <f t="shared" si="72"/>
        <v>268.73076923076923</v>
      </c>
      <c r="G806" t="s">
        <v>20</v>
      </c>
      <c r="H806">
        <v>218</v>
      </c>
      <c r="I806" s="5">
        <f t="shared" si="73"/>
        <v>32.050458715596328</v>
      </c>
      <c r="J806" t="s">
        <v>21</v>
      </c>
      <c r="K806" t="s">
        <v>22</v>
      </c>
      <c r="L806">
        <v>1514872800</v>
      </c>
      <c r="M806" s="14">
        <f t="shared" si="74"/>
        <v>43102.25</v>
      </c>
      <c r="N806">
        <v>1516600800</v>
      </c>
      <c r="O806" s="14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x14ac:dyDescent="0.25">
      <c r="A807">
        <v>805</v>
      </c>
      <c r="B807" t="s">
        <v>1645</v>
      </c>
      <c r="C807" s="3" t="s">
        <v>1646</v>
      </c>
      <c r="D807" s="5">
        <v>9700</v>
      </c>
      <c r="E807" s="5">
        <v>4932</v>
      </c>
      <c r="F807" s="5">
        <f t="shared" si="72"/>
        <v>50.845360824742272</v>
      </c>
      <c r="G807" t="s">
        <v>14</v>
      </c>
      <c r="H807">
        <v>67</v>
      </c>
      <c r="I807" s="5">
        <f t="shared" si="73"/>
        <v>73.611940298507463</v>
      </c>
      <c r="J807" t="s">
        <v>26</v>
      </c>
      <c r="K807" t="s">
        <v>27</v>
      </c>
      <c r="L807">
        <v>1416031200</v>
      </c>
      <c r="M807" s="14">
        <f t="shared" si="74"/>
        <v>41958.25</v>
      </c>
      <c r="N807">
        <v>1420437600</v>
      </c>
      <c r="O807" s="14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 s="5">
        <v>700</v>
      </c>
      <c r="E808" s="5">
        <v>8262</v>
      </c>
      <c r="F808" s="5">
        <f t="shared" si="72"/>
        <v>1180.2857142857142</v>
      </c>
      <c r="G808" t="s">
        <v>20</v>
      </c>
      <c r="H808">
        <v>76</v>
      </c>
      <c r="I808" s="5">
        <f t="shared" si="73"/>
        <v>108.71052631578948</v>
      </c>
      <c r="J808" t="s">
        <v>21</v>
      </c>
      <c r="K808" t="s">
        <v>22</v>
      </c>
      <c r="L808">
        <v>1330927200</v>
      </c>
      <c r="M808" s="14">
        <f t="shared" si="74"/>
        <v>40973.25</v>
      </c>
      <c r="N808">
        <v>1332997200</v>
      </c>
      <c r="O808" s="14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 s="5">
        <v>700</v>
      </c>
      <c r="E809" s="5">
        <v>1848</v>
      </c>
      <c r="F809" s="5">
        <f t="shared" si="72"/>
        <v>264</v>
      </c>
      <c r="G809" t="s">
        <v>20</v>
      </c>
      <c r="H809">
        <v>43</v>
      </c>
      <c r="I809" s="5">
        <f t="shared" si="73"/>
        <v>42.97674418604651</v>
      </c>
      <c r="J809" t="s">
        <v>21</v>
      </c>
      <c r="K809" t="s">
        <v>22</v>
      </c>
      <c r="L809">
        <v>1571115600</v>
      </c>
      <c r="M809" s="14">
        <f t="shared" si="74"/>
        <v>43753.208333333328</v>
      </c>
      <c r="N809">
        <v>1574920800</v>
      </c>
      <c r="O809" s="14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 s="5">
        <v>5200</v>
      </c>
      <c r="E810" s="5">
        <v>1583</v>
      </c>
      <c r="F810" s="5">
        <f t="shared" si="72"/>
        <v>30.44230769230769</v>
      </c>
      <c r="G810" t="s">
        <v>14</v>
      </c>
      <c r="H810">
        <v>19</v>
      </c>
      <c r="I810" s="5">
        <f t="shared" si="73"/>
        <v>83.315789473684205</v>
      </c>
      <c r="J810" t="s">
        <v>21</v>
      </c>
      <c r="K810" t="s">
        <v>22</v>
      </c>
      <c r="L810">
        <v>1463461200</v>
      </c>
      <c r="M810" s="14">
        <f t="shared" si="74"/>
        <v>42507.208333333328</v>
      </c>
      <c r="N810">
        <v>1464930000</v>
      </c>
      <c r="O810" s="14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 s="5">
        <v>140800</v>
      </c>
      <c r="E811" s="5">
        <v>88536</v>
      </c>
      <c r="F811" s="5">
        <f t="shared" si="72"/>
        <v>62.880681818181813</v>
      </c>
      <c r="G811" t="s">
        <v>14</v>
      </c>
      <c r="H811">
        <v>2108</v>
      </c>
      <c r="I811" s="5">
        <f t="shared" si="73"/>
        <v>42</v>
      </c>
      <c r="J811" t="s">
        <v>98</v>
      </c>
      <c r="K811" t="s">
        <v>99</v>
      </c>
      <c r="L811">
        <v>1344920400</v>
      </c>
      <c r="M811" s="14">
        <f t="shared" si="74"/>
        <v>41135.208333333336</v>
      </c>
      <c r="N811">
        <v>1345006800</v>
      </c>
      <c r="O811" s="14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 s="5">
        <v>6400</v>
      </c>
      <c r="E812" s="5">
        <v>12360</v>
      </c>
      <c r="F812" s="5">
        <f t="shared" si="72"/>
        <v>193.125</v>
      </c>
      <c r="G812" t="s">
        <v>20</v>
      </c>
      <c r="H812">
        <v>221</v>
      </c>
      <c r="I812" s="5">
        <f t="shared" si="73"/>
        <v>55.927601809954751</v>
      </c>
      <c r="J812" t="s">
        <v>21</v>
      </c>
      <c r="K812" t="s">
        <v>22</v>
      </c>
      <c r="L812">
        <v>1511848800</v>
      </c>
      <c r="M812" s="14">
        <f t="shared" si="74"/>
        <v>43067.25</v>
      </c>
      <c r="N812">
        <v>1512712800</v>
      </c>
      <c r="O812" s="14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 s="5">
        <v>92500</v>
      </c>
      <c r="E813" s="5">
        <v>71320</v>
      </c>
      <c r="F813" s="5">
        <f t="shared" si="72"/>
        <v>77.102702702702715</v>
      </c>
      <c r="G813" t="s">
        <v>14</v>
      </c>
      <c r="H813">
        <v>679</v>
      </c>
      <c r="I813" s="5">
        <f t="shared" si="73"/>
        <v>105.03681885125184</v>
      </c>
      <c r="J813" t="s">
        <v>21</v>
      </c>
      <c r="K813" t="s">
        <v>22</v>
      </c>
      <c r="L813">
        <v>1452319200</v>
      </c>
      <c r="M813" s="14">
        <f t="shared" si="74"/>
        <v>42378.25</v>
      </c>
      <c r="N813">
        <v>1452492000</v>
      </c>
      <c r="O813" s="14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 s="5">
        <v>59700</v>
      </c>
      <c r="E814" s="5">
        <v>134640</v>
      </c>
      <c r="F814" s="5">
        <f t="shared" si="72"/>
        <v>225.52763819095478</v>
      </c>
      <c r="G814" t="s">
        <v>20</v>
      </c>
      <c r="H814">
        <v>2805</v>
      </c>
      <c r="I814" s="5">
        <f t="shared" si="73"/>
        <v>48</v>
      </c>
      <c r="J814" t="s">
        <v>15</v>
      </c>
      <c r="K814" t="s">
        <v>16</v>
      </c>
      <c r="L814">
        <v>1523854800</v>
      </c>
      <c r="M814" s="14">
        <f t="shared" si="74"/>
        <v>43206.208333333328</v>
      </c>
      <c r="N814">
        <v>1524286800</v>
      </c>
      <c r="O814" s="14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 s="5">
        <v>3200</v>
      </c>
      <c r="E815" s="5">
        <v>7661</v>
      </c>
      <c r="F815" s="5">
        <f t="shared" si="72"/>
        <v>239.40625</v>
      </c>
      <c r="G815" t="s">
        <v>20</v>
      </c>
      <c r="H815">
        <v>68</v>
      </c>
      <c r="I815" s="5">
        <f t="shared" si="73"/>
        <v>112.66176470588235</v>
      </c>
      <c r="J815" t="s">
        <v>21</v>
      </c>
      <c r="K815" t="s">
        <v>22</v>
      </c>
      <c r="L815">
        <v>1346043600</v>
      </c>
      <c r="M815" s="14">
        <f t="shared" si="74"/>
        <v>41148.208333333336</v>
      </c>
      <c r="N815">
        <v>1346907600</v>
      </c>
      <c r="O815" s="14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 s="5">
        <v>3200</v>
      </c>
      <c r="E816" s="5">
        <v>2950</v>
      </c>
      <c r="F816" s="5">
        <f t="shared" si="72"/>
        <v>92.1875</v>
      </c>
      <c r="G816" t="s">
        <v>14</v>
      </c>
      <c r="H816">
        <v>36</v>
      </c>
      <c r="I816" s="5">
        <f t="shared" si="73"/>
        <v>81.944444444444443</v>
      </c>
      <c r="J816" t="s">
        <v>36</v>
      </c>
      <c r="K816" t="s">
        <v>37</v>
      </c>
      <c r="L816">
        <v>1464325200</v>
      </c>
      <c r="M816" s="14">
        <f t="shared" si="74"/>
        <v>42517.208333333328</v>
      </c>
      <c r="N816">
        <v>1464498000</v>
      </c>
      <c r="O816" s="14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5" x14ac:dyDescent="0.25">
      <c r="A817">
        <v>815</v>
      </c>
      <c r="B817" t="s">
        <v>1664</v>
      </c>
      <c r="C817" s="3" t="s">
        <v>1665</v>
      </c>
      <c r="D817" s="5">
        <v>9000</v>
      </c>
      <c r="E817" s="5">
        <v>11721</v>
      </c>
      <c r="F817" s="5">
        <f t="shared" si="72"/>
        <v>130.23333333333335</v>
      </c>
      <c r="G817" t="s">
        <v>20</v>
      </c>
      <c r="H817">
        <v>183</v>
      </c>
      <c r="I817" s="5">
        <f t="shared" si="73"/>
        <v>64.049180327868854</v>
      </c>
      <c r="J817" t="s">
        <v>15</v>
      </c>
      <c r="K817" t="s">
        <v>16</v>
      </c>
      <c r="L817">
        <v>1511935200</v>
      </c>
      <c r="M817" s="14">
        <f t="shared" si="74"/>
        <v>43068.25</v>
      </c>
      <c r="N817">
        <v>1514181600</v>
      </c>
      <c r="O817" s="14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 s="5">
        <v>2300</v>
      </c>
      <c r="E818" s="5">
        <v>14150</v>
      </c>
      <c r="F818" s="5">
        <f t="shared" si="72"/>
        <v>615.21739130434787</v>
      </c>
      <c r="G818" t="s">
        <v>20</v>
      </c>
      <c r="H818">
        <v>133</v>
      </c>
      <c r="I818" s="5">
        <f t="shared" si="73"/>
        <v>106.39097744360902</v>
      </c>
      <c r="J818" t="s">
        <v>21</v>
      </c>
      <c r="K818" t="s">
        <v>22</v>
      </c>
      <c r="L818">
        <v>1392012000</v>
      </c>
      <c r="M818" s="14">
        <f t="shared" si="74"/>
        <v>41680.25</v>
      </c>
      <c r="N818">
        <v>1392184800</v>
      </c>
      <c r="O818" s="14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 s="5">
        <v>51300</v>
      </c>
      <c r="E819" s="5">
        <v>189192</v>
      </c>
      <c r="F819" s="5">
        <f t="shared" si="72"/>
        <v>368.79532163742692</v>
      </c>
      <c r="G819" t="s">
        <v>20</v>
      </c>
      <c r="H819">
        <v>2489</v>
      </c>
      <c r="I819" s="5">
        <f t="shared" si="73"/>
        <v>76.011249497790274</v>
      </c>
      <c r="J819" t="s">
        <v>107</v>
      </c>
      <c r="K819" t="s">
        <v>108</v>
      </c>
      <c r="L819">
        <v>1556946000</v>
      </c>
      <c r="M819" s="14">
        <f t="shared" si="74"/>
        <v>43589.208333333328</v>
      </c>
      <c r="N819">
        <v>1559365200</v>
      </c>
      <c r="O819" s="14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 s="5">
        <v>700</v>
      </c>
      <c r="E820" s="5">
        <v>7664</v>
      </c>
      <c r="F820" s="5">
        <f t="shared" si="72"/>
        <v>1094.8571428571429</v>
      </c>
      <c r="G820" t="s">
        <v>20</v>
      </c>
      <c r="H820">
        <v>69</v>
      </c>
      <c r="I820" s="5">
        <f t="shared" si="73"/>
        <v>111.07246376811594</v>
      </c>
      <c r="J820" t="s">
        <v>21</v>
      </c>
      <c r="K820" t="s">
        <v>22</v>
      </c>
      <c r="L820">
        <v>1548050400</v>
      </c>
      <c r="M820" s="14">
        <f t="shared" si="74"/>
        <v>43486.25</v>
      </c>
      <c r="N820">
        <v>1549173600</v>
      </c>
      <c r="O820" s="14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x14ac:dyDescent="0.25">
      <c r="A821">
        <v>819</v>
      </c>
      <c r="B821" t="s">
        <v>1671</v>
      </c>
      <c r="C821" s="3" t="s">
        <v>1672</v>
      </c>
      <c r="D821" s="5">
        <v>8900</v>
      </c>
      <c r="E821" s="5">
        <v>4509</v>
      </c>
      <c r="F821" s="5">
        <f t="shared" si="72"/>
        <v>50.662921348314605</v>
      </c>
      <c r="G821" t="s">
        <v>14</v>
      </c>
      <c r="H821">
        <v>47</v>
      </c>
      <c r="I821" s="5">
        <f t="shared" si="73"/>
        <v>95.936170212765958</v>
      </c>
      <c r="J821" t="s">
        <v>21</v>
      </c>
      <c r="K821" t="s">
        <v>22</v>
      </c>
      <c r="L821">
        <v>1353736800</v>
      </c>
      <c r="M821" s="14">
        <f t="shared" si="74"/>
        <v>41237.25</v>
      </c>
      <c r="N821">
        <v>1355032800</v>
      </c>
      <c r="O821" s="14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 s="5">
        <v>1500</v>
      </c>
      <c r="E822" s="5">
        <v>12009</v>
      </c>
      <c r="F822" s="5">
        <f t="shared" si="72"/>
        <v>800.6</v>
      </c>
      <c r="G822" t="s">
        <v>20</v>
      </c>
      <c r="H822">
        <v>279</v>
      </c>
      <c r="I822" s="5">
        <f t="shared" si="73"/>
        <v>43.043010752688176</v>
      </c>
      <c r="J822" t="s">
        <v>40</v>
      </c>
      <c r="K822" t="s">
        <v>41</v>
      </c>
      <c r="L822">
        <v>1532840400</v>
      </c>
      <c r="M822" s="14">
        <f t="shared" si="74"/>
        <v>43310.208333333328</v>
      </c>
      <c r="N822">
        <v>1533963600</v>
      </c>
      <c r="O822" s="14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 s="5">
        <v>4900</v>
      </c>
      <c r="E823" s="5">
        <v>14273</v>
      </c>
      <c r="F823" s="5">
        <f t="shared" si="72"/>
        <v>291.28571428571428</v>
      </c>
      <c r="G823" t="s">
        <v>20</v>
      </c>
      <c r="H823">
        <v>210</v>
      </c>
      <c r="I823" s="5">
        <f t="shared" si="73"/>
        <v>67.966666666666669</v>
      </c>
      <c r="J823" t="s">
        <v>21</v>
      </c>
      <c r="K823" t="s">
        <v>22</v>
      </c>
      <c r="L823">
        <v>1488261600</v>
      </c>
      <c r="M823" s="14">
        <f t="shared" si="74"/>
        <v>42794.25</v>
      </c>
      <c r="N823">
        <v>1489381200</v>
      </c>
      <c r="O823" s="14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 s="5">
        <v>54000</v>
      </c>
      <c r="E824" s="5">
        <v>188982</v>
      </c>
      <c r="F824" s="5">
        <f t="shared" si="72"/>
        <v>349.9666666666667</v>
      </c>
      <c r="G824" t="s">
        <v>20</v>
      </c>
      <c r="H824">
        <v>2100</v>
      </c>
      <c r="I824" s="5">
        <f t="shared" si="73"/>
        <v>89.991428571428571</v>
      </c>
      <c r="J824" t="s">
        <v>21</v>
      </c>
      <c r="K824" t="s">
        <v>22</v>
      </c>
      <c r="L824">
        <v>1393567200</v>
      </c>
      <c r="M824" s="14">
        <f t="shared" si="74"/>
        <v>41698.25</v>
      </c>
      <c r="N824">
        <v>1395032400</v>
      </c>
      <c r="O824" s="14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 s="5">
        <v>4100</v>
      </c>
      <c r="E825" s="5">
        <v>14640</v>
      </c>
      <c r="F825" s="5">
        <f t="shared" si="72"/>
        <v>357.07317073170731</v>
      </c>
      <c r="G825" t="s">
        <v>20</v>
      </c>
      <c r="H825">
        <v>252</v>
      </c>
      <c r="I825" s="5">
        <f t="shared" si="73"/>
        <v>58.095238095238095</v>
      </c>
      <c r="J825" t="s">
        <v>21</v>
      </c>
      <c r="K825" t="s">
        <v>22</v>
      </c>
      <c r="L825">
        <v>1410325200</v>
      </c>
      <c r="M825" s="14">
        <f t="shared" si="74"/>
        <v>41892.208333333336</v>
      </c>
      <c r="N825">
        <v>1412485200</v>
      </c>
      <c r="O825" s="14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 s="5">
        <v>85000</v>
      </c>
      <c r="E826" s="5">
        <v>107516</v>
      </c>
      <c r="F826" s="5">
        <f t="shared" si="72"/>
        <v>126.48941176470588</v>
      </c>
      <c r="G826" t="s">
        <v>20</v>
      </c>
      <c r="H826">
        <v>1280</v>
      </c>
      <c r="I826" s="5">
        <f t="shared" si="73"/>
        <v>83.996875000000003</v>
      </c>
      <c r="J826" t="s">
        <v>21</v>
      </c>
      <c r="K826" t="s">
        <v>22</v>
      </c>
      <c r="L826">
        <v>1276923600</v>
      </c>
      <c r="M826" s="14">
        <f t="shared" si="74"/>
        <v>40348.208333333336</v>
      </c>
      <c r="N826">
        <v>1279688400</v>
      </c>
      <c r="O826" s="14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 s="5">
        <v>3600</v>
      </c>
      <c r="E827" s="5">
        <v>13950</v>
      </c>
      <c r="F827" s="5">
        <f t="shared" si="72"/>
        <v>387.5</v>
      </c>
      <c r="G827" t="s">
        <v>20</v>
      </c>
      <c r="H827">
        <v>157</v>
      </c>
      <c r="I827" s="5">
        <f t="shared" si="73"/>
        <v>88.853503184713375</v>
      </c>
      <c r="J827" t="s">
        <v>40</v>
      </c>
      <c r="K827" t="s">
        <v>41</v>
      </c>
      <c r="L827">
        <v>1500958800</v>
      </c>
      <c r="M827" s="14">
        <f t="shared" si="74"/>
        <v>42941.208333333328</v>
      </c>
      <c r="N827">
        <v>1501995600</v>
      </c>
      <c r="O827" s="14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5" x14ac:dyDescent="0.25">
      <c r="A828">
        <v>826</v>
      </c>
      <c r="B828" t="s">
        <v>1685</v>
      </c>
      <c r="C828" s="3" t="s">
        <v>1686</v>
      </c>
      <c r="D828" s="5">
        <v>2800</v>
      </c>
      <c r="E828" s="5">
        <v>12797</v>
      </c>
      <c r="F828" s="5">
        <f t="shared" si="72"/>
        <v>457.03571428571428</v>
      </c>
      <c r="G828" t="s">
        <v>20</v>
      </c>
      <c r="H828">
        <v>194</v>
      </c>
      <c r="I828" s="5">
        <f t="shared" si="73"/>
        <v>65.963917525773198</v>
      </c>
      <c r="J828" t="s">
        <v>21</v>
      </c>
      <c r="K828" t="s">
        <v>22</v>
      </c>
      <c r="L828">
        <v>1292220000</v>
      </c>
      <c r="M828" s="14">
        <f t="shared" si="74"/>
        <v>40525.25</v>
      </c>
      <c r="N828">
        <v>1294639200</v>
      </c>
      <c r="O828" s="14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5" x14ac:dyDescent="0.25">
      <c r="A829">
        <v>827</v>
      </c>
      <c r="B829" t="s">
        <v>1687</v>
      </c>
      <c r="C829" s="3" t="s">
        <v>1688</v>
      </c>
      <c r="D829" s="5">
        <v>2300</v>
      </c>
      <c r="E829" s="5">
        <v>6134</v>
      </c>
      <c r="F829" s="5">
        <f t="shared" si="72"/>
        <v>266.69565217391306</v>
      </c>
      <c r="G829" t="s">
        <v>20</v>
      </c>
      <c r="H829">
        <v>82</v>
      </c>
      <c r="I829" s="5">
        <f t="shared" si="73"/>
        <v>74.804878048780495</v>
      </c>
      <c r="J829" t="s">
        <v>26</v>
      </c>
      <c r="K829" t="s">
        <v>27</v>
      </c>
      <c r="L829">
        <v>1304398800</v>
      </c>
      <c r="M829" s="14">
        <f t="shared" si="74"/>
        <v>40666.208333333336</v>
      </c>
      <c r="N829">
        <v>1305435600</v>
      </c>
      <c r="O829" s="14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 s="5">
        <v>7100</v>
      </c>
      <c r="E830" s="5">
        <v>4899</v>
      </c>
      <c r="F830" s="5">
        <f t="shared" si="72"/>
        <v>69</v>
      </c>
      <c r="G830" t="s">
        <v>14</v>
      </c>
      <c r="H830">
        <v>70</v>
      </c>
      <c r="I830" s="5">
        <f t="shared" si="73"/>
        <v>69.98571428571428</v>
      </c>
      <c r="J830" t="s">
        <v>21</v>
      </c>
      <c r="K830" t="s">
        <v>22</v>
      </c>
      <c r="L830">
        <v>1535432400</v>
      </c>
      <c r="M830" s="14">
        <f t="shared" si="74"/>
        <v>43340.208333333328</v>
      </c>
      <c r="N830">
        <v>1537592400</v>
      </c>
      <c r="O830" s="14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 s="5">
        <v>9600</v>
      </c>
      <c r="E831" s="5">
        <v>4929</v>
      </c>
      <c r="F831" s="5">
        <f t="shared" si="72"/>
        <v>51.34375</v>
      </c>
      <c r="G831" t="s">
        <v>14</v>
      </c>
      <c r="H831">
        <v>154</v>
      </c>
      <c r="I831" s="5">
        <f t="shared" si="73"/>
        <v>32.006493506493506</v>
      </c>
      <c r="J831" t="s">
        <v>21</v>
      </c>
      <c r="K831" t="s">
        <v>22</v>
      </c>
      <c r="L831">
        <v>1433826000</v>
      </c>
      <c r="M831" s="14">
        <f t="shared" si="74"/>
        <v>42164.208333333328</v>
      </c>
      <c r="N831">
        <v>1435122000</v>
      </c>
      <c r="O831" s="14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 s="5">
        <v>121600</v>
      </c>
      <c r="E832" s="5">
        <v>1424</v>
      </c>
      <c r="F832" s="5">
        <f t="shared" si="72"/>
        <v>1.1710526315789473</v>
      </c>
      <c r="G832" t="s">
        <v>14</v>
      </c>
      <c r="H832">
        <v>22</v>
      </c>
      <c r="I832" s="5">
        <f t="shared" si="73"/>
        <v>64.727272727272734</v>
      </c>
      <c r="J832" t="s">
        <v>21</v>
      </c>
      <c r="K832" t="s">
        <v>22</v>
      </c>
      <c r="L832">
        <v>1514959200</v>
      </c>
      <c r="M832" s="14">
        <f t="shared" si="74"/>
        <v>43103.25</v>
      </c>
      <c r="N832">
        <v>1520056800</v>
      </c>
      <c r="O832" s="14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x14ac:dyDescent="0.25">
      <c r="A833">
        <v>831</v>
      </c>
      <c r="B833" t="s">
        <v>1695</v>
      </c>
      <c r="C833" s="3" t="s">
        <v>1696</v>
      </c>
      <c r="D833" s="5">
        <v>97100</v>
      </c>
      <c r="E833" s="5">
        <v>105817</v>
      </c>
      <c r="F833" s="5">
        <f t="shared" si="72"/>
        <v>108.97734294541709</v>
      </c>
      <c r="G833" t="s">
        <v>20</v>
      </c>
      <c r="H833">
        <v>4233</v>
      </c>
      <c r="I833" s="5">
        <f t="shared" si="73"/>
        <v>24.998110087408456</v>
      </c>
      <c r="J833" t="s">
        <v>21</v>
      </c>
      <c r="K833" t="s">
        <v>22</v>
      </c>
      <c r="L833">
        <v>1332738000</v>
      </c>
      <c r="M833" s="14">
        <f t="shared" si="74"/>
        <v>40994.208333333336</v>
      </c>
      <c r="N833">
        <v>1335675600</v>
      </c>
      <c r="O833" s="14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 s="5">
        <v>43200</v>
      </c>
      <c r="E834" s="5">
        <v>136156</v>
      </c>
      <c r="F834" s="5">
        <f t="shared" si="72"/>
        <v>315.17592592592592</v>
      </c>
      <c r="G834" t="s">
        <v>20</v>
      </c>
      <c r="H834">
        <v>1297</v>
      </c>
      <c r="I834" s="5">
        <f t="shared" si="73"/>
        <v>104.97764070932922</v>
      </c>
      <c r="J834" t="s">
        <v>36</v>
      </c>
      <c r="K834" t="s">
        <v>37</v>
      </c>
      <c r="L834">
        <v>1445490000</v>
      </c>
      <c r="M834" s="14">
        <f t="shared" si="74"/>
        <v>42299.208333333328</v>
      </c>
      <c r="N834">
        <v>1448431200</v>
      </c>
      <c r="O834" s="14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 s="5">
        <v>6800</v>
      </c>
      <c r="E835" s="5">
        <v>10723</v>
      </c>
      <c r="F835" s="5">
        <f t="shared" ref="F835:F898" si="78">+E835/D835*100</f>
        <v>157.69117647058823</v>
      </c>
      <c r="G835" t="s">
        <v>20</v>
      </c>
      <c r="H835">
        <v>165</v>
      </c>
      <c r="I835" s="5">
        <f t="shared" ref="I835:I898" si="79">IF(E835,E835/H835,0)</f>
        <v>64.987878787878785</v>
      </c>
      <c r="J835" t="s">
        <v>36</v>
      </c>
      <c r="K835" t="s">
        <v>37</v>
      </c>
      <c r="L835">
        <v>1297663200</v>
      </c>
      <c r="M835" s="14">
        <f t="shared" ref="M835:M898" si="80">(((L835/60)/60)/24)+DATE(1970,1,1)</f>
        <v>40588.25</v>
      </c>
      <c r="N835">
        <v>1298613600</v>
      </c>
      <c r="O835" s="14">
        <f t="shared" ref="O835:O898" si="81">(((N835/60)/60)/24)+DATE(1970,1,1)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LEFT(R835,FIND("/", R835)-1)</f>
        <v>publishing</v>
      </c>
      <c r="T835" t="str">
        <f t="shared" ref="T835:T898" si="83">MID(R835,FIND("/",R835)+1,LEN(R835))</f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 s="5">
        <v>7300</v>
      </c>
      <c r="E836" s="5">
        <v>11228</v>
      </c>
      <c r="F836" s="5">
        <f t="shared" si="78"/>
        <v>153.8082191780822</v>
      </c>
      <c r="G836" t="s">
        <v>20</v>
      </c>
      <c r="H836">
        <v>119</v>
      </c>
      <c r="I836" s="5">
        <f t="shared" si="79"/>
        <v>94.352941176470594</v>
      </c>
      <c r="J836" t="s">
        <v>21</v>
      </c>
      <c r="K836" t="s">
        <v>22</v>
      </c>
      <c r="L836">
        <v>1371963600</v>
      </c>
      <c r="M836" s="14">
        <f t="shared" si="80"/>
        <v>41448.208333333336</v>
      </c>
      <c r="N836">
        <v>1372482000</v>
      </c>
      <c r="O836" s="14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 s="5">
        <v>86200</v>
      </c>
      <c r="E837" s="5">
        <v>77355</v>
      </c>
      <c r="F837" s="5">
        <f t="shared" si="78"/>
        <v>89.738979118329468</v>
      </c>
      <c r="G837" t="s">
        <v>14</v>
      </c>
      <c r="H837">
        <v>1758</v>
      </c>
      <c r="I837" s="5">
        <f t="shared" si="79"/>
        <v>44.001706484641637</v>
      </c>
      <c r="J837" t="s">
        <v>21</v>
      </c>
      <c r="K837" t="s">
        <v>22</v>
      </c>
      <c r="L837">
        <v>1425103200</v>
      </c>
      <c r="M837" s="14">
        <f t="shared" si="80"/>
        <v>42063.25</v>
      </c>
      <c r="N837">
        <v>1425621600</v>
      </c>
      <c r="O837" s="14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 s="5">
        <v>8100</v>
      </c>
      <c r="E838" s="5">
        <v>6086</v>
      </c>
      <c r="F838" s="5">
        <f t="shared" si="78"/>
        <v>75.135802469135797</v>
      </c>
      <c r="G838" t="s">
        <v>14</v>
      </c>
      <c r="H838">
        <v>94</v>
      </c>
      <c r="I838" s="5">
        <f t="shared" si="79"/>
        <v>64.744680851063833</v>
      </c>
      <c r="J838" t="s">
        <v>21</v>
      </c>
      <c r="K838" t="s">
        <v>22</v>
      </c>
      <c r="L838">
        <v>1265349600</v>
      </c>
      <c r="M838" s="14">
        <f t="shared" si="80"/>
        <v>40214.25</v>
      </c>
      <c r="N838">
        <v>1266300000</v>
      </c>
      <c r="O838" s="14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 s="5">
        <v>17700</v>
      </c>
      <c r="E839" s="5">
        <v>150960</v>
      </c>
      <c r="F839" s="5">
        <f t="shared" si="78"/>
        <v>852.88135593220341</v>
      </c>
      <c r="G839" t="s">
        <v>20</v>
      </c>
      <c r="H839">
        <v>1797</v>
      </c>
      <c r="I839" s="5">
        <f t="shared" si="79"/>
        <v>84.00667779632721</v>
      </c>
      <c r="J839" t="s">
        <v>21</v>
      </c>
      <c r="K839" t="s">
        <v>22</v>
      </c>
      <c r="L839">
        <v>1301202000</v>
      </c>
      <c r="M839" s="14">
        <f t="shared" si="80"/>
        <v>40629.208333333336</v>
      </c>
      <c r="N839">
        <v>1305867600</v>
      </c>
      <c r="O839" s="14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 s="5">
        <v>6400</v>
      </c>
      <c r="E840" s="5">
        <v>8890</v>
      </c>
      <c r="F840" s="5">
        <f t="shared" si="78"/>
        <v>138.90625</v>
      </c>
      <c r="G840" t="s">
        <v>20</v>
      </c>
      <c r="H840">
        <v>261</v>
      </c>
      <c r="I840" s="5">
        <f t="shared" si="79"/>
        <v>34.061302681992338</v>
      </c>
      <c r="J840" t="s">
        <v>21</v>
      </c>
      <c r="K840" t="s">
        <v>22</v>
      </c>
      <c r="L840">
        <v>1538024400</v>
      </c>
      <c r="M840" s="14">
        <f t="shared" si="80"/>
        <v>43370.208333333328</v>
      </c>
      <c r="N840">
        <v>1538802000</v>
      </c>
      <c r="O840" s="14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 s="5">
        <v>7700</v>
      </c>
      <c r="E841" s="5">
        <v>14644</v>
      </c>
      <c r="F841" s="5">
        <f t="shared" si="78"/>
        <v>190.18181818181819</v>
      </c>
      <c r="G841" t="s">
        <v>20</v>
      </c>
      <c r="H841">
        <v>157</v>
      </c>
      <c r="I841" s="5">
        <f t="shared" si="79"/>
        <v>93.273885350318466</v>
      </c>
      <c r="J841" t="s">
        <v>21</v>
      </c>
      <c r="K841" t="s">
        <v>22</v>
      </c>
      <c r="L841">
        <v>1395032400</v>
      </c>
      <c r="M841" s="14">
        <f t="shared" si="80"/>
        <v>41715.208333333336</v>
      </c>
      <c r="N841">
        <v>1398920400</v>
      </c>
      <c r="O841" s="14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 s="5">
        <v>116300</v>
      </c>
      <c r="E842" s="5">
        <v>116583</v>
      </c>
      <c r="F842" s="5">
        <f t="shared" si="78"/>
        <v>100.24333619948409</v>
      </c>
      <c r="G842" t="s">
        <v>20</v>
      </c>
      <c r="H842">
        <v>3533</v>
      </c>
      <c r="I842" s="5">
        <f t="shared" si="79"/>
        <v>32.998301726577978</v>
      </c>
      <c r="J842" t="s">
        <v>21</v>
      </c>
      <c r="K842" t="s">
        <v>22</v>
      </c>
      <c r="L842">
        <v>1405486800</v>
      </c>
      <c r="M842" s="14">
        <f t="shared" si="80"/>
        <v>41836.208333333336</v>
      </c>
      <c r="N842">
        <v>1405659600</v>
      </c>
      <c r="O842" s="14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 s="5">
        <v>9100</v>
      </c>
      <c r="E843" s="5">
        <v>12991</v>
      </c>
      <c r="F843" s="5">
        <f t="shared" si="78"/>
        <v>142.75824175824175</v>
      </c>
      <c r="G843" t="s">
        <v>20</v>
      </c>
      <c r="H843">
        <v>155</v>
      </c>
      <c r="I843" s="5">
        <f t="shared" si="79"/>
        <v>83.812903225806451</v>
      </c>
      <c r="J843" t="s">
        <v>21</v>
      </c>
      <c r="K843" t="s">
        <v>22</v>
      </c>
      <c r="L843">
        <v>1455861600</v>
      </c>
      <c r="M843" s="14">
        <f t="shared" si="80"/>
        <v>42419.25</v>
      </c>
      <c r="N843">
        <v>1457244000</v>
      </c>
      <c r="O843" s="14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5" x14ac:dyDescent="0.25">
      <c r="A844">
        <v>842</v>
      </c>
      <c r="B844" t="s">
        <v>1717</v>
      </c>
      <c r="C844" s="3" t="s">
        <v>1718</v>
      </c>
      <c r="D844" s="5">
        <v>1500</v>
      </c>
      <c r="E844" s="5">
        <v>8447</v>
      </c>
      <c r="F844" s="5">
        <f t="shared" si="78"/>
        <v>563.13333333333333</v>
      </c>
      <c r="G844" t="s">
        <v>20</v>
      </c>
      <c r="H844">
        <v>132</v>
      </c>
      <c r="I844" s="5">
        <f t="shared" si="79"/>
        <v>63.992424242424242</v>
      </c>
      <c r="J844" t="s">
        <v>107</v>
      </c>
      <c r="K844" t="s">
        <v>108</v>
      </c>
      <c r="L844">
        <v>1529038800</v>
      </c>
      <c r="M844" s="14">
        <f t="shared" si="80"/>
        <v>43266.208333333328</v>
      </c>
      <c r="N844">
        <v>1529298000</v>
      </c>
      <c r="O844" s="14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 s="5">
        <v>8800</v>
      </c>
      <c r="E845" s="5">
        <v>2703</v>
      </c>
      <c r="F845" s="5">
        <f t="shared" si="78"/>
        <v>30.715909090909086</v>
      </c>
      <c r="G845" t="s">
        <v>14</v>
      </c>
      <c r="H845">
        <v>33</v>
      </c>
      <c r="I845" s="5">
        <f t="shared" si="79"/>
        <v>81.909090909090907</v>
      </c>
      <c r="J845" t="s">
        <v>21</v>
      </c>
      <c r="K845" t="s">
        <v>22</v>
      </c>
      <c r="L845">
        <v>1535259600</v>
      </c>
      <c r="M845" s="14">
        <f t="shared" si="80"/>
        <v>43338.208333333328</v>
      </c>
      <c r="N845">
        <v>1535778000</v>
      </c>
      <c r="O845" s="14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 s="5">
        <v>8800</v>
      </c>
      <c r="E846" s="5">
        <v>8747</v>
      </c>
      <c r="F846" s="5">
        <f t="shared" si="78"/>
        <v>99.39772727272728</v>
      </c>
      <c r="G846" t="s">
        <v>74</v>
      </c>
      <c r="H846">
        <v>94</v>
      </c>
      <c r="I846" s="5">
        <f t="shared" si="79"/>
        <v>93.053191489361708</v>
      </c>
      <c r="J846" t="s">
        <v>21</v>
      </c>
      <c r="K846" t="s">
        <v>22</v>
      </c>
      <c r="L846">
        <v>1327212000</v>
      </c>
      <c r="M846" s="14">
        <f t="shared" si="80"/>
        <v>40930.25</v>
      </c>
      <c r="N846">
        <v>1327471200</v>
      </c>
      <c r="O846" s="14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 s="5">
        <v>69900</v>
      </c>
      <c r="E847" s="5">
        <v>138087</v>
      </c>
      <c r="F847" s="5">
        <f t="shared" si="78"/>
        <v>197.54935622317598</v>
      </c>
      <c r="G847" t="s">
        <v>20</v>
      </c>
      <c r="H847">
        <v>1354</v>
      </c>
      <c r="I847" s="5">
        <f t="shared" si="79"/>
        <v>101.98449039881831</v>
      </c>
      <c r="J847" t="s">
        <v>40</v>
      </c>
      <c r="K847" t="s">
        <v>41</v>
      </c>
      <c r="L847">
        <v>1526360400</v>
      </c>
      <c r="M847" s="14">
        <f t="shared" si="80"/>
        <v>43235.208333333328</v>
      </c>
      <c r="N847">
        <v>1529557200</v>
      </c>
      <c r="O847" s="14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 s="5">
        <v>1000</v>
      </c>
      <c r="E848" s="5">
        <v>5085</v>
      </c>
      <c r="F848" s="5">
        <f t="shared" si="78"/>
        <v>508.5</v>
      </c>
      <c r="G848" t="s">
        <v>20</v>
      </c>
      <c r="H848">
        <v>48</v>
      </c>
      <c r="I848" s="5">
        <f t="shared" si="79"/>
        <v>105.9375</v>
      </c>
      <c r="J848" t="s">
        <v>21</v>
      </c>
      <c r="K848" t="s">
        <v>22</v>
      </c>
      <c r="L848">
        <v>1532149200</v>
      </c>
      <c r="M848" s="14">
        <f t="shared" si="80"/>
        <v>43302.208333333328</v>
      </c>
      <c r="N848">
        <v>1535259600</v>
      </c>
      <c r="O848" s="14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 s="5">
        <v>4700</v>
      </c>
      <c r="E849" s="5">
        <v>11174</v>
      </c>
      <c r="F849" s="5">
        <f t="shared" si="78"/>
        <v>237.74468085106383</v>
      </c>
      <c r="G849" t="s">
        <v>20</v>
      </c>
      <c r="H849">
        <v>110</v>
      </c>
      <c r="I849" s="5">
        <f t="shared" si="79"/>
        <v>101.58181818181818</v>
      </c>
      <c r="J849" t="s">
        <v>21</v>
      </c>
      <c r="K849" t="s">
        <v>22</v>
      </c>
      <c r="L849">
        <v>1515304800</v>
      </c>
      <c r="M849" s="14">
        <f t="shared" si="80"/>
        <v>43107.25</v>
      </c>
      <c r="N849">
        <v>1515564000</v>
      </c>
      <c r="O849" s="14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 s="5">
        <v>3200</v>
      </c>
      <c r="E850" s="5">
        <v>10831</v>
      </c>
      <c r="F850" s="5">
        <f t="shared" si="78"/>
        <v>338.46875</v>
      </c>
      <c r="G850" t="s">
        <v>20</v>
      </c>
      <c r="H850">
        <v>172</v>
      </c>
      <c r="I850" s="5">
        <f t="shared" si="79"/>
        <v>62.970930232558139</v>
      </c>
      <c r="J850" t="s">
        <v>21</v>
      </c>
      <c r="K850" t="s">
        <v>22</v>
      </c>
      <c r="L850">
        <v>1276318800</v>
      </c>
      <c r="M850" s="14">
        <f t="shared" si="80"/>
        <v>40341.208333333336</v>
      </c>
      <c r="N850">
        <v>1277096400</v>
      </c>
      <c r="O850" s="14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 s="5">
        <v>6700</v>
      </c>
      <c r="E851" s="5">
        <v>8917</v>
      </c>
      <c r="F851" s="5">
        <f t="shared" si="78"/>
        <v>133.08955223880596</v>
      </c>
      <c r="G851" t="s">
        <v>20</v>
      </c>
      <c r="H851">
        <v>307</v>
      </c>
      <c r="I851" s="5">
        <f t="shared" si="79"/>
        <v>29.045602605863191</v>
      </c>
      <c r="J851" t="s">
        <v>21</v>
      </c>
      <c r="K851" t="s">
        <v>22</v>
      </c>
      <c r="L851">
        <v>1328767200</v>
      </c>
      <c r="M851" s="14">
        <f t="shared" si="80"/>
        <v>40948.25</v>
      </c>
      <c r="N851">
        <v>1329026400</v>
      </c>
      <c r="O851" s="14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 s="5">
        <v>100</v>
      </c>
      <c r="E852" s="5">
        <v>1</v>
      </c>
      <c r="F852" s="5">
        <f t="shared" si="78"/>
        <v>1</v>
      </c>
      <c r="G852" t="s">
        <v>14</v>
      </c>
      <c r="H852">
        <v>1</v>
      </c>
      <c r="I852" s="5">
        <f t="shared" si="79"/>
        <v>1</v>
      </c>
      <c r="J852" t="s">
        <v>21</v>
      </c>
      <c r="K852" t="s">
        <v>22</v>
      </c>
      <c r="L852">
        <v>1321682400</v>
      </c>
      <c r="M852" s="14">
        <f t="shared" si="80"/>
        <v>40866.25</v>
      </c>
      <c r="N852">
        <v>1322978400</v>
      </c>
      <c r="O852" s="14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5" x14ac:dyDescent="0.25">
      <c r="A853">
        <v>851</v>
      </c>
      <c r="B853" t="s">
        <v>1735</v>
      </c>
      <c r="C853" s="3" t="s">
        <v>1736</v>
      </c>
      <c r="D853" s="5">
        <v>6000</v>
      </c>
      <c r="E853" s="5">
        <v>12468</v>
      </c>
      <c r="F853" s="5">
        <f t="shared" si="78"/>
        <v>207.79999999999998</v>
      </c>
      <c r="G853" t="s">
        <v>20</v>
      </c>
      <c r="H853">
        <v>160</v>
      </c>
      <c r="I853" s="5">
        <f t="shared" si="79"/>
        <v>77.924999999999997</v>
      </c>
      <c r="J853" t="s">
        <v>21</v>
      </c>
      <c r="K853" t="s">
        <v>22</v>
      </c>
      <c r="L853">
        <v>1335934800</v>
      </c>
      <c r="M853" s="14">
        <f t="shared" si="80"/>
        <v>41031.208333333336</v>
      </c>
      <c r="N853">
        <v>1338786000</v>
      </c>
      <c r="O853" s="14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 s="5">
        <v>4900</v>
      </c>
      <c r="E854" s="5">
        <v>2505</v>
      </c>
      <c r="F854" s="5">
        <f t="shared" si="78"/>
        <v>51.122448979591837</v>
      </c>
      <c r="G854" t="s">
        <v>14</v>
      </c>
      <c r="H854">
        <v>31</v>
      </c>
      <c r="I854" s="5">
        <f t="shared" si="79"/>
        <v>80.806451612903231</v>
      </c>
      <c r="J854" t="s">
        <v>21</v>
      </c>
      <c r="K854" t="s">
        <v>22</v>
      </c>
      <c r="L854">
        <v>1310792400</v>
      </c>
      <c r="M854" s="14">
        <f t="shared" si="80"/>
        <v>40740.208333333336</v>
      </c>
      <c r="N854">
        <v>1311656400</v>
      </c>
      <c r="O854" s="14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 s="5">
        <v>17100</v>
      </c>
      <c r="E855" s="5">
        <v>111502</v>
      </c>
      <c r="F855" s="5">
        <f t="shared" si="78"/>
        <v>652.05847953216369</v>
      </c>
      <c r="G855" t="s">
        <v>20</v>
      </c>
      <c r="H855">
        <v>1467</v>
      </c>
      <c r="I855" s="5">
        <f t="shared" si="79"/>
        <v>76.006816632583508</v>
      </c>
      <c r="J855" t="s">
        <v>15</v>
      </c>
      <c r="K855" t="s">
        <v>16</v>
      </c>
      <c r="L855">
        <v>1308546000</v>
      </c>
      <c r="M855" s="14">
        <f t="shared" si="80"/>
        <v>40714.208333333336</v>
      </c>
      <c r="N855">
        <v>1308978000</v>
      </c>
      <c r="O855" s="14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 s="5">
        <v>171000</v>
      </c>
      <c r="E856" s="5">
        <v>194309</v>
      </c>
      <c r="F856" s="5">
        <f t="shared" si="78"/>
        <v>113.63099415204678</v>
      </c>
      <c r="G856" t="s">
        <v>20</v>
      </c>
      <c r="H856">
        <v>2662</v>
      </c>
      <c r="I856" s="5">
        <f t="shared" si="79"/>
        <v>72.993613824192337</v>
      </c>
      <c r="J856" t="s">
        <v>15</v>
      </c>
      <c r="K856" t="s">
        <v>16</v>
      </c>
      <c r="L856">
        <v>1574056800</v>
      </c>
      <c r="M856" s="14">
        <f t="shared" si="80"/>
        <v>43787.25</v>
      </c>
      <c r="N856">
        <v>1576389600</v>
      </c>
      <c r="O856" s="14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 s="5">
        <v>23400</v>
      </c>
      <c r="E857" s="5">
        <v>23956</v>
      </c>
      <c r="F857" s="5">
        <f t="shared" si="78"/>
        <v>102.37606837606839</v>
      </c>
      <c r="G857" t="s">
        <v>20</v>
      </c>
      <c r="H857">
        <v>452</v>
      </c>
      <c r="I857" s="5">
        <f t="shared" si="79"/>
        <v>53</v>
      </c>
      <c r="J857" t="s">
        <v>26</v>
      </c>
      <c r="K857" t="s">
        <v>27</v>
      </c>
      <c r="L857">
        <v>1308373200</v>
      </c>
      <c r="M857" s="14">
        <f t="shared" si="80"/>
        <v>40712.208333333336</v>
      </c>
      <c r="N857">
        <v>1311051600</v>
      </c>
      <c r="O857" s="14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 s="5">
        <v>2400</v>
      </c>
      <c r="E858" s="5">
        <v>8558</v>
      </c>
      <c r="F858" s="5">
        <f t="shared" si="78"/>
        <v>356.58333333333331</v>
      </c>
      <c r="G858" t="s">
        <v>20</v>
      </c>
      <c r="H858">
        <v>158</v>
      </c>
      <c r="I858" s="5">
        <f t="shared" si="79"/>
        <v>54.164556962025316</v>
      </c>
      <c r="J858" t="s">
        <v>21</v>
      </c>
      <c r="K858" t="s">
        <v>22</v>
      </c>
      <c r="L858">
        <v>1335243600</v>
      </c>
      <c r="M858" s="14">
        <f t="shared" si="80"/>
        <v>41023.208333333336</v>
      </c>
      <c r="N858">
        <v>1336712400</v>
      </c>
      <c r="O858" s="14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x14ac:dyDescent="0.25">
      <c r="A859">
        <v>857</v>
      </c>
      <c r="B859" t="s">
        <v>1746</v>
      </c>
      <c r="C859" s="3" t="s">
        <v>1747</v>
      </c>
      <c r="D859" s="5">
        <v>5300</v>
      </c>
      <c r="E859" s="5">
        <v>7413</v>
      </c>
      <c r="F859" s="5">
        <f t="shared" si="78"/>
        <v>139.86792452830187</v>
      </c>
      <c r="G859" t="s">
        <v>20</v>
      </c>
      <c r="H859">
        <v>225</v>
      </c>
      <c r="I859" s="5">
        <f t="shared" si="79"/>
        <v>32.946666666666665</v>
      </c>
      <c r="J859" t="s">
        <v>98</v>
      </c>
      <c r="K859" t="s">
        <v>99</v>
      </c>
      <c r="L859">
        <v>1328421600</v>
      </c>
      <c r="M859" s="14">
        <f t="shared" si="80"/>
        <v>40944.25</v>
      </c>
      <c r="N859">
        <v>1330408800</v>
      </c>
      <c r="O859" s="14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x14ac:dyDescent="0.25">
      <c r="A860">
        <v>858</v>
      </c>
      <c r="B860" t="s">
        <v>1748</v>
      </c>
      <c r="C860" s="3" t="s">
        <v>1749</v>
      </c>
      <c r="D860" s="5">
        <v>4000</v>
      </c>
      <c r="E860" s="5">
        <v>2778</v>
      </c>
      <c r="F860" s="5">
        <f t="shared" si="78"/>
        <v>69.45</v>
      </c>
      <c r="G860" t="s">
        <v>14</v>
      </c>
      <c r="H860">
        <v>35</v>
      </c>
      <c r="I860" s="5">
        <f t="shared" si="79"/>
        <v>79.371428571428567</v>
      </c>
      <c r="J860" t="s">
        <v>21</v>
      </c>
      <c r="K860" t="s">
        <v>22</v>
      </c>
      <c r="L860">
        <v>1524286800</v>
      </c>
      <c r="M860" s="14">
        <f t="shared" si="80"/>
        <v>43211.208333333328</v>
      </c>
      <c r="N860">
        <v>1524891600</v>
      </c>
      <c r="O860" s="14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 s="5">
        <v>7300</v>
      </c>
      <c r="E861" s="5">
        <v>2594</v>
      </c>
      <c r="F861" s="5">
        <f t="shared" si="78"/>
        <v>35.534246575342465</v>
      </c>
      <c r="G861" t="s">
        <v>14</v>
      </c>
      <c r="H861">
        <v>63</v>
      </c>
      <c r="I861" s="5">
        <f t="shared" si="79"/>
        <v>41.174603174603178</v>
      </c>
      <c r="J861" t="s">
        <v>21</v>
      </c>
      <c r="K861" t="s">
        <v>22</v>
      </c>
      <c r="L861">
        <v>1362117600</v>
      </c>
      <c r="M861" s="14">
        <f t="shared" si="80"/>
        <v>41334.25</v>
      </c>
      <c r="N861">
        <v>1363669200</v>
      </c>
      <c r="O861" s="14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x14ac:dyDescent="0.25">
      <c r="A862">
        <v>860</v>
      </c>
      <c r="B862" t="s">
        <v>1752</v>
      </c>
      <c r="C862" s="3" t="s">
        <v>1753</v>
      </c>
      <c r="D862" s="5">
        <v>2000</v>
      </c>
      <c r="E862" s="5">
        <v>5033</v>
      </c>
      <c r="F862" s="5">
        <f t="shared" si="78"/>
        <v>251.65</v>
      </c>
      <c r="G862" t="s">
        <v>20</v>
      </c>
      <c r="H862">
        <v>65</v>
      </c>
      <c r="I862" s="5">
        <f t="shared" si="79"/>
        <v>77.430769230769229</v>
      </c>
      <c r="J862" t="s">
        <v>21</v>
      </c>
      <c r="K862" t="s">
        <v>22</v>
      </c>
      <c r="L862">
        <v>1550556000</v>
      </c>
      <c r="M862" s="14">
        <f t="shared" si="80"/>
        <v>43515.25</v>
      </c>
      <c r="N862">
        <v>1551420000</v>
      </c>
      <c r="O862" s="14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 s="5">
        <v>8800</v>
      </c>
      <c r="E863" s="5">
        <v>9317</v>
      </c>
      <c r="F863" s="5">
        <f t="shared" si="78"/>
        <v>105.87500000000001</v>
      </c>
      <c r="G863" t="s">
        <v>20</v>
      </c>
      <c r="H863">
        <v>163</v>
      </c>
      <c r="I863" s="5">
        <f t="shared" si="79"/>
        <v>57.159509202453989</v>
      </c>
      <c r="J863" t="s">
        <v>21</v>
      </c>
      <c r="K863" t="s">
        <v>22</v>
      </c>
      <c r="L863">
        <v>1269147600</v>
      </c>
      <c r="M863" s="14">
        <f t="shared" si="80"/>
        <v>40258.208333333336</v>
      </c>
      <c r="N863">
        <v>1269838800</v>
      </c>
      <c r="O863" s="14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 s="5">
        <v>3500</v>
      </c>
      <c r="E864" s="5">
        <v>6560</v>
      </c>
      <c r="F864" s="5">
        <f t="shared" si="78"/>
        <v>187.42857142857144</v>
      </c>
      <c r="G864" t="s">
        <v>20</v>
      </c>
      <c r="H864">
        <v>85</v>
      </c>
      <c r="I864" s="5">
        <f t="shared" si="79"/>
        <v>77.17647058823529</v>
      </c>
      <c r="J864" t="s">
        <v>21</v>
      </c>
      <c r="K864" t="s">
        <v>22</v>
      </c>
      <c r="L864">
        <v>1312174800</v>
      </c>
      <c r="M864" s="14">
        <f t="shared" si="80"/>
        <v>40756.208333333336</v>
      </c>
      <c r="N864">
        <v>1312520400</v>
      </c>
      <c r="O864" s="14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 s="5">
        <v>1400</v>
      </c>
      <c r="E865" s="5">
        <v>5415</v>
      </c>
      <c r="F865" s="5">
        <f t="shared" si="78"/>
        <v>386.78571428571428</v>
      </c>
      <c r="G865" t="s">
        <v>20</v>
      </c>
      <c r="H865">
        <v>217</v>
      </c>
      <c r="I865" s="5">
        <f t="shared" si="79"/>
        <v>24.953917050691246</v>
      </c>
      <c r="J865" t="s">
        <v>21</v>
      </c>
      <c r="K865" t="s">
        <v>22</v>
      </c>
      <c r="L865">
        <v>1434517200</v>
      </c>
      <c r="M865" s="14">
        <f t="shared" si="80"/>
        <v>42172.208333333328</v>
      </c>
      <c r="N865">
        <v>1436504400</v>
      </c>
      <c r="O865" s="14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 s="5">
        <v>4200</v>
      </c>
      <c r="E866" s="5">
        <v>14577</v>
      </c>
      <c r="F866" s="5">
        <f t="shared" si="78"/>
        <v>347.07142857142856</v>
      </c>
      <c r="G866" t="s">
        <v>20</v>
      </c>
      <c r="H866">
        <v>150</v>
      </c>
      <c r="I866" s="5">
        <f t="shared" si="79"/>
        <v>97.18</v>
      </c>
      <c r="J866" t="s">
        <v>21</v>
      </c>
      <c r="K866" t="s">
        <v>22</v>
      </c>
      <c r="L866">
        <v>1471582800</v>
      </c>
      <c r="M866" s="14">
        <f t="shared" si="80"/>
        <v>42601.208333333328</v>
      </c>
      <c r="N866">
        <v>1472014800</v>
      </c>
      <c r="O866" s="14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 s="5">
        <v>81000</v>
      </c>
      <c r="E867" s="5">
        <v>150515</v>
      </c>
      <c r="F867" s="5">
        <f t="shared" si="78"/>
        <v>185.82098765432099</v>
      </c>
      <c r="G867" t="s">
        <v>20</v>
      </c>
      <c r="H867">
        <v>3272</v>
      </c>
      <c r="I867" s="5">
        <f t="shared" si="79"/>
        <v>46.000916870415651</v>
      </c>
      <c r="J867" t="s">
        <v>21</v>
      </c>
      <c r="K867" t="s">
        <v>22</v>
      </c>
      <c r="L867">
        <v>1410757200</v>
      </c>
      <c r="M867" s="14">
        <f t="shared" si="80"/>
        <v>41897.208333333336</v>
      </c>
      <c r="N867">
        <v>1411534800</v>
      </c>
      <c r="O867" s="14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 s="5">
        <v>182800</v>
      </c>
      <c r="E868" s="5">
        <v>79045</v>
      </c>
      <c r="F868" s="5">
        <f t="shared" si="78"/>
        <v>43.241247264770237</v>
      </c>
      <c r="G868" t="s">
        <v>74</v>
      </c>
      <c r="H868">
        <v>898</v>
      </c>
      <c r="I868" s="5">
        <f t="shared" si="79"/>
        <v>88.023385300668153</v>
      </c>
      <c r="J868" t="s">
        <v>21</v>
      </c>
      <c r="K868" t="s">
        <v>22</v>
      </c>
      <c r="L868">
        <v>1304830800</v>
      </c>
      <c r="M868" s="14">
        <f t="shared" si="80"/>
        <v>40671.208333333336</v>
      </c>
      <c r="N868">
        <v>1304917200</v>
      </c>
      <c r="O868" s="14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5" x14ac:dyDescent="0.25">
      <c r="A869">
        <v>867</v>
      </c>
      <c r="B869" t="s">
        <v>1766</v>
      </c>
      <c r="C869" s="3" t="s">
        <v>1767</v>
      </c>
      <c r="D869" s="5">
        <v>4800</v>
      </c>
      <c r="E869" s="5">
        <v>7797</v>
      </c>
      <c r="F869" s="5">
        <f t="shared" si="78"/>
        <v>162.4375</v>
      </c>
      <c r="G869" t="s">
        <v>20</v>
      </c>
      <c r="H869">
        <v>300</v>
      </c>
      <c r="I869" s="5">
        <f t="shared" si="79"/>
        <v>25.99</v>
      </c>
      <c r="J869" t="s">
        <v>21</v>
      </c>
      <c r="K869" t="s">
        <v>22</v>
      </c>
      <c r="L869">
        <v>1539061200</v>
      </c>
      <c r="M869" s="14">
        <f t="shared" si="80"/>
        <v>43382.208333333328</v>
      </c>
      <c r="N869">
        <v>1539579600</v>
      </c>
      <c r="O869" s="14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 s="5">
        <v>7000</v>
      </c>
      <c r="E870" s="5">
        <v>12939</v>
      </c>
      <c r="F870" s="5">
        <f t="shared" si="78"/>
        <v>184.84285714285716</v>
      </c>
      <c r="G870" t="s">
        <v>20</v>
      </c>
      <c r="H870">
        <v>126</v>
      </c>
      <c r="I870" s="5">
        <f t="shared" si="79"/>
        <v>102.69047619047619</v>
      </c>
      <c r="J870" t="s">
        <v>21</v>
      </c>
      <c r="K870" t="s">
        <v>22</v>
      </c>
      <c r="L870">
        <v>1381554000</v>
      </c>
      <c r="M870" s="14">
        <f t="shared" si="80"/>
        <v>41559.208333333336</v>
      </c>
      <c r="N870">
        <v>1382504400</v>
      </c>
      <c r="O870" s="14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 s="5">
        <v>161900</v>
      </c>
      <c r="E871" s="5">
        <v>38376</v>
      </c>
      <c r="F871" s="5">
        <f t="shared" si="78"/>
        <v>23.703520691785052</v>
      </c>
      <c r="G871" t="s">
        <v>14</v>
      </c>
      <c r="H871">
        <v>526</v>
      </c>
      <c r="I871" s="5">
        <f t="shared" si="79"/>
        <v>72.958174904942965</v>
      </c>
      <c r="J871" t="s">
        <v>21</v>
      </c>
      <c r="K871" t="s">
        <v>22</v>
      </c>
      <c r="L871">
        <v>1277096400</v>
      </c>
      <c r="M871" s="14">
        <f t="shared" si="80"/>
        <v>40350.208333333336</v>
      </c>
      <c r="N871">
        <v>1278306000</v>
      </c>
      <c r="O871" s="14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 s="5">
        <v>7700</v>
      </c>
      <c r="E872" s="5">
        <v>6920</v>
      </c>
      <c r="F872" s="5">
        <f t="shared" si="78"/>
        <v>89.870129870129873</v>
      </c>
      <c r="G872" t="s">
        <v>14</v>
      </c>
      <c r="H872">
        <v>121</v>
      </c>
      <c r="I872" s="5">
        <f t="shared" si="79"/>
        <v>57.190082644628099</v>
      </c>
      <c r="J872" t="s">
        <v>21</v>
      </c>
      <c r="K872" t="s">
        <v>22</v>
      </c>
      <c r="L872">
        <v>1440392400</v>
      </c>
      <c r="M872" s="14">
        <f t="shared" si="80"/>
        <v>42240.208333333328</v>
      </c>
      <c r="N872">
        <v>1442552400</v>
      </c>
      <c r="O872" s="14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5" x14ac:dyDescent="0.25">
      <c r="A873">
        <v>871</v>
      </c>
      <c r="B873" t="s">
        <v>1774</v>
      </c>
      <c r="C873" s="3" t="s">
        <v>1775</v>
      </c>
      <c r="D873" s="5">
        <v>71500</v>
      </c>
      <c r="E873" s="5">
        <v>194912</v>
      </c>
      <c r="F873" s="5">
        <f t="shared" si="78"/>
        <v>272.6041958041958</v>
      </c>
      <c r="G873" t="s">
        <v>20</v>
      </c>
      <c r="H873">
        <v>2320</v>
      </c>
      <c r="I873" s="5">
        <f t="shared" si="79"/>
        <v>84.013793103448279</v>
      </c>
      <c r="J873" t="s">
        <v>21</v>
      </c>
      <c r="K873" t="s">
        <v>22</v>
      </c>
      <c r="L873">
        <v>1509512400</v>
      </c>
      <c r="M873" s="14">
        <f t="shared" si="80"/>
        <v>43040.208333333328</v>
      </c>
      <c r="N873">
        <v>1511071200</v>
      </c>
      <c r="O873" s="14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 s="5">
        <v>4700</v>
      </c>
      <c r="E874" s="5">
        <v>7992</v>
      </c>
      <c r="F874" s="5">
        <f t="shared" si="78"/>
        <v>170.04255319148936</v>
      </c>
      <c r="G874" t="s">
        <v>20</v>
      </c>
      <c r="H874">
        <v>81</v>
      </c>
      <c r="I874" s="5">
        <f t="shared" si="79"/>
        <v>98.666666666666671</v>
      </c>
      <c r="J874" t="s">
        <v>26</v>
      </c>
      <c r="K874" t="s">
        <v>27</v>
      </c>
      <c r="L874">
        <v>1535950800</v>
      </c>
      <c r="M874" s="14">
        <f t="shared" si="80"/>
        <v>43346.208333333328</v>
      </c>
      <c r="N874">
        <v>1536382800</v>
      </c>
      <c r="O874" s="14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 s="5">
        <v>42100</v>
      </c>
      <c r="E875" s="5">
        <v>79268</v>
      </c>
      <c r="F875" s="5">
        <f t="shared" si="78"/>
        <v>188.28503562945369</v>
      </c>
      <c r="G875" t="s">
        <v>20</v>
      </c>
      <c r="H875">
        <v>1887</v>
      </c>
      <c r="I875" s="5">
        <f t="shared" si="79"/>
        <v>42.007419183889773</v>
      </c>
      <c r="J875" t="s">
        <v>21</v>
      </c>
      <c r="K875" t="s">
        <v>22</v>
      </c>
      <c r="L875">
        <v>1389160800</v>
      </c>
      <c r="M875" s="14">
        <f t="shared" si="80"/>
        <v>41647.25</v>
      </c>
      <c r="N875">
        <v>1389592800</v>
      </c>
      <c r="O875" s="14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 s="5">
        <v>40200</v>
      </c>
      <c r="E876" s="5">
        <v>139468</v>
      </c>
      <c r="F876" s="5">
        <f t="shared" si="78"/>
        <v>346.93532338308455</v>
      </c>
      <c r="G876" t="s">
        <v>20</v>
      </c>
      <c r="H876">
        <v>4358</v>
      </c>
      <c r="I876" s="5">
        <f t="shared" si="79"/>
        <v>32.002753556677376</v>
      </c>
      <c r="J876" t="s">
        <v>21</v>
      </c>
      <c r="K876" t="s">
        <v>22</v>
      </c>
      <c r="L876">
        <v>1271998800</v>
      </c>
      <c r="M876" s="14">
        <f t="shared" si="80"/>
        <v>40291.208333333336</v>
      </c>
      <c r="N876">
        <v>1275282000</v>
      </c>
      <c r="O876" s="14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 s="5">
        <v>7900</v>
      </c>
      <c r="E877" s="5">
        <v>5465</v>
      </c>
      <c r="F877" s="5">
        <f t="shared" si="78"/>
        <v>69.177215189873422</v>
      </c>
      <c r="G877" t="s">
        <v>14</v>
      </c>
      <c r="H877">
        <v>67</v>
      </c>
      <c r="I877" s="5">
        <f t="shared" si="79"/>
        <v>81.567164179104481</v>
      </c>
      <c r="J877" t="s">
        <v>21</v>
      </c>
      <c r="K877" t="s">
        <v>22</v>
      </c>
      <c r="L877">
        <v>1294898400</v>
      </c>
      <c r="M877" s="14">
        <f t="shared" si="80"/>
        <v>40556.25</v>
      </c>
      <c r="N877">
        <v>1294984800</v>
      </c>
      <c r="O877" s="14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x14ac:dyDescent="0.25">
      <c r="A878">
        <v>876</v>
      </c>
      <c r="B878" t="s">
        <v>1784</v>
      </c>
      <c r="C878" s="3" t="s">
        <v>1785</v>
      </c>
      <c r="D878" s="5">
        <v>8300</v>
      </c>
      <c r="E878" s="5">
        <v>2111</v>
      </c>
      <c r="F878" s="5">
        <f t="shared" si="78"/>
        <v>25.433734939759034</v>
      </c>
      <c r="G878" t="s">
        <v>14</v>
      </c>
      <c r="H878">
        <v>57</v>
      </c>
      <c r="I878" s="5">
        <f t="shared" si="79"/>
        <v>37.035087719298247</v>
      </c>
      <c r="J878" t="s">
        <v>15</v>
      </c>
      <c r="K878" t="s">
        <v>16</v>
      </c>
      <c r="L878">
        <v>1559970000</v>
      </c>
      <c r="M878" s="14">
        <f t="shared" si="80"/>
        <v>43624.208333333328</v>
      </c>
      <c r="N878">
        <v>1562043600</v>
      </c>
      <c r="O878" s="14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 s="5">
        <v>163600</v>
      </c>
      <c r="E879" s="5">
        <v>126628</v>
      </c>
      <c r="F879" s="5">
        <f t="shared" si="78"/>
        <v>77.400977995110026</v>
      </c>
      <c r="G879" t="s">
        <v>14</v>
      </c>
      <c r="H879">
        <v>1229</v>
      </c>
      <c r="I879" s="5">
        <f t="shared" si="79"/>
        <v>103.033360455655</v>
      </c>
      <c r="J879" t="s">
        <v>21</v>
      </c>
      <c r="K879" t="s">
        <v>22</v>
      </c>
      <c r="L879">
        <v>1469509200</v>
      </c>
      <c r="M879" s="14">
        <f t="shared" si="80"/>
        <v>42577.208333333328</v>
      </c>
      <c r="N879">
        <v>1469595600</v>
      </c>
      <c r="O879" s="14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 s="5">
        <v>2700</v>
      </c>
      <c r="E880" s="5">
        <v>1012</v>
      </c>
      <c r="F880" s="5">
        <f t="shared" si="78"/>
        <v>37.481481481481481</v>
      </c>
      <c r="G880" t="s">
        <v>14</v>
      </c>
      <c r="H880">
        <v>12</v>
      </c>
      <c r="I880" s="5">
        <f t="shared" si="79"/>
        <v>84.333333333333329</v>
      </c>
      <c r="J880" t="s">
        <v>107</v>
      </c>
      <c r="K880" t="s">
        <v>108</v>
      </c>
      <c r="L880">
        <v>1579068000</v>
      </c>
      <c r="M880" s="14">
        <f t="shared" si="80"/>
        <v>43845.25</v>
      </c>
      <c r="N880">
        <v>1581141600</v>
      </c>
      <c r="O880" s="14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 s="5">
        <v>1000</v>
      </c>
      <c r="E881" s="5">
        <v>5438</v>
      </c>
      <c r="F881" s="5">
        <f t="shared" si="78"/>
        <v>543.79999999999995</v>
      </c>
      <c r="G881" t="s">
        <v>20</v>
      </c>
      <c r="H881">
        <v>53</v>
      </c>
      <c r="I881" s="5">
        <f t="shared" si="79"/>
        <v>102.60377358490567</v>
      </c>
      <c r="J881" t="s">
        <v>21</v>
      </c>
      <c r="K881" t="s">
        <v>22</v>
      </c>
      <c r="L881">
        <v>1487743200</v>
      </c>
      <c r="M881" s="14">
        <f t="shared" si="80"/>
        <v>42788.25</v>
      </c>
      <c r="N881">
        <v>1488520800</v>
      </c>
      <c r="O881" s="14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 s="5">
        <v>84500</v>
      </c>
      <c r="E882" s="5">
        <v>193101</v>
      </c>
      <c r="F882" s="5">
        <f t="shared" si="78"/>
        <v>228.52189349112427</v>
      </c>
      <c r="G882" t="s">
        <v>20</v>
      </c>
      <c r="H882">
        <v>2414</v>
      </c>
      <c r="I882" s="5">
        <f t="shared" si="79"/>
        <v>79.992129246064621</v>
      </c>
      <c r="J882" t="s">
        <v>21</v>
      </c>
      <c r="K882" t="s">
        <v>22</v>
      </c>
      <c r="L882">
        <v>1563685200</v>
      </c>
      <c r="M882" s="14">
        <f t="shared" si="80"/>
        <v>43667.208333333328</v>
      </c>
      <c r="N882">
        <v>1563858000</v>
      </c>
      <c r="O882" s="14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 s="5">
        <v>81300</v>
      </c>
      <c r="E883" s="5">
        <v>31665</v>
      </c>
      <c r="F883" s="5">
        <f t="shared" si="78"/>
        <v>38.948339483394832</v>
      </c>
      <c r="G883" t="s">
        <v>14</v>
      </c>
      <c r="H883">
        <v>452</v>
      </c>
      <c r="I883" s="5">
        <f t="shared" si="79"/>
        <v>70.055309734513273</v>
      </c>
      <c r="J883" t="s">
        <v>21</v>
      </c>
      <c r="K883" t="s">
        <v>22</v>
      </c>
      <c r="L883">
        <v>1436418000</v>
      </c>
      <c r="M883" s="14">
        <f t="shared" si="80"/>
        <v>42194.208333333328</v>
      </c>
      <c r="N883">
        <v>1438923600</v>
      </c>
      <c r="O883" s="14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 s="5">
        <v>800</v>
      </c>
      <c r="E884" s="5">
        <v>2960</v>
      </c>
      <c r="F884" s="5">
        <f t="shared" si="78"/>
        <v>370</v>
      </c>
      <c r="G884" t="s">
        <v>20</v>
      </c>
      <c r="H884">
        <v>80</v>
      </c>
      <c r="I884" s="5">
        <f t="shared" si="79"/>
        <v>37</v>
      </c>
      <c r="J884" t="s">
        <v>21</v>
      </c>
      <c r="K884" t="s">
        <v>22</v>
      </c>
      <c r="L884">
        <v>1421820000</v>
      </c>
      <c r="M884" s="14">
        <f t="shared" si="80"/>
        <v>42025.25</v>
      </c>
      <c r="N884">
        <v>1422165600</v>
      </c>
      <c r="O884" s="14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5" x14ac:dyDescent="0.25">
      <c r="A885">
        <v>883</v>
      </c>
      <c r="B885" t="s">
        <v>1798</v>
      </c>
      <c r="C885" s="3" t="s">
        <v>1799</v>
      </c>
      <c r="D885" s="5">
        <v>3400</v>
      </c>
      <c r="E885" s="5">
        <v>8089</v>
      </c>
      <c r="F885" s="5">
        <f t="shared" si="78"/>
        <v>237.91176470588232</v>
      </c>
      <c r="G885" t="s">
        <v>20</v>
      </c>
      <c r="H885">
        <v>193</v>
      </c>
      <c r="I885" s="5">
        <f t="shared" si="79"/>
        <v>41.911917098445599</v>
      </c>
      <c r="J885" t="s">
        <v>21</v>
      </c>
      <c r="K885" t="s">
        <v>22</v>
      </c>
      <c r="L885">
        <v>1274763600</v>
      </c>
      <c r="M885" s="14">
        <f t="shared" si="80"/>
        <v>40323.208333333336</v>
      </c>
      <c r="N885">
        <v>1277874000</v>
      </c>
      <c r="O885" s="14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 s="5">
        <v>170800</v>
      </c>
      <c r="E886" s="5">
        <v>109374</v>
      </c>
      <c r="F886" s="5">
        <f t="shared" si="78"/>
        <v>64.036299765807954</v>
      </c>
      <c r="G886" t="s">
        <v>14</v>
      </c>
      <c r="H886">
        <v>1886</v>
      </c>
      <c r="I886" s="5">
        <f t="shared" si="79"/>
        <v>57.992576882290564</v>
      </c>
      <c r="J886" t="s">
        <v>21</v>
      </c>
      <c r="K886" t="s">
        <v>22</v>
      </c>
      <c r="L886">
        <v>1399179600</v>
      </c>
      <c r="M886" s="14">
        <f t="shared" si="80"/>
        <v>41763.208333333336</v>
      </c>
      <c r="N886">
        <v>1399352400</v>
      </c>
      <c r="O886" s="14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 s="5">
        <v>1800</v>
      </c>
      <c r="E887" s="5">
        <v>2129</v>
      </c>
      <c r="F887" s="5">
        <f t="shared" si="78"/>
        <v>118.27777777777777</v>
      </c>
      <c r="G887" t="s">
        <v>20</v>
      </c>
      <c r="H887">
        <v>52</v>
      </c>
      <c r="I887" s="5">
        <f t="shared" si="79"/>
        <v>40.942307692307693</v>
      </c>
      <c r="J887" t="s">
        <v>21</v>
      </c>
      <c r="K887" t="s">
        <v>22</v>
      </c>
      <c r="L887">
        <v>1275800400</v>
      </c>
      <c r="M887" s="14">
        <f t="shared" si="80"/>
        <v>40335.208333333336</v>
      </c>
      <c r="N887">
        <v>1279083600</v>
      </c>
      <c r="O887" s="14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 s="5">
        <v>150600</v>
      </c>
      <c r="E888" s="5">
        <v>127745</v>
      </c>
      <c r="F888" s="5">
        <f t="shared" si="78"/>
        <v>84.824037184594957</v>
      </c>
      <c r="G888" t="s">
        <v>14</v>
      </c>
      <c r="H888">
        <v>1825</v>
      </c>
      <c r="I888" s="5">
        <f t="shared" si="79"/>
        <v>69.9972602739726</v>
      </c>
      <c r="J888" t="s">
        <v>21</v>
      </c>
      <c r="K888" t="s">
        <v>22</v>
      </c>
      <c r="L888">
        <v>1282798800</v>
      </c>
      <c r="M888" s="14">
        <f t="shared" si="80"/>
        <v>40416.208333333336</v>
      </c>
      <c r="N888">
        <v>1284354000</v>
      </c>
      <c r="O888" s="14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x14ac:dyDescent="0.25">
      <c r="A889">
        <v>887</v>
      </c>
      <c r="B889" t="s">
        <v>1806</v>
      </c>
      <c r="C889" s="3" t="s">
        <v>1807</v>
      </c>
      <c r="D889" s="5">
        <v>7800</v>
      </c>
      <c r="E889" s="5">
        <v>2289</v>
      </c>
      <c r="F889" s="5">
        <f t="shared" si="78"/>
        <v>29.346153846153843</v>
      </c>
      <c r="G889" t="s">
        <v>14</v>
      </c>
      <c r="H889">
        <v>31</v>
      </c>
      <c r="I889" s="5">
        <f t="shared" si="79"/>
        <v>73.838709677419359</v>
      </c>
      <c r="J889" t="s">
        <v>21</v>
      </c>
      <c r="K889" t="s">
        <v>22</v>
      </c>
      <c r="L889">
        <v>1437109200</v>
      </c>
      <c r="M889" s="14">
        <f t="shared" si="80"/>
        <v>42202.208333333328</v>
      </c>
      <c r="N889">
        <v>1441170000</v>
      </c>
      <c r="O889" s="14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5" x14ac:dyDescent="0.25">
      <c r="A890">
        <v>888</v>
      </c>
      <c r="B890" t="s">
        <v>1808</v>
      </c>
      <c r="C890" s="3" t="s">
        <v>1809</v>
      </c>
      <c r="D890" s="5">
        <v>5800</v>
      </c>
      <c r="E890" s="5">
        <v>12174</v>
      </c>
      <c r="F890" s="5">
        <f t="shared" si="78"/>
        <v>209.89655172413794</v>
      </c>
      <c r="G890" t="s">
        <v>20</v>
      </c>
      <c r="H890">
        <v>290</v>
      </c>
      <c r="I890" s="5">
        <f t="shared" si="79"/>
        <v>41.979310344827589</v>
      </c>
      <c r="J890" t="s">
        <v>21</v>
      </c>
      <c r="K890" t="s">
        <v>22</v>
      </c>
      <c r="L890">
        <v>1491886800</v>
      </c>
      <c r="M890" s="14">
        <f t="shared" si="80"/>
        <v>42836.208333333328</v>
      </c>
      <c r="N890">
        <v>1493528400</v>
      </c>
      <c r="O890" s="14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 s="5">
        <v>5600</v>
      </c>
      <c r="E891" s="5">
        <v>9508</v>
      </c>
      <c r="F891" s="5">
        <f t="shared" si="78"/>
        <v>169.78571428571431</v>
      </c>
      <c r="G891" t="s">
        <v>20</v>
      </c>
      <c r="H891">
        <v>122</v>
      </c>
      <c r="I891" s="5">
        <f t="shared" si="79"/>
        <v>77.93442622950819</v>
      </c>
      <c r="J891" t="s">
        <v>21</v>
      </c>
      <c r="K891" t="s">
        <v>22</v>
      </c>
      <c r="L891">
        <v>1394600400</v>
      </c>
      <c r="M891" s="14">
        <f t="shared" si="80"/>
        <v>41710.208333333336</v>
      </c>
      <c r="N891">
        <v>1395205200</v>
      </c>
      <c r="O891" s="14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 s="5">
        <v>134400</v>
      </c>
      <c r="E892" s="5">
        <v>155849</v>
      </c>
      <c r="F892" s="5">
        <f t="shared" si="78"/>
        <v>115.95907738095239</v>
      </c>
      <c r="G892" t="s">
        <v>20</v>
      </c>
      <c r="H892">
        <v>1470</v>
      </c>
      <c r="I892" s="5">
        <f t="shared" si="79"/>
        <v>106.01972789115646</v>
      </c>
      <c r="J892" t="s">
        <v>21</v>
      </c>
      <c r="K892" t="s">
        <v>22</v>
      </c>
      <c r="L892">
        <v>1561352400</v>
      </c>
      <c r="M892" s="14">
        <f t="shared" si="80"/>
        <v>43640.208333333328</v>
      </c>
      <c r="N892">
        <v>1561438800</v>
      </c>
      <c r="O892" s="14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5" x14ac:dyDescent="0.25">
      <c r="A893">
        <v>891</v>
      </c>
      <c r="B893" t="s">
        <v>1814</v>
      </c>
      <c r="C893" s="3" t="s">
        <v>1815</v>
      </c>
      <c r="D893" s="5">
        <v>3000</v>
      </c>
      <c r="E893" s="5">
        <v>7758</v>
      </c>
      <c r="F893" s="5">
        <f t="shared" si="78"/>
        <v>258.59999999999997</v>
      </c>
      <c r="G893" t="s">
        <v>20</v>
      </c>
      <c r="H893">
        <v>165</v>
      </c>
      <c r="I893" s="5">
        <f t="shared" si="79"/>
        <v>47.018181818181816</v>
      </c>
      <c r="J893" t="s">
        <v>15</v>
      </c>
      <c r="K893" t="s">
        <v>16</v>
      </c>
      <c r="L893">
        <v>1322892000</v>
      </c>
      <c r="M893" s="14">
        <f t="shared" si="80"/>
        <v>40880.25</v>
      </c>
      <c r="N893">
        <v>1326693600</v>
      </c>
      <c r="O893" s="14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 s="5">
        <v>6000</v>
      </c>
      <c r="E894" s="5">
        <v>13835</v>
      </c>
      <c r="F894" s="5">
        <f t="shared" si="78"/>
        <v>230.58333333333331</v>
      </c>
      <c r="G894" t="s">
        <v>20</v>
      </c>
      <c r="H894">
        <v>182</v>
      </c>
      <c r="I894" s="5">
        <f t="shared" si="79"/>
        <v>76.016483516483518</v>
      </c>
      <c r="J894" t="s">
        <v>21</v>
      </c>
      <c r="K894" t="s">
        <v>22</v>
      </c>
      <c r="L894">
        <v>1274418000</v>
      </c>
      <c r="M894" s="14">
        <f t="shared" si="80"/>
        <v>40319.208333333336</v>
      </c>
      <c r="N894">
        <v>1277960400</v>
      </c>
      <c r="O894" s="14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 s="5">
        <v>8400</v>
      </c>
      <c r="E895" s="5">
        <v>10770</v>
      </c>
      <c r="F895" s="5">
        <f t="shared" si="78"/>
        <v>128.21428571428572</v>
      </c>
      <c r="G895" t="s">
        <v>20</v>
      </c>
      <c r="H895">
        <v>199</v>
      </c>
      <c r="I895" s="5">
        <f t="shared" si="79"/>
        <v>54.120603015075375</v>
      </c>
      <c r="J895" t="s">
        <v>107</v>
      </c>
      <c r="K895" t="s">
        <v>108</v>
      </c>
      <c r="L895">
        <v>1434344400</v>
      </c>
      <c r="M895" s="14">
        <f t="shared" si="80"/>
        <v>42170.208333333328</v>
      </c>
      <c r="N895">
        <v>1434690000</v>
      </c>
      <c r="O895" s="14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 s="5">
        <v>1700</v>
      </c>
      <c r="E896" s="5">
        <v>3208</v>
      </c>
      <c r="F896" s="5">
        <f t="shared" si="78"/>
        <v>188.70588235294116</v>
      </c>
      <c r="G896" t="s">
        <v>20</v>
      </c>
      <c r="H896">
        <v>56</v>
      </c>
      <c r="I896" s="5">
        <f t="shared" si="79"/>
        <v>57.285714285714285</v>
      </c>
      <c r="J896" t="s">
        <v>40</v>
      </c>
      <c r="K896" t="s">
        <v>41</v>
      </c>
      <c r="L896">
        <v>1373518800</v>
      </c>
      <c r="M896" s="14">
        <f t="shared" si="80"/>
        <v>41466.208333333336</v>
      </c>
      <c r="N896">
        <v>1376110800</v>
      </c>
      <c r="O896" s="14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x14ac:dyDescent="0.25">
      <c r="A897">
        <v>895</v>
      </c>
      <c r="B897" t="s">
        <v>1822</v>
      </c>
      <c r="C897" s="3" t="s">
        <v>1823</v>
      </c>
      <c r="D897" s="5">
        <v>159800</v>
      </c>
      <c r="E897" s="5">
        <v>11108</v>
      </c>
      <c r="F897" s="5">
        <f t="shared" si="78"/>
        <v>6.9511889862327907</v>
      </c>
      <c r="G897" t="s">
        <v>14</v>
      </c>
      <c r="H897">
        <v>107</v>
      </c>
      <c r="I897" s="5">
        <f t="shared" si="79"/>
        <v>103.81308411214954</v>
      </c>
      <c r="J897" t="s">
        <v>21</v>
      </c>
      <c r="K897" t="s">
        <v>22</v>
      </c>
      <c r="L897">
        <v>1517637600</v>
      </c>
      <c r="M897" s="14">
        <f t="shared" si="80"/>
        <v>43134.25</v>
      </c>
      <c r="N897">
        <v>1518415200</v>
      </c>
      <c r="O897" s="14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5" x14ac:dyDescent="0.25">
      <c r="A898">
        <v>896</v>
      </c>
      <c r="B898" t="s">
        <v>1824</v>
      </c>
      <c r="C898" s="3" t="s">
        <v>1825</v>
      </c>
      <c r="D898" s="5">
        <v>19800</v>
      </c>
      <c r="E898" s="5">
        <v>153338</v>
      </c>
      <c r="F898" s="5">
        <f t="shared" si="78"/>
        <v>774.43434343434342</v>
      </c>
      <c r="G898" t="s">
        <v>20</v>
      </c>
      <c r="H898">
        <v>1460</v>
      </c>
      <c r="I898" s="5">
        <f t="shared" si="79"/>
        <v>105.02602739726028</v>
      </c>
      <c r="J898" t="s">
        <v>26</v>
      </c>
      <c r="K898" t="s">
        <v>27</v>
      </c>
      <c r="L898">
        <v>1310619600</v>
      </c>
      <c r="M898" s="14">
        <f t="shared" si="80"/>
        <v>40738.208333333336</v>
      </c>
      <c r="N898">
        <v>1310878800</v>
      </c>
      <c r="O898" s="14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 s="5">
        <v>8800</v>
      </c>
      <c r="E899" s="5">
        <v>2437</v>
      </c>
      <c r="F899" s="5">
        <f t="shared" ref="F899:F962" si="84">+E899/D899*100</f>
        <v>27.693181818181817</v>
      </c>
      <c r="G899" t="s">
        <v>14</v>
      </c>
      <c r="H899">
        <v>27</v>
      </c>
      <c r="I899" s="5">
        <f t="shared" ref="I899:I962" si="85">IF(E899,E899/H899,0)</f>
        <v>90.259259259259252</v>
      </c>
      <c r="J899" t="s">
        <v>21</v>
      </c>
      <c r="K899" t="s">
        <v>22</v>
      </c>
      <c r="L899">
        <v>1556427600</v>
      </c>
      <c r="M899" s="14">
        <f t="shared" ref="M899:M962" si="86">(((L899/60)/60)/24)+DATE(1970,1,1)</f>
        <v>43583.208333333328</v>
      </c>
      <c r="N899">
        <v>1556600400</v>
      </c>
      <c r="O899" s="14">
        <f t="shared" ref="O899:O962" si="87">(((N899/60)/60)/24)+DATE(1970,1,1)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LEFT(R899,FIND("/", R899)-1)</f>
        <v>theater</v>
      </c>
      <c r="T899" t="str">
        <f t="shared" ref="T899:T962" si="89">MID(R899,FIND("/",R899)+1,LEN(R899))</f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 s="5">
        <v>179100</v>
      </c>
      <c r="E900" s="5">
        <v>93991</v>
      </c>
      <c r="F900" s="5">
        <f t="shared" si="84"/>
        <v>52.479620323841424</v>
      </c>
      <c r="G900" t="s">
        <v>14</v>
      </c>
      <c r="H900">
        <v>1221</v>
      </c>
      <c r="I900" s="5">
        <f t="shared" si="85"/>
        <v>76.978705978705975</v>
      </c>
      <c r="J900" t="s">
        <v>21</v>
      </c>
      <c r="K900" t="s">
        <v>22</v>
      </c>
      <c r="L900">
        <v>1576476000</v>
      </c>
      <c r="M900" s="14">
        <f t="shared" si="86"/>
        <v>43815.25</v>
      </c>
      <c r="N900">
        <v>1576994400</v>
      </c>
      <c r="O900" s="14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 s="5">
        <v>3100</v>
      </c>
      <c r="E901" s="5">
        <v>12620</v>
      </c>
      <c r="F901" s="5">
        <f t="shared" si="84"/>
        <v>407.09677419354841</v>
      </c>
      <c r="G901" t="s">
        <v>20</v>
      </c>
      <c r="H901">
        <v>123</v>
      </c>
      <c r="I901" s="5">
        <f t="shared" si="85"/>
        <v>102.60162601626017</v>
      </c>
      <c r="J901" t="s">
        <v>98</v>
      </c>
      <c r="K901" t="s">
        <v>99</v>
      </c>
      <c r="L901">
        <v>1381122000</v>
      </c>
      <c r="M901" s="14">
        <f t="shared" si="86"/>
        <v>41554.208333333336</v>
      </c>
      <c r="N901">
        <v>1382677200</v>
      </c>
      <c r="O901" s="14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 s="5">
        <v>100</v>
      </c>
      <c r="E902" s="5">
        <v>2</v>
      </c>
      <c r="F902" s="5">
        <f t="shared" si="84"/>
        <v>2</v>
      </c>
      <c r="G902" t="s">
        <v>14</v>
      </c>
      <c r="H902">
        <v>1</v>
      </c>
      <c r="I902" s="5">
        <f t="shared" si="85"/>
        <v>2</v>
      </c>
      <c r="J902" t="s">
        <v>21</v>
      </c>
      <c r="K902" t="s">
        <v>22</v>
      </c>
      <c r="L902">
        <v>1411102800</v>
      </c>
      <c r="M902" s="14">
        <f t="shared" si="86"/>
        <v>41901.208333333336</v>
      </c>
      <c r="N902">
        <v>1411189200</v>
      </c>
      <c r="O902" s="14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 s="5">
        <v>5600</v>
      </c>
      <c r="E903" s="5">
        <v>8746</v>
      </c>
      <c r="F903" s="5">
        <f t="shared" si="84"/>
        <v>156.17857142857144</v>
      </c>
      <c r="G903" t="s">
        <v>20</v>
      </c>
      <c r="H903">
        <v>159</v>
      </c>
      <c r="I903" s="5">
        <f t="shared" si="85"/>
        <v>55.0062893081761</v>
      </c>
      <c r="J903" t="s">
        <v>21</v>
      </c>
      <c r="K903" t="s">
        <v>22</v>
      </c>
      <c r="L903">
        <v>1531803600</v>
      </c>
      <c r="M903" s="14">
        <f t="shared" si="86"/>
        <v>43298.208333333328</v>
      </c>
      <c r="N903">
        <v>1534654800</v>
      </c>
      <c r="O903" s="14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 s="5">
        <v>1400</v>
      </c>
      <c r="E904" s="5">
        <v>3534</v>
      </c>
      <c r="F904" s="5">
        <f t="shared" si="84"/>
        <v>252.42857142857144</v>
      </c>
      <c r="G904" t="s">
        <v>20</v>
      </c>
      <c r="H904">
        <v>110</v>
      </c>
      <c r="I904" s="5">
        <f t="shared" si="85"/>
        <v>32.127272727272725</v>
      </c>
      <c r="J904" t="s">
        <v>21</v>
      </c>
      <c r="K904" t="s">
        <v>22</v>
      </c>
      <c r="L904">
        <v>1454133600</v>
      </c>
      <c r="M904" s="14">
        <f t="shared" si="86"/>
        <v>42399.25</v>
      </c>
      <c r="N904">
        <v>1457762400</v>
      </c>
      <c r="O904" s="14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5" x14ac:dyDescent="0.25">
      <c r="A905">
        <v>903</v>
      </c>
      <c r="B905" t="s">
        <v>1838</v>
      </c>
      <c r="C905" s="3" t="s">
        <v>1839</v>
      </c>
      <c r="D905" s="5">
        <v>41000</v>
      </c>
      <c r="E905" s="5">
        <v>709</v>
      </c>
      <c r="F905" s="5">
        <f t="shared" si="84"/>
        <v>1.729268292682927</v>
      </c>
      <c r="G905" t="s">
        <v>47</v>
      </c>
      <c r="H905">
        <v>14</v>
      </c>
      <c r="I905" s="5">
        <f t="shared" si="85"/>
        <v>50.642857142857146</v>
      </c>
      <c r="J905" t="s">
        <v>21</v>
      </c>
      <c r="K905" t="s">
        <v>22</v>
      </c>
      <c r="L905">
        <v>1336194000</v>
      </c>
      <c r="M905" s="14">
        <f t="shared" si="86"/>
        <v>41034.208333333336</v>
      </c>
      <c r="N905">
        <v>1337490000</v>
      </c>
      <c r="O905" s="14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 s="5">
        <v>6500</v>
      </c>
      <c r="E906" s="5">
        <v>795</v>
      </c>
      <c r="F906" s="5">
        <f t="shared" si="84"/>
        <v>12.230769230769232</v>
      </c>
      <c r="G906" t="s">
        <v>14</v>
      </c>
      <c r="H906">
        <v>16</v>
      </c>
      <c r="I906" s="5">
        <f t="shared" si="85"/>
        <v>49.6875</v>
      </c>
      <c r="J906" t="s">
        <v>21</v>
      </c>
      <c r="K906" t="s">
        <v>22</v>
      </c>
      <c r="L906">
        <v>1349326800</v>
      </c>
      <c r="M906" s="14">
        <f t="shared" si="86"/>
        <v>41186.208333333336</v>
      </c>
      <c r="N906">
        <v>1349672400</v>
      </c>
      <c r="O906" s="14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 s="5">
        <v>7900</v>
      </c>
      <c r="E907" s="5">
        <v>12955</v>
      </c>
      <c r="F907" s="5">
        <f t="shared" si="84"/>
        <v>163.98734177215189</v>
      </c>
      <c r="G907" t="s">
        <v>20</v>
      </c>
      <c r="H907">
        <v>236</v>
      </c>
      <c r="I907" s="5">
        <f t="shared" si="85"/>
        <v>54.894067796610166</v>
      </c>
      <c r="J907" t="s">
        <v>21</v>
      </c>
      <c r="K907" t="s">
        <v>22</v>
      </c>
      <c r="L907">
        <v>1379566800</v>
      </c>
      <c r="M907" s="14">
        <f t="shared" si="86"/>
        <v>41536.208333333336</v>
      </c>
      <c r="N907">
        <v>1379826000</v>
      </c>
      <c r="O907" s="14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5" x14ac:dyDescent="0.25">
      <c r="A908">
        <v>906</v>
      </c>
      <c r="B908" t="s">
        <v>1844</v>
      </c>
      <c r="C908" s="3" t="s">
        <v>1845</v>
      </c>
      <c r="D908" s="5">
        <v>5500</v>
      </c>
      <c r="E908" s="5">
        <v>8964</v>
      </c>
      <c r="F908" s="5">
        <f t="shared" si="84"/>
        <v>162.98181818181817</v>
      </c>
      <c r="G908" t="s">
        <v>20</v>
      </c>
      <c r="H908">
        <v>191</v>
      </c>
      <c r="I908" s="5">
        <f t="shared" si="85"/>
        <v>46.931937172774866</v>
      </c>
      <c r="J908" t="s">
        <v>21</v>
      </c>
      <c r="K908" t="s">
        <v>22</v>
      </c>
      <c r="L908">
        <v>1494651600</v>
      </c>
      <c r="M908" s="14">
        <f t="shared" si="86"/>
        <v>42868.208333333328</v>
      </c>
      <c r="N908">
        <v>1497762000</v>
      </c>
      <c r="O908" s="14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 s="5">
        <v>9100</v>
      </c>
      <c r="E909" s="5">
        <v>1843</v>
      </c>
      <c r="F909" s="5">
        <f t="shared" si="84"/>
        <v>20.252747252747252</v>
      </c>
      <c r="G909" t="s">
        <v>14</v>
      </c>
      <c r="H909">
        <v>41</v>
      </c>
      <c r="I909" s="5">
        <f t="shared" si="85"/>
        <v>44.951219512195124</v>
      </c>
      <c r="J909" t="s">
        <v>21</v>
      </c>
      <c r="K909" t="s">
        <v>22</v>
      </c>
      <c r="L909">
        <v>1303880400</v>
      </c>
      <c r="M909" s="14">
        <f t="shared" si="86"/>
        <v>40660.208333333336</v>
      </c>
      <c r="N909">
        <v>1304485200</v>
      </c>
      <c r="O909" s="14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 s="5">
        <v>38200</v>
      </c>
      <c r="E910" s="5">
        <v>121950</v>
      </c>
      <c r="F910" s="5">
        <f t="shared" si="84"/>
        <v>319.24083769633506</v>
      </c>
      <c r="G910" t="s">
        <v>20</v>
      </c>
      <c r="H910">
        <v>3934</v>
      </c>
      <c r="I910" s="5">
        <f t="shared" si="85"/>
        <v>30.99898322318251</v>
      </c>
      <c r="J910" t="s">
        <v>21</v>
      </c>
      <c r="K910" t="s">
        <v>22</v>
      </c>
      <c r="L910">
        <v>1335934800</v>
      </c>
      <c r="M910" s="14">
        <f t="shared" si="86"/>
        <v>41031.208333333336</v>
      </c>
      <c r="N910">
        <v>1336885200</v>
      </c>
      <c r="O910" s="14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 s="5">
        <v>1800</v>
      </c>
      <c r="E911" s="5">
        <v>8621</v>
      </c>
      <c r="F911" s="5">
        <f t="shared" si="84"/>
        <v>478.94444444444446</v>
      </c>
      <c r="G911" t="s">
        <v>20</v>
      </c>
      <c r="H911">
        <v>80</v>
      </c>
      <c r="I911" s="5">
        <f t="shared" si="85"/>
        <v>107.7625</v>
      </c>
      <c r="J911" t="s">
        <v>15</v>
      </c>
      <c r="K911" t="s">
        <v>16</v>
      </c>
      <c r="L911">
        <v>1528088400</v>
      </c>
      <c r="M911" s="14">
        <f t="shared" si="86"/>
        <v>43255.208333333328</v>
      </c>
      <c r="N911">
        <v>1530421200</v>
      </c>
      <c r="O911" s="14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 s="5">
        <v>154500</v>
      </c>
      <c r="E912" s="5">
        <v>30215</v>
      </c>
      <c r="F912" s="5">
        <f t="shared" si="84"/>
        <v>19.556634304207122</v>
      </c>
      <c r="G912" t="s">
        <v>74</v>
      </c>
      <c r="H912">
        <v>296</v>
      </c>
      <c r="I912" s="5">
        <f t="shared" si="85"/>
        <v>102.07770270270271</v>
      </c>
      <c r="J912" t="s">
        <v>21</v>
      </c>
      <c r="K912" t="s">
        <v>22</v>
      </c>
      <c r="L912">
        <v>1421906400</v>
      </c>
      <c r="M912" s="14">
        <f t="shared" si="86"/>
        <v>42026.25</v>
      </c>
      <c r="N912">
        <v>1421992800</v>
      </c>
      <c r="O912" s="14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 s="5">
        <v>5800</v>
      </c>
      <c r="E913" s="5">
        <v>11539</v>
      </c>
      <c r="F913" s="5">
        <f t="shared" si="84"/>
        <v>198.94827586206895</v>
      </c>
      <c r="G913" t="s">
        <v>20</v>
      </c>
      <c r="H913">
        <v>462</v>
      </c>
      <c r="I913" s="5">
        <f t="shared" si="85"/>
        <v>24.976190476190474</v>
      </c>
      <c r="J913" t="s">
        <v>21</v>
      </c>
      <c r="K913" t="s">
        <v>22</v>
      </c>
      <c r="L913">
        <v>1568005200</v>
      </c>
      <c r="M913" s="14">
        <f t="shared" si="86"/>
        <v>43717.208333333328</v>
      </c>
      <c r="N913">
        <v>1568178000</v>
      </c>
      <c r="O913" s="14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 s="5">
        <v>1800</v>
      </c>
      <c r="E914" s="5">
        <v>14310</v>
      </c>
      <c r="F914" s="5">
        <f t="shared" si="84"/>
        <v>795</v>
      </c>
      <c r="G914" t="s">
        <v>20</v>
      </c>
      <c r="H914">
        <v>179</v>
      </c>
      <c r="I914" s="5">
        <f t="shared" si="85"/>
        <v>79.944134078212286</v>
      </c>
      <c r="J914" t="s">
        <v>21</v>
      </c>
      <c r="K914" t="s">
        <v>22</v>
      </c>
      <c r="L914">
        <v>1346821200</v>
      </c>
      <c r="M914" s="14">
        <f t="shared" si="86"/>
        <v>41157.208333333336</v>
      </c>
      <c r="N914">
        <v>1347944400</v>
      </c>
      <c r="O914" s="14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 s="5">
        <v>70200</v>
      </c>
      <c r="E915" s="5">
        <v>35536</v>
      </c>
      <c r="F915" s="5">
        <f t="shared" si="84"/>
        <v>50.621082621082621</v>
      </c>
      <c r="G915" t="s">
        <v>14</v>
      </c>
      <c r="H915">
        <v>523</v>
      </c>
      <c r="I915" s="5">
        <f t="shared" si="85"/>
        <v>67.946462715105156</v>
      </c>
      <c r="J915" t="s">
        <v>26</v>
      </c>
      <c r="K915" t="s">
        <v>27</v>
      </c>
      <c r="L915">
        <v>1557637200</v>
      </c>
      <c r="M915" s="14">
        <f t="shared" si="86"/>
        <v>43597.208333333328</v>
      </c>
      <c r="N915">
        <v>1558760400</v>
      </c>
      <c r="O915" s="14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 s="5">
        <v>6400</v>
      </c>
      <c r="E916" s="5">
        <v>3676</v>
      </c>
      <c r="F916" s="5">
        <f t="shared" si="84"/>
        <v>57.4375</v>
      </c>
      <c r="G916" t="s">
        <v>14</v>
      </c>
      <c r="H916">
        <v>141</v>
      </c>
      <c r="I916" s="5">
        <f t="shared" si="85"/>
        <v>26.070921985815602</v>
      </c>
      <c r="J916" t="s">
        <v>40</v>
      </c>
      <c r="K916" t="s">
        <v>41</v>
      </c>
      <c r="L916">
        <v>1375592400</v>
      </c>
      <c r="M916" s="14">
        <f t="shared" si="86"/>
        <v>41490.208333333336</v>
      </c>
      <c r="N916">
        <v>1376629200</v>
      </c>
      <c r="O916" s="14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 s="5">
        <v>125900</v>
      </c>
      <c r="E917" s="5">
        <v>195936</v>
      </c>
      <c r="F917" s="5">
        <f t="shared" si="84"/>
        <v>155.62827640984909</v>
      </c>
      <c r="G917" t="s">
        <v>20</v>
      </c>
      <c r="H917">
        <v>1866</v>
      </c>
      <c r="I917" s="5">
        <f t="shared" si="85"/>
        <v>105.0032154340836</v>
      </c>
      <c r="J917" t="s">
        <v>40</v>
      </c>
      <c r="K917" t="s">
        <v>41</v>
      </c>
      <c r="L917">
        <v>1503982800</v>
      </c>
      <c r="M917" s="14">
        <f t="shared" si="86"/>
        <v>42976.208333333328</v>
      </c>
      <c r="N917">
        <v>1504760400</v>
      </c>
      <c r="O917" s="14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 s="5">
        <v>3700</v>
      </c>
      <c r="E918" s="5">
        <v>1343</v>
      </c>
      <c r="F918" s="5">
        <f t="shared" si="84"/>
        <v>36.297297297297298</v>
      </c>
      <c r="G918" t="s">
        <v>14</v>
      </c>
      <c r="H918">
        <v>52</v>
      </c>
      <c r="I918" s="5">
        <f t="shared" si="85"/>
        <v>25.826923076923077</v>
      </c>
      <c r="J918" t="s">
        <v>21</v>
      </c>
      <c r="K918" t="s">
        <v>22</v>
      </c>
      <c r="L918">
        <v>1418882400</v>
      </c>
      <c r="M918" s="14">
        <f t="shared" si="86"/>
        <v>41991.25</v>
      </c>
      <c r="N918">
        <v>1419660000</v>
      </c>
      <c r="O918" s="14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25">
      <c r="A919">
        <v>917</v>
      </c>
      <c r="B919" t="s">
        <v>1866</v>
      </c>
      <c r="C919" s="3" t="s">
        <v>1867</v>
      </c>
      <c r="D919" s="5">
        <v>3600</v>
      </c>
      <c r="E919" s="5">
        <v>2097</v>
      </c>
      <c r="F919" s="5">
        <f t="shared" si="84"/>
        <v>58.25</v>
      </c>
      <c r="G919" t="s">
        <v>47</v>
      </c>
      <c r="H919">
        <v>27</v>
      </c>
      <c r="I919" s="5">
        <f t="shared" si="85"/>
        <v>77.666666666666671</v>
      </c>
      <c r="J919" t="s">
        <v>40</v>
      </c>
      <c r="K919" t="s">
        <v>41</v>
      </c>
      <c r="L919">
        <v>1309237200</v>
      </c>
      <c r="M919" s="14">
        <f t="shared" si="86"/>
        <v>40722.208333333336</v>
      </c>
      <c r="N919">
        <v>1311310800</v>
      </c>
      <c r="O919" s="14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 s="5">
        <v>3800</v>
      </c>
      <c r="E920" s="5">
        <v>9021</v>
      </c>
      <c r="F920" s="5">
        <f t="shared" si="84"/>
        <v>237.39473684210526</v>
      </c>
      <c r="G920" t="s">
        <v>20</v>
      </c>
      <c r="H920">
        <v>156</v>
      </c>
      <c r="I920" s="5">
        <f t="shared" si="85"/>
        <v>57.82692307692308</v>
      </c>
      <c r="J920" t="s">
        <v>98</v>
      </c>
      <c r="K920" t="s">
        <v>99</v>
      </c>
      <c r="L920">
        <v>1343365200</v>
      </c>
      <c r="M920" s="14">
        <f t="shared" si="86"/>
        <v>41117.208333333336</v>
      </c>
      <c r="N920">
        <v>1344315600</v>
      </c>
      <c r="O920" s="14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 s="5">
        <v>35600</v>
      </c>
      <c r="E921" s="5">
        <v>20915</v>
      </c>
      <c r="F921" s="5">
        <f t="shared" si="84"/>
        <v>58.75</v>
      </c>
      <c r="G921" t="s">
        <v>14</v>
      </c>
      <c r="H921">
        <v>225</v>
      </c>
      <c r="I921" s="5">
        <f t="shared" si="85"/>
        <v>92.955555555555549</v>
      </c>
      <c r="J921" t="s">
        <v>26</v>
      </c>
      <c r="K921" t="s">
        <v>27</v>
      </c>
      <c r="L921">
        <v>1507957200</v>
      </c>
      <c r="M921" s="14">
        <f t="shared" si="86"/>
        <v>43022.208333333328</v>
      </c>
      <c r="N921">
        <v>1510725600</v>
      </c>
      <c r="O921" s="14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 s="5">
        <v>5300</v>
      </c>
      <c r="E922" s="5">
        <v>9676</v>
      </c>
      <c r="F922" s="5">
        <f t="shared" si="84"/>
        <v>182.56603773584905</v>
      </c>
      <c r="G922" t="s">
        <v>20</v>
      </c>
      <c r="H922">
        <v>255</v>
      </c>
      <c r="I922" s="5">
        <f t="shared" si="85"/>
        <v>37.945098039215686</v>
      </c>
      <c r="J922" t="s">
        <v>21</v>
      </c>
      <c r="K922" t="s">
        <v>22</v>
      </c>
      <c r="L922">
        <v>1549519200</v>
      </c>
      <c r="M922" s="14">
        <f t="shared" si="86"/>
        <v>43503.25</v>
      </c>
      <c r="N922">
        <v>1551247200</v>
      </c>
      <c r="O922" s="14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 s="5">
        <v>160400</v>
      </c>
      <c r="E923" s="5">
        <v>1210</v>
      </c>
      <c r="F923" s="5">
        <f t="shared" si="84"/>
        <v>0.75436408977556113</v>
      </c>
      <c r="G923" t="s">
        <v>14</v>
      </c>
      <c r="H923">
        <v>38</v>
      </c>
      <c r="I923" s="5">
        <f t="shared" si="85"/>
        <v>31.842105263157894</v>
      </c>
      <c r="J923" t="s">
        <v>21</v>
      </c>
      <c r="K923" t="s">
        <v>22</v>
      </c>
      <c r="L923">
        <v>1329026400</v>
      </c>
      <c r="M923" s="14">
        <f t="shared" si="86"/>
        <v>40951.25</v>
      </c>
      <c r="N923">
        <v>1330236000</v>
      </c>
      <c r="O923" s="14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 s="5">
        <v>51400</v>
      </c>
      <c r="E924" s="5">
        <v>90440</v>
      </c>
      <c r="F924" s="5">
        <f t="shared" si="84"/>
        <v>175.95330739299609</v>
      </c>
      <c r="G924" t="s">
        <v>20</v>
      </c>
      <c r="H924">
        <v>2261</v>
      </c>
      <c r="I924" s="5">
        <f t="shared" si="85"/>
        <v>40</v>
      </c>
      <c r="J924" t="s">
        <v>21</v>
      </c>
      <c r="K924" t="s">
        <v>22</v>
      </c>
      <c r="L924">
        <v>1544335200</v>
      </c>
      <c r="M924" s="14">
        <f t="shared" si="86"/>
        <v>43443.25</v>
      </c>
      <c r="N924">
        <v>1545112800</v>
      </c>
      <c r="O924" s="14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 s="5">
        <v>1700</v>
      </c>
      <c r="E925" s="5">
        <v>4044</v>
      </c>
      <c r="F925" s="5">
        <f t="shared" si="84"/>
        <v>237.88235294117646</v>
      </c>
      <c r="G925" t="s">
        <v>20</v>
      </c>
      <c r="H925">
        <v>40</v>
      </c>
      <c r="I925" s="5">
        <f t="shared" si="85"/>
        <v>101.1</v>
      </c>
      <c r="J925" t="s">
        <v>21</v>
      </c>
      <c r="K925" t="s">
        <v>22</v>
      </c>
      <c r="L925">
        <v>1279083600</v>
      </c>
      <c r="M925" s="14">
        <f t="shared" si="86"/>
        <v>40373.208333333336</v>
      </c>
      <c r="N925">
        <v>1279170000</v>
      </c>
      <c r="O925" s="14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 s="5">
        <v>39400</v>
      </c>
      <c r="E926" s="5">
        <v>192292</v>
      </c>
      <c r="F926" s="5">
        <f t="shared" si="84"/>
        <v>488.05076142131981</v>
      </c>
      <c r="G926" t="s">
        <v>20</v>
      </c>
      <c r="H926">
        <v>2289</v>
      </c>
      <c r="I926" s="5">
        <f t="shared" si="85"/>
        <v>84.006989951944078</v>
      </c>
      <c r="J926" t="s">
        <v>107</v>
      </c>
      <c r="K926" t="s">
        <v>108</v>
      </c>
      <c r="L926">
        <v>1572498000</v>
      </c>
      <c r="M926" s="14">
        <f t="shared" si="86"/>
        <v>43769.208333333328</v>
      </c>
      <c r="N926">
        <v>1573452000</v>
      </c>
      <c r="O926" s="14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5" x14ac:dyDescent="0.25">
      <c r="A927">
        <v>925</v>
      </c>
      <c r="B927" t="s">
        <v>1882</v>
      </c>
      <c r="C927" s="3" t="s">
        <v>1883</v>
      </c>
      <c r="D927" s="5">
        <v>3000</v>
      </c>
      <c r="E927" s="5">
        <v>6722</v>
      </c>
      <c r="F927" s="5">
        <f t="shared" si="84"/>
        <v>224.06666666666669</v>
      </c>
      <c r="G927" t="s">
        <v>20</v>
      </c>
      <c r="H927">
        <v>65</v>
      </c>
      <c r="I927" s="5">
        <f t="shared" si="85"/>
        <v>103.41538461538461</v>
      </c>
      <c r="J927" t="s">
        <v>21</v>
      </c>
      <c r="K927" t="s">
        <v>22</v>
      </c>
      <c r="L927">
        <v>1506056400</v>
      </c>
      <c r="M927" s="14">
        <f t="shared" si="86"/>
        <v>43000.208333333328</v>
      </c>
      <c r="N927">
        <v>1507093200</v>
      </c>
      <c r="O927" s="14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 s="5">
        <v>8700</v>
      </c>
      <c r="E928" s="5">
        <v>1577</v>
      </c>
      <c r="F928" s="5">
        <f t="shared" si="84"/>
        <v>18.126436781609197</v>
      </c>
      <c r="G928" t="s">
        <v>14</v>
      </c>
      <c r="H928">
        <v>15</v>
      </c>
      <c r="I928" s="5">
        <f t="shared" si="85"/>
        <v>105.13333333333334</v>
      </c>
      <c r="J928" t="s">
        <v>21</v>
      </c>
      <c r="K928" t="s">
        <v>22</v>
      </c>
      <c r="L928">
        <v>1463029200</v>
      </c>
      <c r="M928" s="14">
        <f t="shared" si="86"/>
        <v>42502.208333333328</v>
      </c>
      <c r="N928">
        <v>1463374800</v>
      </c>
      <c r="O928" s="14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 s="5">
        <v>7200</v>
      </c>
      <c r="E929" s="5">
        <v>3301</v>
      </c>
      <c r="F929" s="5">
        <f t="shared" si="84"/>
        <v>45.847222222222221</v>
      </c>
      <c r="G929" t="s">
        <v>14</v>
      </c>
      <c r="H929">
        <v>37</v>
      </c>
      <c r="I929" s="5">
        <f t="shared" si="85"/>
        <v>89.21621621621621</v>
      </c>
      <c r="J929" t="s">
        <v>21</v>
      </c>
      <c r="K929" t="s">
        <v>22</v>
      </c>
      <c r="L929">
        <v>1342069200</v>
      </c>
      <c r="M929" s="14">
        <f t="shared" si="86"/>
        <v>41102.208333333336</v>
      </c>
      <c r="N929">
        <v>1344574800</v>
      </c>
      <c r="O929" s="14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 s="5">
        <v>167400</v>
      </c>
      <c r="E930" s="5">
        <v>196386</v>
      </c>
      <c r="F930" s="5">
        <f t="shared" si="84"/>
        <v>117.31541218637993</v>
      </c>
      <c r="G930" t="s">
        <v>20</v>
      </c>
      <c r="H930">
        <v>3777</v>
      </c>
      <c r="I930" s="5">
        <f t="shared" si="85"/>
        <v>51.995234312946785</v>
      </c>
      <c r="J930" t="s">
        <v>107</v>
      </c>
      <c r="K930" t="s">
        <v>108</v>
      </c>
      <c r="L930">
        <v>1388296800</v>
      </c>
      <c r="M930" s="14">
        <f t="shared" si="86"/>
        <v>41637.25</v>
      </c>
      <c r="N930">
        <v>1389074400</v>
      </c>
      <c r="O930" s="14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 s="5">
        <v>5500</v>
      </c>
      <c r="E931" s="5">
        <v>11952</v>
      </c>
      <c r="F931" s="5">
        <f t="shared" si="84"/>
        <v>217.30909090909088</v>
      </c>
      <c r="G931" t="s">
        <v>20</v>
      </c>
      <c r="H931">
        <v>184</v>
      </c>
      <c r="I931" s="5">
        <f t="shared" si="85"/>
        <v>64.956521739130437</v>
      </c>
      <c r="J931" t="s">
        <v>40</v>
      </c>
      <c r="K931" t="s">
        <v>41</v>
      </c>
      <c r="L931">
        <v>1493787600</v>
      </c>
      <c r="M931" s="14">
        <f t="shared" si="86"/>
        <v>42858.208333333328</v>
      </c>
      <c r="N931">
        <v>1494997200</v>
      </c>
      <c r="O931" s="14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 s="5">
        <v>3500</v>
      </c>
      <c r="E932" s="5">
        <v>3930</v>
      </c>
      <c r="F932" s="5">
        <f t="shared" si="84"/>
        <v>112.28571428571428</v>
      </c>
      <c r="G932" t="s">
        <v>20</v>
      </c>
      <c r="H932">
        <v>85</v>
      </c>
      <c r="I932" s="5">
        <f t="shared" si="85"/>
        <v>46.235294117647058</v>
      </c>
      <c r="J932" t="s">
        <v>21</v>
      </c>
      <c r="K932" t="s">
        <v>22</v>
      </c>
      <c r="L932">
        <v>1424844000</v>
      </c>
      <c r="M932" s="14">
        <f t="shared" si="86"/>
        <v>42060.25</v>
      </c>
      <c r="N932">
        <v>1425448800</v>
      </c>
      <c r="O932" s="14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 s="5">
        <v>7900</v>
      </c>
      <c r="E933" s="5">
        <v>5729</v>
      </c>
      <c r="F933" s="5">
        <f t="shared" si="84"/>
        <v>72.51898734177216</v>
      </c>
      <c r="G933" t="s">
        <v>14</v>
      </c>
      <c r="H933">
        <v>112</v>
      </c>
      <c r="I933" s="5">
        <f t="shared" si="85"/>
        <v>51.151785714285715</v>
      </c>
      <c r="J933" t="s">
        <v>21</v>
      </c>
      <c r="K933" t="s">
        <v>22</v>
      </c>
      <c r="L933">
        <v>1403931600</v>
      </c>
      <c r="M933" s="14">
        <f t="shared" si="86"/>
        <v>41818.208333333336</v>
      </c>
      <c r="N933">
        <v>1404104400</v>
      </c>
      <c r="O933" s="14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 s="5">
        <v>2300</v>
      </c>
      <c r="E934" s="5">
        <v>4883</v>
      </c>
      <c r="F934" s="5">
        <f t="shared" si="84"/>
        <v>212.30434782608697</v>
      </c>
      <c r="G934" t="s">
        <v>20</v>
      </c>
      <c r="H934">
        <v>144</v>
      </c>
      <c r="I934" s="5">
        <f t="shared" si="85"/>
        <v>33.909722222222221</v>
      </c>
      <c r="J934" t="s">
        <v>21</v>
      </c>
      <c r="K934" t="s">
        <v>22</v>
      </c>
      <c r="L934">
        <v>1394514000</v>
      </c>
      <c r="M934" s="14">
        <f t="shared" si="86"/>
        <v>41709.208333333336</v>
      </c>
      <c r="N934">
        <v>1394773200</v>
      </c>
      <c r="O934" s="14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 s="5">
        <v>73000</v>
      </c>
      <c r="E935" s="5">
        <v>175015</v>
      </c>
      <c r="F935" s="5">
        <f t="shared" si="84"/>
        <v>239.74657534246577</v>
      </c>
      <c r="G935" t="s">
        <v>20</v>
      </c>
      <c r="H935">
        <v>1902</v>
      </c>
      <c r="I935" s="5">
        <f t="shared" si="85"/>
        <v>92.016298633017882</v>
      </c>
      <c r="J935" t="s">
        <v>21</v>
      </c>
      <c r="K935" t="s">
        <v>22</v>
      </c>
      <c r="L935">
        <v>1365397200</v>
      </c>
      <c r="M935" s="14">
        <f t="shared" si="86"/>
        <v>41372.208333333336</v>
      </c>
      <c r="N935">
        <v>1366520400</v>
      </c>
      <c r="O935" s="14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 s="5">
        <v>6200</v>
      </c>
      <c r="E936" s="5">
        <v>11280</v>
      </c>
      <c r="F936" s="5">
        <f t="shared" si="84"/>
        <v>181.93548387096774</v>
      </c>
      <c r="G936" t="s">
        <v>20</v>
      </c>
      <c r="H936">
        <v>105</v>
      </c>
      <c r="I936" s="5">
        <f t="shared" si="85"/>
        <v>107.42857142857143</v>
      </c>
      <c r="J936" t="s">
        <v>21</v>
      </c>
      <c r="K936" t="s">
        <v>22</v>
      </c>
      <c r="L936">
        <v>1456120800</v>
      </c>
      <c r="M936" s="14">
        <f t="shared" si="86"/>
        <v>42422.25</v>
      </c>
      <c r="N936">
        <v>1456639200</v>
      </c>
      <c r="O936" s="14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x14ac:dyDescent="0.25">
      <c r="A937">
        <v>935</v>
      </c>
      <c r="B937" t="s">
        <v>1902</v>
      </c>
      <c r="C937" s="3" t="s">
        <v>1903</v>
      </c>
      <c r="D937" s="5">
        <v>6100</v>
      </c>
      <c r="E937" s="5">
        <v>10012</v>
      </c>
      <c r="F937" s="5">
        <f t="shared" si="84"/>
        <v>164.13114754098362</v>
      </c>
      <c r="G937" t="s">
        <v>20</v>
      </c>
      <c r="H937">
        <v>132</v>
      </c>
      <c r="I937" s="5">
        <f t="shared" si="85"/>
        <v>75.848484848484844</v>
      </c>
      <c r="J937" t="s">
        <v>21</v>
      </c>
      <c r="K937" t="s">
        <v>22</v>
      </c>
      <c r="L937">
        <v>1437714000</v>
      </c>
      <c r="M937" s="14">
        <f t="shared" si="86"/>
        <v>42209.208333333328</v>
      </c>
      <c r="N937">
        <v>1438318800</v>
      </c>
      <c r="O937" s="14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 s="5">
        <v>103200</v>
      </c>
      <c r="E938" s="5">
        <v>1690</v>
      </c>
      <c r="F938" s="5">
        <f t="shared" si="84"/>
        <v>1.6375968992248062</v>
      </c>
      <c r="G938" t="s">
        <v>14</v>
      </c>
      <c r="H938">
        <v>21</v>
      </c>
      <c r="I938" s="5">
        <f t="shared" si="85"/>
        <v>80.476190476190482</v>
      </c>
      <c r="J938" t="s">
        <v>21</v>
      </c>
      <c r="K938" t="s">
        <v>22</v>
      </c>
      <c r="L938">
        <v>1563771600</v>
      </c>
      <c r="M938" s="14">
        <f t="shared" si="86"/>
        <v>43668.208333333328</v>
      </c>
      <c r="N938">
        <v>1564030800</v>
      </c>
      <c r="O938" s="14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 s="5">
        <v>171000</v>
      </c>
      <c r="E939" s="5">
        <v>84891</v>
      </c>
      <c r="F939" s="5">
        <f t="shared" si="84"/>
        <v>49.64385964912281</v>
      </c>
      <c r="G939" t="s">
        <v>74</v>
      </c>
      <c r="H939">
        <v>976</v>
      </c>
      <c r="I939" s="5">
        <f t="shared" si="85"/>
        <v>86.978483606557376</v>
      </c>
      <c r="J939" t="s">
        <v>21</v>
      </c>
      <c r="K939" t="s">
        <v>22</v>
      </c>
      <c r="L939">
        <v>1448517600</v>
      </c>
      <c r="M939" s="14">
        <f t="shared" si="86"/>
        <v>42334.25</v>
      </c>
      <c r="N939">
        <v>1449295200</v>
      </c>
      <c r="O939" s="14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 s="5">
        <v>9200</v>
      </c>
      <c r="E940" s="5">
        <v>10093</v>
      </c>
      <c r="F940" s="5">
        <f t="shared" si="84"/>
        <v>109.70652173913042</v>
      </c>
      <c r="G940" t="s">
        <v>20</v>
      </c>
      <c r="H940">
        <v>96</v>
      </c>
      <c r="I940" s="5">
        <f t="shared" si="85"/>
        <v>105.13541666666667</v>
      </c>
      <c r="J940" t="s">
        <v>21</v>
      </c>
      <c r="K940" t="s">
        <v>22</v>
      </c>
      <c r="L940">
        <v>1528779600</v>
      </c>
      <c r="M940" s="14">
        <f t="shared" si="86"/>
        <v>43263.208333333328</v>
      </c>
      <c r="N940">
        <v>1531890000</v>
      </c>
      <c r="O940" s="14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 s="5">
        <v>7800</v>
      </c>
      <c r="E941" s="5">
        <v>3839</v>
      </c>
      <c r="F941" s="5">
        <f t="shared" si="84"/>
        <v>49.217948717948715</v>
      </c>
      <c r="G941" t="s">
        <v>14</v>
      </c>
      <c r="H941">
        <v>67</v>
      </c>
      <c r="I941" s="5">
        <f t="shared" si="85"/>
        <v>57.298507462686565</v>
      </c>
      <c r="J941" t="s">
        <v>21</v>
      </c>
      <c r="K941" t="s">
        <v>22</v>
      </c>
      <c r="L941">
        <v>1304744400</v>
      </c>
      <c r="M941" s="14">
        <f t="shared" si="86"/>
        <v>40670.208333333336</v>
      </c>
      <c r="N941">
        <v>1306213200</v>
      </c>
      <c r="O941" s="14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25">
      <c r="A942">
        <v>940</v>
      </c>
      <c r="B942" t="s">
        <v>1911</v>
      </c>
      <c r="C942" s="3" t="s">
        <v>1912</v>
      </c>
      <c r="D942" s="5">
        <v>9900</v>
      </c>
      <c r="E942" s="5">
        <v>6161</v>
      </c>
      <c r="F942" s="5">
        <f t="shared" si="84"/>
        <v>62.232323232323225</v>
      </c>
      <c r="G942" t="s">
        <v>47</v>
      </c>
      <c r="H942">
        <v>66</v>
      </c>
      <c r="I942" s="5">
        <f t="shared" si="85"/>
        <v>93.348484848484844</v>
      </c>
      <c r="J942" t="s">
        <v>15</v>
      </c>
      <c r="K942" t="s">
        <v>16</v>
      </c>
      <c r="L942">
        <v>1354341600</v>
      </c>
      <c r="M942" s="14">
        <f t="shared" si="86"/>
        <v>41244.25</v>
      </c>
      <c r="N942">
        <v>1356242400</v>
      </c>
      <c r="O942" s="14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 s="5">
        <v>43000</v>
      </c>
      <c r="E943" s="5">
        <v>5615</v>
      </c>
      <c r="F943" s="5">
        <f t="shared" si="84"/>
        <v>13.05813953488372</v>
      </c>
      <c r="G943" t="s">
        <v>14</v>
      </c>
      <c r="H943">
        <v>78</v>
      </c>
      <c r="I943" s="5">
        <f t="shared" si="85"/>
        <v>71.987179487179489</v>
      </c>
      <c r="J943" t="s">
        <v>21</v>
      </c>
      <c r="K943" t="s">
        <v>22</v>
      </c>
      <c r="L943">
        <v>1294552800</v>
      </c>
      <c r="M943" s="14">
        <f t="shared" si="86"/>
        <v>40552.25</v>
      </c>
      <c r="N943">
        <v>1297576800</v>
      </c>
      <c r="O943" s="14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 s="5">
        <v>9600</v>
      </c>
      <c r="E944" s="5">
        <v>6205</v>
      </c>
      <c r="F944" s="5">
        <f t="shared" si="84"/>
        <v>64.635416666666671</v>
      </c>
      <c r="G944" t="s">
        <v>14</v>
      </c>
      <c r="H944">
        <v>67</v>
      </c>
      <c r="I944" s="5">
        <f t="shared" si="85"/>
        <v>92.611940298507463</v>
      </c>
      <c r="J944" t="s">
        <v>26</v>
      </c>
      <c r="K944" t="s">
        <v>27</v>
      </c>
      <c r="L944">
        <v>1295935200</v>
      </c>
      <c r="M944" s="14">
        <f t="shared" si="86"/>
        <v>40568.25</v>
      </c>
      <c r="N944">
        <v>1296194400</v>
      </c>
      <c r="O944" s="14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 s="5">
        <v>7500</v>
      </c>
      <c r="E945" s="5">
        <v>11969</v>
      </c>
      <c r="F945" s="5">
        <f t="shared" si="84"/>
        <v>159.58666666666667</v>
      </c>
      <c r="G945" t="s">
        <v>20</v>
      </c>
      <c r="H945">
        <v>114</v>
      </c>
      <c r="I945" s="5">
        <f t="shared" si="85"/>
        <v>104.99122807017544</v>
      </c>
      <c r="J945" t="s">
        <v>21</v>
      </c>
      <c r="K945" t="s">
        <v>22</v>
      </c>
      <c r="L945">
        <v>1411534800</v>
      </c>
      <c r="M945" s="14">
        <f t="shared" si="86"/>
        <v>41906.208333333336</v>
      </c>
      <c r="N945">
        <v>1414558800</v>
      </c>
      <c r="O945" s="14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 s="5">
        <v>10000</v>
      </c>
      <c r="E946" s="5">
        <v>8142</v>
      </c>
      <c r="F946" s="5">
        <f t="shared" si="84"/>
        <v>81.42</v>
      </c>
      <c r="G946" t="s">
        <v>14</v>
      </c>
      <c r="H946">
        <v>263</v>
      </c>
      <c r="I946" s="5">
        <f t="shared" si="85"/>
        <v>30.958174904942965</v>
      </c>
      <c r="J946" t="s">
        <v>26</v>
      </c>
      <c r="K946" t="s">
        <v>27</v>
      </c>
      <c r="L946">
        <v>1486706400</v>
      </c>
      <c r="M946" s="14">
        <f t="shared" si="86"/>
        <v>42776.25</v>
      </c>
      <c r="N946">
        <v>1488348000</v>
      </c>
      <c r="O946" s="14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 s="5">
        <v>172000</v>
      </c>
      <c r="E947" s="5">
        <v>55805</v>
      </c>
      <c r="F947" s="5">
        <f t="shared" si="84"/>
        <v>32.444767441860463</v>
      </c>
      <c r="G947" t="s">
        <v>14</v>
      </c>
      <c r="H947">
        <v>1691</v>
      </c>
      <c r="I947" s="5">
        <f t="shared" si="85"/>
        <v>33.001182732111175</v>
      </c>
      <c r="J947" t="s">
        <v>21</v>
      </c>
      <c r="K947" t="s">
        <v>22</v>
      </c>
      <c r="L947">
        <v>1333602000</v>
      </c>
      <c r="M947" s="14">
        <f t="shared" si="86"/>
        <v>41004.208333333336</v>
      </c>
      <c r="N947">
        <v>1334898000</v>
      </c>
      <c r="O947" s="14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x14ac:dyDescent="0.25">
      <c r="A948">
        <v>946</v>
      </c>
      <c r="B948" t="s">
        <v>1922</v>
      </c>
      <c r="C948" s="3" t="s">
        <v>1923</v>
      </c>
      <c r="D948" s="5">
        <v>153700</v>
      </c>
      <c r="E948" s="5">
        <v>15238</v>
      </c>
      <c r="F948" s="5">
        <f t="shared" si="84"/>
        <v>9.9141184124918666</v>
      </c>
      <c r="G948" t="s">
        <v>14</v>
      </c>
      <c r="H948">
        <v>181</v>
      </c>
      <c r="I948" s="5">
        <f t="shared" si="85"/>
        <v>84.187845303867405</v>
      </c>
      <c r="J948" t="s">
        <v>21</v>
      </c>
      <c r="K948" t="s">
        <v>22</v>
      </c>
      <c r="L948">
        <v>1308200400</v>
      </c>
      <c r="M948" s="14">
        <f t="shared" si="86"/>
        <v>40710.208333333336</v>
      </c>
      <c r="N948">
        <v>1308373200</v>
      </c>
      <c r="O948" s="14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 s="5">
        <v>3600</v>
      </c>
      <c r="E949" s="5">
        <v>961</v>
      </c>
      <c r="F949" s="5">
        <f t="shared" si="84"/>
        <v>26.694444444444443</v>
      </c>
      <c r="G949" t="s">
        <v>14</v>
      </c>
      <c r="H949">
        <v>13</v>
      </c>
      <c r="I949" s="5">
        <f t="shared" si="85"/>
        <v>73.92307692307692</v>
      </c>
      <c r="J949" t="s">
        <v>21</v>
      </c>
      <c r="K949" t="s">
        <v>22</v>
      </c>
      <c r="L949">
        <v>1411707600</v>
      </c>
      <c r="M949" s="14">
        <f t="shared" si="86"/>
        <v>41908.208333333336</v>
      </c>
      <c r="N949">
        <v>1412312400</v>
      </c>
      <c r="O949" s="14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 s="5">
        <v>9400</v>
      </c>
      <c r="E950" s="5">
        <v>5918</v>
      </c>
      <c r="F950" s="5">
        <f t="shared" si="84"/>
        <v>62.957446808510639</v>
      </c>
      <c r="G950" t="s">
        <v>74</v>
      </c>
      <c r="H950">
        <v>160</v>
      </c>
      <c r="I950" s="5">
        <f t="shared" si="85"/>
        <v>36.987499999999997</v>
      </c>
      <c r="J950" t="s">
        <v>21</v>
      </c>
      <c r="K950" t="s">
        <v>22</v>
      </c>
      <c r="L950">
        <v>1418364000</v>
      </c>
      <c r="M950" s="14">
        <f t="shared" si="86"/>
        <v>41985.25</v>
      </c>
      <c r="N950">
        <v>1419228000</v>
      </c>
      <c r="O950" s="14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x14ac:dyDescent="0.25">
      <c r="A951">
        <v>949</v>
      </c>
      <c r="B951" t="s">
        <v>1928</v>
      </c>
      <c r="C951" s="3" t="s">
        <v>1929</v>
      </c>
      <c r="D951" s="5">
        <v>5900</v>
      </c>
      <c r="E951" s="5">
        <v>9520</v>
      </c>
      <c r="F951" s="5">
        <f t="shared" si="84"/>
        <v>161.35593220338984</v>
      </c>
      <c r="G951" t="s">
        <v>20</v>
      </c>
      <c r="H951">
        <v>203</v>
      </c>
      <c r="I951" s="5">
        <f t="shared" si="85"/>
        <v>46.896551724137929</v>
      </c>
      <c r="J951" t="s">
        <v>21</v>
      </c>
      <c r="K951" t="s">
        <v>22</v>
      </c>
      <c r="L951">
        <v>1429333200</v>
      </c>
      <c r="M951" s="14">
        <f t="shared" si="86"/>
        <v>42112.208333333328</v>
      </c>
      <c r="N951">
        <v>1430974800</v>
      </c>
      <c r="O951" s="14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 s="5">
        <v>100</v>
      </c>
      <c r="E952" s="5">
        <v>5</v>
      </c>
      <c r="F952" s="5">
        <f t="shared" si="84"/>
        <v>5</v>
      </c>
      <c r="G952" t="s">
        <v>14</v>
      </c>
      <c r="H952">
        <v>1</v>
      </c>
      <c r="I952" s="5">
        <f t="shared" si="85"/>
        <v>5</v>
      </c>
      <c r="J952" t="s">
        <v>21</v>
      </c>
      <c r="K952" t="s">
        <v>22</v>
      </c>
      <c r="L952">
        <v>1555390800</v>
      </c>
      <c r="M952" s="14">
        <f t="shared" si="86"/>
        <v>43571.208333333328</v>
      </c>
      <c r="N952">
        <v>1555822800</v>
      </c>
      <c r="O952" s="14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 s="5">
        <v>14500</v>
      </c>
      <c r="E953" s="5">
        <v>159056</v>
      </c>
      <c r="F953" s="5">
        <f t="shared" si="84"/>
        <v>1096.9379310344827</v>
      </c>
      <c r="G953" t="s">
        <v>20</v>
      </c>
      <c r="H953">
        <v>1559</v>
      </c>
      <c r="I953" s="5">
        <f t="shared" si="85"/>
        <v>102.02437459910199</v>
      </c>
      <c r="J953" t="s">
        <v>21</v>
      </c>
      <c r="K953" t="s">
        <v>22</v>
      </c>
      <c r="L953">
        <v>1482732000</v>
      </c>
      <c r="M953" s="14">
        <f t="shared" si="86"/>
        <v>42730.25</v>
      </c>
      <c r="N953">
        <v>1482818400</v>
      </c>
      <c r="O953" s="14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 s="5">
        <v>145500</v>
      </c>
      <c r="E954" s="5">
        <v>101987</v>
      </c>
      <c r="F954" s="5">
        <f t="shared" si="84"/>
        <v>70.094158075601371</v>
      </c>
      <c r="G954" t="s">
        <v>74</v>
      </c>
      <c r="H954">
        <v>2266</v>
      </c>
      <c r="I954" s="5">
        <f t="shared" si="85"/>
        <v>45.007502206531335</v>
      </c>
      <c r="J954" t="s">
        <v>21</v>
      </c>
      <c r="K954" t="s">
        <v>22</v>
      </c>
      <c r="L954">
        <v>1470718800</v>
      </c>
      <c r="M954" s="14">
        <f t="shared" si="86"/>
        <v>42591.208333333328</v>
      </c>
      <c r="N954">
        <v>1471928400</v>
      </c>
      <c r="O954" s="14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 s="5">
        <v>3300</v>
      </c>
      <c r="E955" s="5">
        <v>1980</v>
      </c>
      <c r="F955" s="5">
        <f t="shared" si="84"/>
        <v>60</v>
      </c>
      <c r="G955" t="s">
        <v>14</v>
      </c>
      <c r="H955">
        <v>21</v>
      </c>
      <c r="I955" s="5">
        <f t="shared" si="85"/>
        <v>94.285714285714292</v>
      </c>
      <c r="J955" t="s">
        <v>21</v>
      </c>
      <c r="K955" t="s">
        <v>22</v>
      </c>
      <c r="L955">
        <v>1450591200</v>
      </c>
      <c r="M955" s="14">
        <f t="shared" si="86"/>
        <v>42358.25</v>
      </c>
      <c r="N955">
        <v>1453701600</v>
      </c>
      <c r="O955" s="14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 s="5">
        <v>42600</v>
      </c>
      <c r="E956" s="5">
        <v>156384</v>
      </c>
      <c r="F956" s="5">
        <f t="shared" si="84"/>
        <v>367.0985915492958</v>
      </c>
      <c r="G956" t="s">
        <v>20</v>
      </c>
      <c r="H956">
        <v>1548</v>
      </c>
      <c r="I956" s="5">
        <f t="shared" si="85"/>
        <v>101.02325581395348</v>
      </c>
      <c r="J956" t="s">
        <v>26</v>
      </c>
      <c r="K956" t="s">
        <v>27</v>
      </c>
      <c r="L956">
        <v>1348290000</v>
      </c>
      <c r="M956" s="14">
        <f t="shared" si="86"/>
        <v>41174.208333333336</v>
      </c>
      <c r="N956">
        <v>1350363600</v>
      </c>
      <c r="O956" s="14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5" x14ac:dyDescent="0.25">
      <c r="A957">
        <v>955</v>
      </c>
      <c r="B957" t="s">
        <v>1940</v>
      </c>
      <c r="C957" s="3" t="s">
        <v>1941</v>
      </c>
      <c r="D957" s="5">
        <v>700</v>
      </c>
      <c r="E957" s="5">
        <v>7763</v>
      </c>
      <c r="F957" s="5">
        <f t="shared" si="84"/>
        <v>1109</v>
      </c>
      <c r="G957" t="s">
        <v>20</v>
      </c>
      <c r="H957">
        <v>80</v>
      </c>
      <c r="I957" s="5">
        <f t="shared" si="85"/>
        <v>97.037499999999994</v>
      </c>
      <c r="J957" t="s">
        <v>21</v>
      </c>
      <c r="K957" t="s">
        <v>22</v>
      </c>
      <c r="L957">
        <v>1353823200</v>
      </c>
      <c r="M957" s="14">
        <f t="shared" si="86"/>
        <v>41238.25</v>
      </c>
      <c r="N957">
        <v>1353996000</v>
      </c>
      <c r="O957" s="14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 s="5">
        <v>187600</v>
      </c>
      <c r="E958" s="5">
        <v>35698</v>
      </c>
      <c r="F958" s="5">
        <f t="shared" si="84"/>
        <v>19.028784648187631</v>
      </c>
      <c r="G958" t="s">
        <v>14</v>
      </c>
      <c r="H958">
        <v>830</v>
      </c>
      <c r="I958" s="5">
        <f t="shared" si="85"/>
        <v>43.00963855421687</v>
      </c>
      <c r="J958" t="s">
        <v>21</v>
      </c>
      <c r="K958" t="s">
        <v>22</v>
      </c>
      <c r="L958">
        <v>1450764000</v>
      </c>
      <c r="M958" s="14">
        <f t="shared" si="86"/>
        <v>42360.25</v>
      </c>
      <c r="N958">
        <v>1451109600</v>
      </c>
      <c r="O958" s="14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 s="5">
        <v>9800</v>
      </c>
      <c r="E959" s="5">
        <v>12434</v>
      </c>
      <c r="F959" s="5">
        <f t="shared" si="84"/>
        <v>126.87755102040816</v>
      </c>
      <c r="G959" t="s">
        <v>20</v>
      </c>
      <c r="H959">
        <v>131</v>
      </c>
      <c r="I959" s="5">
        <f t="shared" si="85"/>
        <v>94.916030534351151</v>
      </c>
      <c r="J959" t="s">
        <v>21</v>
      </c>
      <c r="K959" t="s">
        <v>22</v>
      </c>
      <c r="L959">
        <v>1329372000</v>
      </c>
      <c r="M959" s="14">
        <f t="shared" si="86"/>
        <v>40955.25</v>
      </c>
      <c r="N959">
        <v>1329631200</v>
      </c>
      <c r="O959" s="14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x14ac:dyDescent="0.25">
      <c r="A960">
        <v>958</v>
      </c>
      <c r="B960" t="s">
        <v>1946</v>
      </c>
      <c r="C960" s="3" t="s">
        <v>1947</v>
      </c>
      <c r="D960" s="5">
        <v>1100</v>
      </c>
      <c r="E960" s="5">
        <v>8081</v>
      </c>
      <c r="F960" s="5">
        <f t="shared" si="84"/>
        <v>734.63636363636363</v>
      </c>
      <c r="G960" t="s">
        <v>20</v>
      </c>
      <c r="H960">
        <v>112</v>
      </c>
      <c r="I960" s="5">
        <f t="shared" si="85"/>
        <v>72.151785714285708</v>
      </c>
      <c r="J960" t="s">
        <v>21</v>
      </c>
      <c r="K960" t="s">
        <v>22</v>
      </c>
      <c r="L960">
        <v>1277096400</v>
      </c>
      <c r="M960" s="14">
        <f t="shared" si="86"/>
        <v>40350.208333333336</v>
      </c>
      <c r="N960">
        <v>1278997200</v>
      </c>
      <c r="O960" s="14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 s="5">
        <v>145000</v>
      </c>
      <c r="E961" s="5">
        <v>6631</v>
      </c>
      <c r="F961" s="5">
        <f t="shared" si="84"/>
        <v>4.5731034482758623</v>
      </c>
      <c r="G961" t="s">
        <v>14</v>
      </c>
      <c r="H961">
        <v>130</v>
      </c>
      <c r="I961" s="5">
        <f t="shared" si="85"/>
        <v>51.007692307692309</v>
      </c>
      <c r="J961" t="s">
        <v>21</v>
      </c>
      <c r="K961" t="s">
        <v>22</v>
      </c>
      <c r="L961">
        <v>1277701200</v>
      </c>
      <c r="M961" s="14">
        <f t="shared" si="86"/>
        <v>40357.208333333336</v>
      </c>
      <c r="N961">
        <v>1280120400</v>
      </c>
      <c r="O961" s="14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 s="5">
        <v>5500</v>
      </c>
      <c r="E962" s="5">
        <v>4678</v>
      </c>
      <c r="F962" s="5">
        <f t="shared" si="84"/>
        <v>85.054545454545448</v>
      </c>
      <c r="G962" t="s">
        <v>14</v>
      </c>
      <c r="H962">
        <v>55</v>
      </c>
      <c r="I962" s="5">
        <f t="shared" si="85"/>
        <v>85.054545454545448</v>
      </c>
      <c r="J962" t="s">
        <v>21</v>
      </c>
      <c r="K962" t="s">
        <v>22</v>
      </c>
      <c r="L962">
        <v>1454911200</v>
      </c>
      <c r="M962" s="14">
        <f t="shared" si="86"/>
        <v>42408.25</v>
      </c>
      <c r="N962">
        <v>1458104400</v>
      </c>
      <c r="O962" s="14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 s="5">
        <v>5700</v>
      </c>
      <c r="E963" s="5">
        <v>6800</v>
      </c>
      <c r="F963" s="5">
        <f t="shared" ref="F963:F1001" si="90">+E963/D963*100</f>
        <v>119.29824561403508</v>
      </c>
      <c r="G963" t="s">
        <v>20</v>
      </c>
      <c r="H963">
        <v>155</v>
      </c>
      <c r="I963" s="5">
        <f t="shared" ref="I963:I1001" si="91">IF(E963,E963/H963,0)</f>
        <v>43.87096774193548</v>
      </c>
      <c r="J963" t="s">
        <v>21</v>
      </c>
      <c r="K963" t="s">
        <v>22</v>
      </c>
      <c r="L963">
        <v>1297922400</v>
      </c>
      <c r="M963" s="14">
        <f t="shared" ref="M963:M1001" si="92">(((L963/60)/60)/24)+DATE(1970,1,1)</f>
        <v>40591.25</v>
      </c>
      <c r="N963">
        <v>1298268000</v>
      </c>
      <c r="O963" s="14">
        <f t="shared" ref="O963:O1001" si="93">(((N963/60)/60)/24)+DATE(1970,1,1)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LEFT(R963,FIND("/", R963)-1)</f>
        <v>publishing</v>
      </c>
      <c r="T963" t="str">
        <f t="shared" ref="T963:T1001" si="95">MID(R963,FIND("/",R963)+1,LEN(R963))</f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 s="5">
        <v>3600</v>
      </c>
      <c r="E964" s="5">
        <v>10657</v>
      </c>
      <c r="F964" s="5">
        <f t="shared" si="90"/>
        <v>296.02777777777777</v>
      </c>
      <c r="G964" t="s">
        <v>20</v>
      </c>
      <c r="H964">
        <v>266</v>
      </c>
      <c r="I964" s="5">
        <f t="shared" si="91"/>
        <v>40.063909774436091</v>
      </c>
      <c r="J964" t="s">
        <v>21</v>
      </c>
      <c r="K964" t="s">
        <v>22</v>
      </c>
      <c r="L964">
        <v>1384408800</v>
      </c>
      <c r="M964" s="14">
        <f t="shared" si="92"/>
        <v>41592.25</v>
      </c>
      <c r="N964">
        <v>1386223200</v>
      </c>
      <c r="O964" s="14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 s="5">
        <v>5900</v>
      </c>
      <c r="E965" s="5">
        <v>4997</v>
      </c>
      <c r="F965" s="5">
        <f t="shared" si="90"/>
        <v>84.694915254237287</v>
      </c>
      <c r="G965" t="s">
        <v>14</v>
      </c>
      <c r="H965">
        <v>114</v>
      </c>
      <c r="I965" s="5">
        <f t="shared" si="91"/>
        <v>43.833333333333336</v>
      </c>
      <c r="J965" t="s">
        <v>107</v>
      </c>
      <c r="K965" t="s">
        <v>108</v>
      </c>
      <c r="L965">
        <v>1299304800</v>
      </c>
      <c r="M965" s="14">
        <f t="shared" si="92"/>
        <v>40607.25</v>
      </c>
      <c r="N965">
        <v>1299823200</v>
      </c>
      <c r="O965" s="14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 s="5">
        <v>3700</v>
      </c>
      <c r="E966" s="5">
        <v>13164</v>
      </c>
      <c r="F966" s="5">
        <f t="shared" si="90"/>
        <v>355.7837837837838</v>
      </c>
      <c r="G966" t="s">
        <v>20</v>
      </c>
      <c r="H966">
        <v>155</v>
      </c>
      <c r="I966" s="5">
        <f t="shared" si="91"/>
        <v>84.92903225806451</v>
      </c>
      <c r="J966" t="s">
        <v>21</v>
      </c>
      <c r="K966" t="s">
        <v>22</v>
      </c>
      <c r="L966">
        <v>1431320400</v>
      </c>
      <c r="M966" s="14">
        <f t="shared" si="92"/>
        <v>42135.208333333328</v>
      </c>
      <c r="N966">
        <v>1431752400</v>
      </c>
      <c r="O966" s="14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 s="5">
        <v>2200</v>
      </c>
      <c r="E967" s="5">
        <v>8501</v>
      </c>
      <c r="F967" s="5">
        <f t="shared" si="90"/>
        <v>386.40909090909093</v>
      </c>
      <c r="G967" t="s">
        <v>20</v>
      </c>
      <c r="H967">
        <v>207</v>
      </c>
      <c r="I967" s="5">
        <f t="shared" si="91"/>
        <v>41.067632850241544</v>
      </c>
      <c r="J967" t="s">
        <v>40</v>
      </c>
      <c r="K967" t="s">
        <v>41</v>
      </c>
      <c r="L967">
        <v>1264399200</v>
      </c>
      <c r="M967" s="14">
        <f t="shared" si="92"/>
        <v>40203.25</v>
      </c>
      <c r="N967">
        <v>1267855200</v>
      </c>
      <c r="O967" s="14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 s="5">
        <v>1700</v>
      </c>
      <c r="E968" s="5">
        <v>13468</v>
      </c>
      <c r="F968" s="5">
        <f t="shared" si="90"/>
        <v>792.23529411764707</v>
      </c>
      <c r="G968" t="s">
        <v>20</v>
      </c>
      <c r="H968">
        <v>245</v>
      </c>
      <c r="I968" s="5">
        <f t="shared" si="91"/>
        <v>54.971428571428568</v>
      </c>
      <c r="J968" t="s">
        <v>21</v>
      </c>
      <c r="K968" t="s">
        <v>22</v>
      </c>
      <c r="L968">
        <v>1497502800</v>
      </c>
      <c r="M968" s="14">
        <f t="shared" si="92"/>
        <v>42901.208333333328</v>
      </c>
      <c r="N968">
        <v>1497675600</v>
      </c>
      <c r="O968" s="14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 s="5">
        <v>88400</v>
      </c>
      <c r="E969" s="5">
        <v>121138</v>
      </c>
      <c r="F969" s="5">
        <f t="shared" si="90"/>
        <v>137.03393665158373</v>
      </c>
      <c r="G969" t="s">
        <v>20</v>
      </c>
      <c r="H969">
        <v>1573</v>
      </c>
      <c r="I969" s="5">
        <f t="shared" si="91"/>
        <v>77.010807374443743</v>
      </c>
      <c r="J969" t="s">
        <v>21</v>
      </c>
      <c r="K969" t="s">
        <v>22</v>
      </c>
      <c r="L969">
        <v>1333688400</v>
      </c>
      <c r="M969" s="14">
        <f t="shared" si="92"/>
        <v>41005.208333333336</v>
      </c>
      <c r="N969">
        <v>1336885200</v>
      </c>
      <c r="O969" s="14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5" x14ac:dyDescent="0.25">
      <c r="A970">
        <v>968</v>
      </c>
      <c r="B970" t="s">
        <v>1965</v>
      </c>
      <c r="C970" s="3" t="s">
        <v>1966</v>
      </c>
      <c r="D970" s="5">
        <v>2400</v>
      </c>
      <c r="E970" s="5">
        <v>8117</v>
      </c>
      <c r="F970" s="5">
        <f t="shared" si="90"/>
        <v>338.20833333333337</v>
      </c>
      <c r="G970" t="s">
        <v>20</v>
      </c>
      <c r="H970">
        <v>114</v>
      </c>
      <c r="I970" s="5">
        <f t="shared" si="91"/>
        <v>71.201754385964918</v>
      </c>
      <c r="J970" t="s">
        <v>21</v>
      </c>
      <c r="K970" t="s">
        <v>22</v>
      </c>
      <c r="L970">
        <v>1293861600</v>
      </c>
      <c r="M970" s="14">
        <f t="shared" si="92"/>
        <v>40544.25</v>
      </c>
      <c r="N970">
        <v>1295157600</v>
      </c>
      <c r="O970" s="14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 s="5">
        <v>7900</v>
      </c>
      <c r="E971" s="5">
        <v>8550</v>
      </c>
      <c r="F971" s="5">
        <f t="shared" si="90"/>
        <v>108.22784810126582</v>
      </c>
      <c r="G971" t="s">
        <v>20</v>
      </c>
      <c r="H971">
        <v>93</v>
      </c>
      <c r="I971" s="5">
        <f t="shared" si="91"/>
        <v>91.935483870967744</v>
      </c>
      <c r="J971" t="s">
        <v>21</v>
      </c>
      <c r="K971" t="s">
        <v>22</v>
      </c>
      <c r="L971">
        <v>1576994400</v>
      </c>
      <c r="M971" s="14">
        <f t="shared" si="92"/>
        <v>43821.25</v>
      </c>
      <c r="N971">
        <v>1577599200</v>
      </c>
      <c r="O971" s="14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x14ac:dyDescent="0.25">
      <c r="A972">
        <v>970</v>
      </c>
      <c r="B972" t="s">
        <v>1969</v>
      </c>
      <c r="C972" s="3" t="s">
        <v>1970</v>
      </c>
      <c r="D972" s="5">
        <v>94900</v>
      </c>
      <c r="E972" s="5">
        <v>57659</v>
      </c>
      <c r="F972" s="5">
        <f t="shared" si="90"/>
        <v>60.757639620653315</v>
      </c>
      <c r="G972" t="s">
        <v>14</v>
      </c>
      <c r="H972">
        <v>594</v>
      </c>
      <c r="I972" s="5">
        <f t="shared" si="91"/>
        <v>97.069023569023571</v>
      </c>
      <c r="J972" t="s">
        <v>21</v>
      </c>
      <c r="K972" t="s">
        <v>22</v>
      </c>
      <c r="L972">
        <v>1304917200</v>
      </c>
      <c r="M972" s="14">
        <f t="shared" si="92"/>
        <v>40672.208333333336</v>
      </c>
      <c r="N972">
        <v>1305003600</v>
      </c>
      <c r="O972" s="14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 s="5">
        <v>5100</v>
      </c>
      <c r="E973" s="5">
        <v>1414</v>
      </c>
      <c r="F973" s="5">
        <f t="shared" si="90"/>
        <v>27.725490196078432</v>
      </c>
      <c r="G973" t="s">
        <v>14</v>
      </c>
      <c r="H973">
        <v>24</v>
      </c>
      <c r="I973" s="5">
        <f t="shared" si="91"/>
        <v>58.916666666666664</v>
      </c>
      <c r="J973" t="s">
        <v>21</v>
      </c>
      <c r="K973" t="s">
        <v>22</v>
      </c>
      <c r="L973">
        <v>1381208400</v>
      </c>
      <c r="M973" s="14">
        <f t="shared" si="92"/>
        <v>41555.208333333336</v>
      </c>
      <c r="N973">
        <v>1381726800</v>
      </c>
      <c r="O973" s="14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x14ac:dyDescent="0.25">
      <c r="A974">
        <v>972</v>
      </c>
      <c r="B974" t="s">
        <v>1973</v>
      </c>
      <c r="C974" s="3" t="s">
        <v>1974</v>
      </c>
      <c r="D974" s="5">
        <v>42700</v>
      </c>
      <c r="E974" s="5">
        <v>97524</v>
      </c>
      <c r="F974" s="5">
        <f t="shared" si="90"/>
        <v>228.3934426229508</v>
      </c>
      <c r="G974" t="s">
        <v>20</v>
      </c>
      <c r="H974">
        <v>1681</v>
      </c>
      <c r="I974" s="5">
        <f t="shared" si="91"/>
        <v>58.015466983938133</v>
      </c>
      <c r="J974" t="s">
        <v>21</v>
      </c>
      <c r="K974" t="s">
        <v>22</v>
      </c>
      <c r="L974">
        <v>1401685200</v>
      </c>
      <c r="M974" s="14">
        <f t="shared" si="92"/>
        <v>41792.208333333336</v>
      </c>
      <c r="N974">
        <v>1402462800</v>
      </c>
      <c r="O974" s="14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 s="5">
        <v>121100</v>
      </c>
      <c r="E975" s="5">
        <v>26176</v>
      </c>
      <c r="F975" s="5">
        <f t="shared" si="90"/>
        <v>21.615194054500414</v>
      </c>
      <c r="G975" t="s">
        <v>14</v>
      </c>
      <c r="H975">
        <v>252</v>
      </c>
      <c r="I975" s="5">
        <f t="shared" si="91"/>
        <v>103.87301587301587</v>
      </c>
      <c r="J975" t="s">
        <v>21</v>
      </c>
      <c r="K975" t="s">
        <v>22</v>
      </c>
      <c r="L975">
        <v>1291960800</v>
      </c>
      <c r="M975" s="14">
        <f t="shared" si="92"/>
        <v>40522.25</v>
      </c>
      <c r="N975">
        <v>1292133600</v>
      </c>
      <c r="O975" s="14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 s="5">
        <v>800</v>
      </c>
      <c r="E976" s="5">
        <v>2991</v>
      </c>
      <c r="F976" s="5">
        <f t="shared" si="90"/>
        <v>373.875</v>
      </c>
      <c r="G976" t="s">
        <v>20</v>
      </c>
      <c r="H976">
        <v>32</v>
      </c>
      <c r="I976" s="5">
        <f t="shared" si="91"/>
        <v>93.46875</v>
      </c>
      <c r="J976" t="s">
        <v>21</v>
      </c>
      <c r="K976" t="s">
        <v>22</v>
      </c>
      <c r="L976">
        <v>1368853200</v>
      </c>
      <c r="M976" s="14">
        <f t="shared" si="92"/>
        <v>41412.208333333336</v>
      </c>
      <c r="N976">
        <v>1368939600</v>
      </c>
      <c r="O976" s="14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 s="5">
        <v>5400</v>
      </c>
      <c r="E977" s="5">
        <v>8366</v>
      </c>
      <c r="F977" s="5">
        <f t="shared" si="90"/>
        <v>154.92592592592592</v>
      </c>
      <c r="G977" t="s">
        <v>20</v>
      </c>
      <c r="H977">
        <v>135</v>
      </c>
      <c r="I977" s="5">
        <f t="shared" si="91"/>
        <v>61.970370370370368</v>
      </c>
      <c r="J977" t="s">
        <v>21</v>
      </c>
      <c r="K977" t="s">
        <v>22</v>
      </c>
      <c r="L977">
        <v>1448776800</v>
      </c>
      <c r="M977" s="14">
        <f t="shared" si="92"/>
        <v>42337.25</v>
      </c>
      <c r="N977">
        <v>1452146400</v>
      </c>
      <c r="O977" s="14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5" x14ac:dyDescent="0.25">
      <c r="A978">
        <v>976</v>
      </c>
      <c r="B978" t="s">
        <v>1981</v>
      </c>
      <c r="C978" s="3" t="s">
        <v>1982</v>
      </c>
      <c r="D978" s="5">
        <v>4000</v>
      </c>
      <c r="E978" s="5">
        <v>12886</v>
      </c>
      <c r="F978" s="5">
        <f t="shared" si="90"/>
        <v>322.14999999999998</v>
      </c>
      <c r="G978" t="s">
        <v>20</v>
      </c>
      <c r="H978">
        <v>140</v>
      </c>
      <c r="I978" s="5">
        <f t="shared" si="91"/>
        <v>92.042857142857144</v>
      </c>
      <c r="J978" t="s">
        <v>21</v>
      </c>
      <c r="K978" t="s">
        <v>22</v>
      </c>
      <c r="L978">
        <v>1296194400</v>
      </c>
      <c r="M978" s="14">
        <f t="shared" si="92"/>
        <v>40571.25</v>
      </c>
      <c r="N978">
        <v>1296712800</v>
      </c>
      <c r="O978" s="14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 s="5">
        <v>7000</v>
      </c>
      <c r="E979" s="5">
        <v>5177</v>
      </c>
      <c r="F979" s="5">
        <f t="shared" si="90"/>
        <v>73.957142857142856</v>
      </c>
      <c r="G979" t="s">
        <v>14</v>
      </c>
      <c r="H979">
        <v>67</v>
      </c>
      <c r="I979" s="5">
        <f t="shared" si="91"/>
        <v>77.268656716417908</v>
      </c>
      <c r="J979" t="s">
        <v>21</v>
      </c>
      <c r="K979" t="s">
        <v>22</v>
      </c>
      <c r="L979">
        <v>1517983200</v>
      </c>
      <c r="M979" s="14">
        <f t="shared" si="92"/>
        <v>43138.25</v>
      </c>
      <c r="N979">
        <v>1520748000</v>
      </c>
      <c r="O979" s="14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 s="5">
        <v>1000</v>
      </c>
      <c r="E980" s="5">
        <v>8641</v>
      </c>
      <c r="F980" s="5">
        <f t="shared" si="90"/>
        <v>864.1</v>
      </c>
      <c r="G980" t="s">
        <v>20</v>
      </c>
      <c r="H980">
        <v>92</v>
      </c>
      <c r="I980" s="5">
        <f t="shared" si="91"/>
        <v>93.923913043478265</v>
      </c>
      <c r="J980" t="s">
        <v>21</v>
      </c>
      <c r="K980" t="s">
        <v>22</v>
      </c>
      <c r="L980">
        <v>1478930400</v>
      </c>
      <c r="M980" s="14">
        <f t="shared" si="92"/>
        <v>42686.25</v>
      </c>
      <c r="N980">
        <v>1480831200</v>
      </c>
      <c r="O980" s="14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 s="5">
        <v>60200</v>
      </c>
      <c r="E981" s="5">
        <v>86244</v>
      </c>
      <c r="F981" s="5">
        <f t="shared" si="90"/>
        <v>143.26245847176079</v>
      </c>
      <c r="G981" t="s">
        <v>20</v>
      </c>
      <c r="H981">
        <v>1015</v>
      </c>
      <c r="I981" s="5">
        <f t="shared" si="91"/>
        <v>84.969458128078813</v>
      </c>
      <c r="J981" t="s">
        <v>40</v>
      </c>
      <c r="K981" t="s">
        <v>41</v>
      </c>
      <c r="L981">
        <v>1426395600</v>
      </c>
      <c r="M981" s="14">
        <f t="shared" si="92"/>
        <v>42078.208333333328</v>
      </c>
      <c r="N981">
        <v>1426914000</v>
      </c>
      <c r="O981" s="14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 s="5">
        <v>195200</v>
      </c>
      <c r="E982" s="5">
        <v>78630</v>
      </c>
      <c r="F982" s="5">
        <f t="shared" si="90"/>
        <v>40.281762295081968</v>
      </c>
      <c r="G982" t="s">
        <v>14</v>
      </c>
      <c r="H982">
        <v>742</v>
      </c>
      <c r="I982" s="5">
        <f t="shared" si="91"/>
        <v>105.97035040431267</v>
      </c>
      <c r="J982" t="s">
        <v>21</v>
      </c>
      <c r="K982" t="s">
        <v>22</v>
      </c>
      <c r="L982">
        <v>1446181200</v>
      </c>
      <c r="M982" s="14">
        <f t="shared" si="92"/>
        <v>42307.208333333328</v>
      </c>
      <c r="N982">
        <v>1446616800</v>
      </c>
      <c r="O982" s="14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 s="5">
        <v>6700</v>
      </c>
      <c r="E983" s="5">
        <v>11941</v>
      </c>
      <c r="F983" s="5">
        <f t="shared" si="90"/>
        <v>178.22388059701493</v>
      </c>
      <c r="G983" t="s">
        <v>20</v>
      </c>
      <c r="H983">
        <v>323</v>
      </c>
      <c r="I983" s="5">
        <f t="shared" si="91"/>
        <v>36.969040247678016</v>
      </c>
      <c r="J983" t="s">
        <v>21</v>
      </c>
      <c r="K983" t="s">
        <v>22</v>
      </c>
      <c r="L983">
        <v>1514181600</v>
      </c>
      <c r="M983" s="14">
        <f t="shared" si="92"/>
        <v>43094.25</v>
      </c>
      <c r="N983">
        <v>1517032800</v>
      </c>
      <c r="O983" s="14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 s="5">
        <v>7200</v>
      </c>
      <c r="E984" s="5">
        <v>6115</v>
      </c>
      <c r="F984" s="5">
        <f t="shared" si="90"/>
        <v>84.930555555555557</v>
      </c>
      <c r="G984" t="s">
        <v>14</v>
      </c>
      <c r="H984">
        <v>75</v>
      </c>
      <c r="I984" s="5">
        <f t="shared" si="91"/>
        <v>81.533333333333331</v>
      </c>
      <c r="J984" t="s">
        <v>21</v>
      </c>
      <c r="K984" t="s">
        <v>22</v>
      </c>
      <c r="L984">
        <v>1311051600</v>
      </c>
      <c r="M984" s="14">
        <f t="shared" si="92"/>
        <v>40743.208333333336</v>
      </c>
      <c r="N984">
        <v>1311224400</v>
      </c>
      <c r="O984" s="14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 s="5">
        <v>129100</v>
      </c>
      <c r="E985" s="5">
        <v>188404</v>
      </c>
      <c r="F985" s="5">
        <f t="shared" si="90"/>
        <v>145.93648334624322</v>
      </c>
      <c r="G985" t="s">
        <v>20</v>
      </c>
      <c r="H985">
        <v>2326</v>
      </c>
      <c r="I985" s="5">
        <f t="shared" si="91"/>
        <v>80.999140154772135</v>
      </c>
      <c r="J985" t="s">
        <v>21</v>
      </c>
      <c r="K985" t="s">
        <v>22</v>
      </c>
      <c r="L985">
        <v>1564894800</v>
      </c>
      <c r="M985" s="14">
        <f t="shared" si="92"/>
        <v>43681.208333333328</v>
      </c>
      <c r="N985">
        <v>1566190800</v>
      </c>
      <c r="O985" s="14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5" x14ac:dyDescent="0.25">
      <c r="A986">
        <v>984</v>
      </c>
      <c r="B986" t="s">
        <v>1996</v>
      </c>
      <c r="C986" s="3" t="s">
        <v>1997</v>
      </c>
      <c r="D986" s="5">
        <v>6500</v>
      </c>
      <c r="E986" s="5">
        <v>9910</v>
      </c>
      <c r="F986" s="5">
        <f t="shared" si="90"/>
        <v>152.46153846153848</v>
      </c>
      <c r="G986" t="s">
        <v>20</v>
      </c>
      <c r="H986">
        <v>381</v>
      </c>
      <c r="I986" s="5">
        <f t="shared" si="91"/>
        <v>26.010498687664043</v>
      </c>
      <c r="J986" t="s">
        <v>21</v>
      </c>
      <c r="K986" t="s">
        <v>22</v>
      </c>
      <c r="L986">
        <v>1567918800</v>
      </c>
      <c r="M986" s="14">
        <f t="shared" si="92"/>
        <v>43716.208333333328</v>
      </c>
      <c r="N986">
        <v>1570165200</v>
      </c>
      <c r="O986" s="14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 s="5">
        <v>170600</v>
      </c>
      <c r="E987" s="5">
        <v>114523</v>
      </c>
      <c r="F987" s="5">
        <f t="shared" si="90"/>
        <v>67.129542790152414</v>
      </c>
      <c r="G987" t="s">
        <v>14</v>
      </c>
      <c r="H987">
        <v>4405</v>
      </c>
      <c r="I987" s="5">
        <f t="shared" si="91"/>
        <v>25.998410896708286</v>
      </c>
      <c r="J987" t="s">
        <v>21</v>
      </c>
      <c r="K987" t="s">
        <v>22</v>
      </c>
      <c r="L987">
        <v>1386309600</v>
      </c>
      <c r="M987" s="14">
        <f t="shared" si="92"/>
        <v>41614.25</v>
      </c>
      <c r="N987">
        <v>1388556000</v>
      </c>
      <c r="O987" s="14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 s="5">
        <v>7800</v>
      </c>
      <c r="E988" s="5">
        <v>3144</v>
      </c>
      <c r="F988" s="5">
        <f t="shared" si="90"/>
        <v>40.307692307692307</v>
      </c>
      <c r="G988" t="s">
        <v>14</v>
      </c>
      <c r="H988">
        <v>92</v>
      </c>
      <c r="I988" s="5">
        <f t="shared" si="91"/>
        <v>34.173913043478258</v>
      </c>
      <c r="J988" t="s">
        <v>21</v>
      </c>
      <c r="K988" t="s">
        <v>22</v>
      </c>
      <c r="L988">
        <v>1301979600</v>
      </c>
      <c r="M988" s="14">
        <f t="shared" si="92"/>
        <v>40638.208333333336</v>
      </c>
      <c r="N988">
        <v>1303189200</v>
      </c>
      <c r="O988" s="14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 s="5">
        <v>6200</v>
      </c>
      <c r="E989" s="5">
        <v>13441</v>
      </c>
      <c r="F989" s="5">
        <f t="shared" si="90"/>
        <v>216.79032258064518</v>
      </c>
      <c r="G989" t="s">
        <v>20</v>
      </c>
      <c r="H989">
        <v>480</v>
      </c>
      <c r="I989" s="5">
        <f t="shared" si="91"/>
        <v>28.002083333333335</v>
      </c>
      <c r="J989" t="s">
        <v>21</v>
      </c>
      <c r="K989" t="s">
        <v>22</v>
      </c>
      <c r="L989">
        <v>1493269200</v>
      </c>
      <c r="M989" s="14">
        <f t="shared" si="92"/>
        <v>42852.208333333328</v>
      </c>
      <c r="N989">
        <v>1494478800</v>
      </c>
      <c r="O989" s="14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 s="5">
        <v>9400</v>
      </c>
      <c r="E990" s="5">
        <v>4899</v>
      </c>
      <c r="F990" s="5">
        <f t="shared" si="90"/>
        <v>52.117021276595743</v>
      </c>
      <c r="G990" t="s">
        <v>14</v>
      </c>
      <c r="H990">
        <v>64</v>
      </c>
      <c r="I990" s="5">
        <f t="shared" si="91"/>
        <v>76.546875</v>
      </c>
      <c r="J990" t="s">
        <v>21</v>
      </c>
      <c r="K990" t="s">
        <v>22</v>
      </c>
      <c r="L990">
        <v>1478930400</v>
      </c>
      <c r="M990" s="14">
        <f t="shared" si="92"/>
        <v>42686.25</v>
      </c>
      <c r="N990">
        <v>1480744800</v>
      </c>
      <c r="O990" s="14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 s="5">
        <v>2400</v>
      </c>
      <c r="E991" s="5">
        <v>11990</v>
      </c>
      <c r="F991" s="5">
        <f t="shared" si="90"/>
        <v>499.58333333333337</v>
      </c>
      <c r="G991" t="s">
        <v>20</v>
      </c>
      <c r="H991">
        <v>226</v>
      </c>
      <c r="I991" s="5">
        <f t="shared" si="91"/>
        <v>53.053097345132741</v>
      </c>
      <c r="J991" t="s">
        <v>21</v>
      </c>
      <c r="K991" t="s">
        <v>22</v>
      </c>
      <c r="L991">
        <v>1555390800</v>
      </c>
      <c r="M991" s="14">
        <f t="shared" si="92"/>
        <v>43571.208333333328</v>
      </c>
      <c r="N991">
        <v>1555822800</v>
      </c>
      <c r="O991" s="14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 s="5">
        <v>7800</v>
      </c>
      <c r="E992" s="5">
        <v>6839</v>
      </c>
      <c r="F992" s="5">
        <f t="shared" si="90"/>
        <v>87.679487179487182</v>
      </c>
      <c r="G992" t="s">
        <v>14</v>
      </c>
      <c r="H992">
        <v>64</v>
      </c>
      <c r="I992" s="5">
        <f t="shared" si="91"/>
        <v>106.859375</v>
      </c>
      <c r="J992" t="s">
        <v>21</v>
      </c>
      <c r="K992" t="s">
        <v>22</v>
      </c>
      <c r="L992">
        <v>1456984800</v>
      </c>
      <c r="M992" s="14">
        <f t="shared" si="92"/>
        <v>42432.25</v>
      </c>
      <c r="N992">
        <v>1458882000</v>
      </c>
      <c r="O992" s="14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 s="5">
        <v>9800</v>
      </c>
      <c r="E993" s="5">
        <v>11091</v>
      </c>
      <c r="F993" s="5">
        <f t="shared" si="90"/>
        <v>113.17346938775511</v>
      </c>
      <c r="G993" t="s">
        <v>20</v>
      </c>
      <c r="H993">
        <v>241</v>
      </c>
      <c r="I993" s="5">
        <f t="shared" si="91"/>
        <v>46.020746887966808</v>
      </c>
      <c r="J993" t="s">
        <v>21</v>
      </c>
      <c r="K993" t="s">
        <v>22</v>
      </c>
      <c r="L993">
        <v>1411621200</v>
      </c>
      <c r="M993" s="14">
        <f t="shared" si="92"/>
        <v>41907.208333333336</v>
      </c>
      <c r="N993">
        <v>1411966800</v>
      </c>
      <c r="O993" s="14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 s="5">
        <v>3100</v>
      </c>
      <c r="E994" s="5">
        <v>13223</v>
      </c>
      <c r="F994" s="5">
        <f t="shared" si="90"/>
        <v>426.54838709677421</v>
      </c>
      <c r="G994" t="s">
        <v>20</v>
      </c>
      <c r="H994">
        <v>132</v>
      </c>
      <c r="I994" s="5">
        <f t="shared" si="91"/>
        <v>100.17424242424242</v>
      </c>
      <c r="J994" t="s">
        <v>21</v>
      </c>
      <c r="K994" t="s">
        <v>22</v>
      </c>
      <c r="L994">
        <v>1525669200</v>
      </c>
      <c r="M994" s="14">
        <f t="shared" si="92"/>
        <v>43227.208333333328</v>
      </c>
      <c r="N994">
        <v>1526878800</v>
      </c>
      <c r="O994" s="14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 s="5">
        <v>9800</v>
      </c>
      <c r="E995" s="5">
        <v>7608</v>
      </c>
      <c r="F995" s="5">
        <f t="shared" si="90"/>
        <v>77.632653061224488</v>
      </c>
      <c r="G995" t="s">
        <v>74</v>
      </c>
      <c r="H995">
        <v>75</v>
      </c>
      <c r="I995" s="5">
        <f t="shared" si="91"/>
        <v>101.44</v>
      </c>
      <c r="J995" t="s">
        <v>107</v>
      </c>
      <c r="K995" t="s">
        <v>108</v>
      </c>
      <c r="L995">
        <v>1450936800</v>
      </c>
      <c r="M995" s="14">
        <f t="shared" si="92"/>
        <v>42362.25</v>
      </c>
      <c r="N995">
        <v>1452405600</v>
      </c>
      <c r="O995" s="14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 s="5">
        <v>141100</v>
      </c>
      <c r="E996" s="5">
        <v>74073</v>
      </c>
      <c r="F996" s="5">
        <f t="shared" si="90"/>
        <v>52.496810772501767</v>
      </c>
      <c r="G996" t="s">
        <v>14</v>
      </c>
      <c r="H996">
        <v>842</v>
      </c>
      <c r="I996" s="5">
        <f t="shared" si="91"/>
        <v>87.972684085510693</v>
      </c>
      <c r="J996" t="s">
        <v>21</v>
      </c>
      <c r="K996" t="s">
        <v>22</v>
      </c>
      <c r="L996">
        <v>1413522000</v>
      </c>
      <c r="M996" s="14">
        <f t="shared" si="92"/>
        <v>41929.208333333336</v>
      </c>
      <c r="N996">
        <v>1414040400</v>
      </c>
      <c r="O996" s="14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 s="5">
        <v>97300</v>
      </c>
      <c r="E997" s="5">
        <v>153216</v>
      </c>
      <c r="F997" s="5">
        <f t="shared" si="90"/>
        <v>157.46762589928059</v>
      </c>
      <c r="G997" t="s">
        <v>20</v>
      </c>
      <c r="H997">
        <v>2043</v>
      </c>
      <c r="I997" s="5">
        <f t="shared" si="91"/>
        <v>74.995594713656388</v>
      </c>
      <c r="J997" t="s">
        <v>21</v>
      </c>
      <c r="K997" t="s">
        <v>22</v>
      </c>
      <c r="L997">
        <v>1541307600</v>
      </c>
      <c r="M997" s="14">
        <f t="shared" si="92"/>
        <v>43408.208333333328</v>
      </c>
      <c r="N997">
        <v>1543816800</v>
      </c>
      <c r="O997" s="14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 s="5">
        <v>6600</v>
      </c>
      <c r="E998" s="5">
        <v>4814</v>
      </c>
      <c r="F998" s="5">
        <f t="shared" si="90"/>
        <v>72.939393939393938</v>
      </c>
      <c r="G998" t="s">
        <v>14</v>
      </c>
      <c r="H998">
        <v>112</v>
      </c>
      <c r="I998" s="5">
        <f t="shared" si="91"/>
        <v>42.982142857142854</v>
      </c>
      <c r="J998" t="s">
        <v>21</v>
      </c>
      <c r="K998" t="s">
        <v>22</v>
      </c>
      <c r="L998">
        <v>1357106400</v>
      </c>
      <c r="M998" s="14">
        <f t="shared" si="92"/>
        <v>41276.25</v>
      </c>
      <c r="N998">
        <v>1359698400</v>
      </c>
      <c r="O998" s="14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25">
      <c r="A999">
        <v>997</v>
      </c>
      <c r="B999" t="s">
        <v>2021</v>
      </c>
      <c r="C999" s="3" t="s">
        <v>2022</v>
      </c>
      <c r="D999" s="5">
        <v>7600</v>
      </c>
      <c r="E999" s="5">
        <v>4603</v>
      </c>
      <c r="F999" s="5">
        <f t="shared" si="90"/>
        <v>60.565789473684205</v>
      </c>
      <c r="G999" t="s">
        <v>74</v>
      </c>
      <c r="H999">
        <v>139</v>
      </c>
      <c r="I999" s="5">
        <f t="shared" si="91"/>
        <v>33.115107913669064</v>
      </c>
      <c r="J999" t="s">
        <v>107</v>
      </c>
      <c r="K999" t="s">
        <v>108</v>
      </c>
      <c r="L999">
        <v>1390197600</v>
      </c>
      <c r="M999" s="14">
        <f t="shared" si="92"/>
        <v>41659.25</v>
      </c>
      <c r="N999">
        <v>1390629600</v>
      </c>
      <c r="O999" s="14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 s="5">
        <v>66600</v>
      </c>
      <c r="E1000" s="5">
        <v>37823</v>
      </c>
      <c r="F1000" s="5">
        <f t="shared" si="90"/>
        <v>56.791291291291287</v>
      </c>
      <c r="G1000" t="s">
        <v>14</v>
      </c>
      <c r="H1000">
        <v>374</v>
      </c>
      <c r="I1000" s="5">
        <f t="shared" si="91"/>
        <v>101.13101604278074</v>
      </c>
      <c r="J1000" t="s">
        <v>21</v>
      </c>
      <c r="K1000" t="s">
        <v>22</v>
      </c>
      <c r="L1000">
        <v>1265868000</v>
      </c>
      <c r="M1000" s="14">
        <f t="shared" si="92"/>
        <v>40220.25</v>
      </c>
      <c r="N1000">
        <v>1267077600</v>
      </c>
      <c r="O1000" s="14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25">
      <c r="A1001">
        <v>999</v>
      </c>
      <c r="B1001" t="s">
        <v>2025</v>
      </c>
      <c r="C1001" s="3" t="s">
        <v>2026</v>
      </c>
      <c r="D1001" s="5">
        <v>111100</v>
      </c>
      <c r="E1001" s="5">
        <v>62819</v>
      </c>
      <c r="F1001" s="5">
        <f t="shared" si="90"/>
        <v>56.542754275427541</v>
      </c>
      <c r="G1001" t="s">
        <v>74</v>
      </c>
      <c r="H1001">
        <v>1122</v>
      </c>
      <c r="I1001" s="5">
        <f t="shared" si="91"/>
        <v>55.98841354723708</v>
      </c>
      <c r="J1001" t="s">
        <v>21</v>
      </c>
      <c r="K1001" t="s">
        <v>22</v>
      </c>
      <c r="L1001">
        <v>1467176400</v>
      </c>
      <c r="M1001" s="14">
        <f t="shared" si="92"/>
        <v>42550.208333333328</v>
      </c>
      <c r="N1001">
        <v>1467781200</v>
      </c>
      <c r="O1001" s="14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conditionalFormatting sqref="F2:F1001">
    <cfRule type="colorScale" priority="1">
      <colorScale>
        <cfvo type="num" val="0"/>
        <cfvo type="num" val="100"/>
        <cfvo type="num" val="200"/>
        <color rgb="FFFF3300"/>
        <color rgb="FF0F9572"/>
        <color rgb="FF0070C0"/>
      </colorScale>
    </cfRule>
  </conditionalFormatting>
  <conditionalFormatting sqref="G1:G1001">
    <cfRule type="containsText" dxfId="23" priority="4" operator="containsText" text="failed">
      <formula>NOT(ISERROR(SEARCH("failed",G1)))</formula>
    </cfRule>
    <cfRule type="containsText" dxfId="22" priority="5" operator="containsText" text="live">
      <formula>NOT(ISERROR(SEARCH("live",G1)))</formula>
    </cfRule>
    <cfRule type="containsText" dxfId="21" priority="6" operator="containsText" text="successful">
      <formula>NOT(ISERROR(SEARCH("successful",G1)))</formula>
    </cfRule>
    <cfRule type="containsText" dxfId="20" priority="7" operator="containsText" text="succesful">
      <formula>NOT(ISERROR(SEARCH("succesful",G1)))</formula>
    </cfRule>
    <cfRule type="containsText" dxfId="19" priority="8" operator="containsText" text="canceled">
      <formula>NOT(ISERROR(SEARCH("canceled",G1)))</formula>
    </cfRule>
    <cfRule type="containsText" dxfId="18" priority="9" operator="containsText" text="failed">
      <formula>NOT(ISERROR(SEARCH("failed",G1)))</formula>
    </cfRule>
  </conditionalFormatting>
  <conditionalFormatting sqref="G2:G1001">
    <cfRule type="containsText" dxfId="17" priority="2" operator="containsText" text="canceled">
      <formula>NOT(ISERROR(SEARCH("canceled",G2)))</formula>
    </cfRule>
    <cfRule type="containsText" dxfId="16" priority="3" operator="containsText" text="successful">
      <formula>NOT(ISERROR(SEARCH("successful",G2)))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D307D-1FCC-4F9F-92B2-92DD410D6FE3}">
  <dimension ref="A2:K17"/>
  <sheetViews>
    <sheetView workbookViewId="0">
      <selection activeCell="T23" sqref="T23"/>
    </sheetView>
  </sheetViews>
  <sheetFormatPr defaultRowHeight="15.75" x14ac:dyDescent="0.25"/>
  <cols>
    <col min="1" max="1" width="21.625" bestFit="1" customWidth="1"/>
    <col min="2" max="2" width="15.25" bestFit="1" customWidth="1"/>
    <col min="3" max="3" width="4.875" bestFit="1" customWidth="1"/>
    <col min="4" max="4" width="6.25" bestFit="1" customWidth="1"/>
    <col min="5" max="5" width="9.875" bestFit="1" customWidth="1"/>
    <col min="6" max="6" width="5.75" bestFit="1" customWidth="1"/>
    <col min="7" max="7" width="12.125" bestFit="1" customWidth="1"/>
    <col min="8" max="8" width="9.75" bestFit="1" customWidth="1"/>
    <col min="9" max="9" width="10.5" bestFit="1" customWidth="1"/>
    <col min="10" max="10" width="7.25" bestFit="1" customWidth="1"/>
    <col min="11" max="11" width="11" bestFit="1" customWidth="1"/>
  </cols>
  <sheetData>
    <row r="2" spans="1:11" x14ac:dyDescent="0.25">
      <c r="A2" s="7" t="s">
        <v>6</v>
      </c>
      <c r="B2" t="s">
        <v>2066</v>
      </c>
    </row>
    <row r="4" spans="1:11" x14ac:dyDescent="0.25">
      <c r="A4" s="7" t="s">
        <v>2126</v>
      </c>
      <c r="B4" s="7" t="s">
        <v>2070</v>
      </c>
    </row>
    <row r="5" spans="1:11" x14ac:dyDescent="0.25">
      <c r="A5" s="7" t="s">
        <v>2067</v>
      </c>
      <c r="B5" t="s">
        <v>2040</v>
      </c>
      <c r="C5" t="s">
        <v>2032</v>
      </c>
      <c r="D5" t="s">
        <v>2049</v>
      </c>
      <c r="E5" t="s">
        <v>2063</v>
      </c>
      <c r="F5" t="s">
        <v>2034</v>
      </c>
      <c r="G5" t="s">
        <v>2053</v>
      </c>
      <c r="H5" t="s">
        <v>2046</v>
      </c>
      <c r="I5" t="s">
        <v>2036</v>
      </c>
      <c r="J5" t="s">
        <v>2038</v>
      </c>
      <c r="K5" t="s">
        <v>2068</v>
      </c>
    </row>
    <row r="6" spans="1:11" x14ac:dyDescent="0.25">
      <c r="A6" s="8" t="s">
        <v>2115</v>
      </c>
      <c r="B6">
        <v>12</v>
      </c>
      <c r="C6">
        <v>2</v>
      </c>
      <c r="D6">
        <v>5</v>
      </c>
      <c r="F6">
        <v>21</v>
      </c>
      <c r="G6">
        <v>7</v>
      </c>
      <c r="H6">
        <v>10</v>
      </c>
      <c r="I6">
        <v>8</v>
      </c>
      <c r="J6">
        <v>43</v>
      </c>
      <c r="K6">
        <v>108</v>
      </c>
    </row>
    <row r="7" spans="1:11" x14ac:dyDescent="0.25">
      <c r="A7" s="8" t="s">
        <v>2116</v>
      </c>
      <c r="B7">
        <v>26</v>
      </c>
      <c r="C7">
        <v>6</v>
      </c>
      <c r="D7">
        <v>3</v>
      </c>
      <c r="F7">
        <v>21</v>
      </c>
      <c r="G7">
        <v>4</v>
      </c>
      <c r="H7">
        <v>4</v>
      </c>
      <c r="I7">
        <v>6</v>
      </c>
      <c r="J7">
        <v>33</v>
      </c>
      <c r="K7">
        <v>103</v>
      </c>
    </row>
    <row r="8" spans="1:11" x14ac:dyDescent="0.25">
      <c r="A8" s="8" t="s">
        <v>2117</v>
      </c>
      <c r="B8">
        <v>16</v>
      </c>
      <c r="C8">
        <v>4</v>
      </c>
      <c r="D8">
        <v>6</v>
      </c>
      <c r="F8">
        <v>14</v>
      </c>
      <c r="G8">
        <v>4</v>
      </c>
      <c r="H8">
        <v>8</v>
      </c>
      <c r="I8">
        <v>13</v>
      </c>
      <c r="J8">
        <v>19</v>
      </c>
      <c r="K8">
        <v>84</v>
      </c>
    </row>
    <row r="9" spans="1:11" x14ac:dyDescent="0.25">
      <c r="A9" s="8" t="s">
        <v>2118</v>
      </c>
      <c r="B9">
        <v>14</v>
      </c>
      <c r="C9">
        <v>3</v>
      </c>
      <c r="D9">
        <v>7</v>
      </c>
      <c r="F9">
        <v>12</v>
      </c>
      <c r="G9">
        <v>3</v>
      </c>
      <c r="H9">
        <v>5</v>
      </c>
      <c r="I9">
        <v>12</v>
      </c>
      <c r="J9">
        <v>32</v>
      </c>
      <c r="K9">
        <v>88</v>
      </c>
    </row>
    <row r="10" spans="1:11" x14ac:dyDescent="0.25">
      <c r="A10" s="8" t="s">
        <v>2119</v>
      </c>
      <c r="B10">
        <v>17</v>
      </c>
      <c r="C10">
        <v>3</v>
      </c>
      <c r="D10">
        <v>6</v>
      </c>
      <c r="E10">
        <v>2</v>
      </c>
      <c r="F10">
        <v>20</v>
      </c>
      <c r="G10">
        <v>5</v>
      </c>
      <c r="H10">
        <v>9</v>
      </c>
      <c r="I10">
        <v>9</v>
      </c>
      <c r="J10">
        <v>31</v>
      </c>
      <c r="K10">
        <v>102</v>
      </c>
    </row>
    <row r="11" spans="1:11" x14ac:dyDescent="0.25">
      <c r="A11" s="8" t="s">
        <v>2120</v>
      </c>
      <c r="B11">
        <v>19</v>
      </c>
      <c r="C11">
        <v>3</v>
      </c>
      <c r="D11">
        <v>7</v>
      </c>
      <c r="F11">
        <v>17</v>
      </c>
      <c r="G11">
        <v>4</v>
      </c>
      <c r="H11">
        <v>7</v>
      </c>
      <c r="I11">
        <v>14</v>
      </c>
      <c r="J11">
        <v>34</v>
      </c>
      <c r="K11">
        <v>105</v>
      </c>
    </row>
    <row r="12" spans="1:11" x14ac:dyDescent="0.25">
      <c r="A12" s="8" t="s">
        <v>2121</v>
      </c>
      <c r="B12">
        <v>17</v>
      </c>
      <c r="C12">
        <v>6</v>
      </c>
      <c r="D12">
        <v>4</v>
      </c>
      <c r="F12">
        <v>19</v>
      </c>
      <c r="G12">
        <v>2</v>
      </c>
      <c r="H12">
        <v>6</v>
      </c>
      <c r="I12">
        <v>10</v>
      </c>
      <c r="J12">
        <v>34</v>
      </c>
      <c r="K12">
        <v>98</v>
      </c>
    </row>
    <row r="13" spans="1:11" x14ac:dyDescent="0.25">
      <c r="A13" s="8" t="s">
        <v>2122</v>
      </c>
      <c r="B13">
        <v>20</v>
      </c>
      <c r="C13">
        <v>7</v>
      </c>
      <c r="D13">
        <v>4</v>
      </c>
      <c r="F13">
        <v>14</v>
      </c>
      <c r="G13">
        <v>4</v>
      </c>
      <c r="H13">
        <v>4</v>
      </c>
      <c r="I13">
        <v>7</v>
      </c>
      <c r="J13">
        <v>41</v>
      </c>
      <c r="K13">
        <v>101</v>
      </c>
    </row>
    <row r="14" spans="1:11" x14ac:dyDescent="0.25">
      <c r="A14" s="8" t="s">
        <v>2123</v>
      </c>
      <c r="B14">
        <v>19</v>
      </c>
      <c r="C14">
        <v>6</v>
      </c>
      <c r="D14">
        <v>1</v>
      </c>
      <c r="F14">
        <v>22</v>
      </c>
      <c r="G14">
        <v>4</v>
      </c>
      <c r="H14">
        <v>7</v>
      </c>
      <c r="I14">
        <v>9</v>
      </c>
      <c r="J14">
        <v>34</v>
      </c>
      <c r="K14">
        <v>102</v>
      </c>
    </row>
    <row r="15" spans="1:11" x14ac:dyDescent="0.25">
      <c r="A15" s="8" t="s">
        <v>2124</v>
      </c>
      <c r="B15">
        <v>18</v>
      </c>
      <c r="C15">
        <v>6</v>
      </c>
      <c r="D15">
        <v>5</v>
      </c>
      <c r="E15">
        <v>2</v>
      </c>
      <c r="F15">
        <v>14</v>
      </c>
      <c r="G15">
        <v>5</v>
      </c>
      <c r="H15">
        <v>7</v>
      </c>
      <c r="I15">
        <v>8</v>
      </c>
      <c r="J15">
        <v>42</v>
      </c>
      <c r="K15">
        <v>107</v>
      </c>
    </row>
    <row r="16" spans="1:11" x14ac:dyDescent="0.25">
      <c r="A16" s="8" t="s">
        <v>2125</v>
      </c>
      <c r="F16">
        <v>1</v>
      </c>
      <c r="J16">
        <v>1</v>
      </c>
      <c r="K16">
        <v>2</v>
      </c>
    </row>
    <row r="17" spans="1:11" x14ac:dyDescent="0.25">
      <c r="A17" s="8" t="s">
        <v>2068</v>
      </c>
      <c r="B17">
        <v>178</v>
      </c>
      <c r="C17">
        <v>46</v>
      </c>
      <c r="D17">
        <v>48</v>
      </c>
      <c r="E17">
        <v>4</v>
      </c>
      <c r="F17">
        <v>175</v>
      </c>
      <c r="G17">
        <v>42</v>
      </c>
      <c r="H17">
        <v>67</v>
      </c>
      <c r="I17">
        <v>96</v>
      </c>
      <c r="J17">
        <v>344</v>
      </c>
      <c r="K17">
        <v>1000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9836F-FA3C-4B3E-9D37-A294ECFA6C38}">
  <dimension ref="A1:B8"/>
  <sheetViews>
    <sheetView workbookViewId="0">
      <selection activeCell="F17" sqref="F17"/>
    </sheetView>
  </sheetViews>
  <sheetFormatPr defaultRowHeight="15.75" x14ac:dyDescent="0.25"/>
  <cols>
    <col min="1" max="1" width="12.375" bestFit="1" customWidth="1"/>
    <col min="2" max="2" width="17.75" bestFit="1" customWidth="1"/>
    <col min="3" max="3" width="22.625" customWidth="1"/>
    <col min="4" max="8" width="16.5" bestFit="1" customWidth="1"/>
    <col min="9" max="9" width="21.625" bestFit="1" customWidth="1"/>
    <col min="10" max="10" width="19.375" bestFit="1" customWidth="1"/>
  </cols>
  <sheetData>
    <row r="1" spans="1:2" x14ac:dyDescent="0.25">
      <c r="A1" s="7" t="s">
        <v>6</v>
      </c>
      <c r="B1" t="s">
        <v>2066</v>
      </c>
    </row>
    <row r="3" spans="1:2" x14ac:dyDescent="0.25">
      <c r="A3" s="7" t="s">
        <v>2067</v>
      </c>
      <c r="B3" t="s">
        <v>2127</v>
      </c>
    </row>
    <row r="4" spans="1:2" x14ac:dyDescent="0.25">
      <c r="A4" s="8" t="s">
        <v>74</v>
      </c>
      <c r="B4" s="5">
        <v>28480.070175438595</v>
      </c>
    </row>
    <row r="5" spans="1:2" x14ac:dyDescent="0.25">
      <c r="A5" s="8" t="s">
        <v>14</v>
      </c>
      <c r="B5" s="5">
        <v>33516.884615384617</v>
      </c>
    </row>
    <row r="6" spans="1:2" x14ac:dyDescent="0.25">
      <c r="A6" s="8" t="s">
        <v>47</v>
      </c>
      <c r="B6" s="5">
        <v>34871.857142857145</v>
      </c>
    </row>
    <row r="7" spans="1:2" x14ac:dyDescent="0.25">
      <c r="A7" s="8" t="s">
        <v>20</v>
      </c>
      <c r="B7" s="5">
        <v>50329.803539823006</v>
      </c>
    </row>
    <row r="8" spans="1:2" x14ac:dyDescent="0.25">
      <c r="A8" s="8" t="s">
        <v>2068</v>
      </c>
      <c r="B8">
        <v>42748.055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C52E8-D966-4761-8556-0466B22885F6}">
  <dimension ref="A1:B13"/>
  <sheetViews>
    <sheetView workbookViewId="0">
      <selection activeCell="G31" sqref="G31"/>
    </sheetView>
  </sheetViews>
  <sheetFormatPr defaultRowHeight="15.75" x14ac:dyDescent="0.25"/>
  <cols>
    <col min="1" max="1" width="12.375" bestFit="1" customWidth="1"/>
    <col min="2" max="2" width="17.75" bestFit="1" customWidth="1"/>
    <col min="3" max="3" width="22.625" customWidth="1"/>
    <col min="4" max="8" width="16.5" bestFit="1" customWidth="1"/>
    <col min="9" max="9" width="21.625" bestFit="1" customWidth="1"/>
    <col min="10" max="10" width="19.375" bestFit="1" customWidth="1"/>
  </cols>
  <sheetData>
    <row r="1" spans="1:2" x14ac:dyDescent="0.25">
      <c r="A1" s="7" t="s">
        <v>6</v>
      </c>
      <c r="B1" t="s">
        <v>2066</v>
      </c>
    </row>
    <row r="3" spans="1:2" x14ac:dyDescent="0.25">
      <c r="A3" s="7" t="s">
        <v>2067</v>
      </c>
      <c r="B3" t="s">
        <v>2127</v>
      </c>
    </row>
    <row r="4" spans="1:2" x14ac:dyDescent="0.25">
      <c r="A4" s="8" t="s">
        <v>2063</v>
      </c>
      <c r="B4">
        <v>9044</v>
      </c>
    </row>
    <row r="5" spans="1:2" x14ac:dyDescent="0.25">
      <c r="A5" s="8" t="s">
        <v>2053</v>
      </c>
      <c r="B5">
        <v>29141.214285714286</v>
      </c>
    </row>
    <row r="6" spans="1:2" x14ac:dyDescent="0.25">
      <c r="A6" s="8" t="s">
        <v>2032</v>
      </c>
      <c r="B6">
        <v>37721.282608695656</v>
      </c>
    </row>
    <row r="7" spans="1:2" x14ac:dyDescent="0.25">
      <c r="A7" s="8" t="s">
        <v>2036</v>
      </c>
      <c r="B7">
        <v>39934.635416666664</v>
      </c>
    </row>
    <row r="8" spans="1:2" x14ac:dyDescent="0.25">
      <c r="A8" s="8" t="s">
        <v>2049</v>
      </c>
      <c r="B8">
        <v>41996.1875</v>
      </c>
    </row>
    <row r="9" spans="1:2" x14ac:dyDescent="0.25">
      <c r="A9" s="8" t="s">
        <v>2040</v>
      </c>
      <c r="B9">
        <v>42191.438202247191</v>
      </c>
    </row>
    <row r="10" spans="1:2" x14ac:dyDescent="0.25">
      <c r="A10" s="8" t="s">
        <v>2034</v>
      </c>
      <c r="B10">
        <v>42743.411428571431</v>
      </c>
    </row>
    <row r="11" spans="1:2" x14ac:dyDescent="0.25">
      <c r="A11" s="8" t="s">
        <v>2038</v>
      </c>
      <c r="B11">
        <v>45823.33430232558</v>
      </c>
    </row>
    <row r="12" spans="1:2" x14ac:dyDescent="0.25">
      <c r="A12" s="8" t="s">
        <v>2046</v>
      </c>
      <c r="B12">
        <v>47012.343283582093</v>
      </c>
    </row>
    <row r="13" spans="1:2" x14ac:dyDescent="0.25">
      <c r="A13" s="8" t="s">
        <v>2068</v>
      </c>
      <c r="B13">
        <v>42748.055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486E3-DA0A-4AEE-9D2B-883B6897A008}">
  <dimension ref="E5:Q15"/>
  <sheetViews>
    <sheetView workbookViewId="0">
      <selection activeCell="N24" sqref="N24"/>
    </sheetView>
  </sheetViews>
  <sheetFormatPr defaultRowHeight="15.75" x14ac:dyDescent="0.25"/>
  <sheetData>
    <row r="5" spans="5:17" x14ac:dyDescent="0.25">
      <c r="E5" s="34" t="s">
        <v>2130</v>
      </c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</row>
    <row r="6" spans="5:17" x14ac:dyDescent="0.25"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</row>
    <row r="7" spans="5:17" x14ac:dyDescent="0.25"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</row>
    <row r="8" spans="5:17" x14ac:dyDescent="0.25"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</row>
    <row r="9" spans="5:17" x14ac:dyDescent="0.25"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</row>
    <row r="10" spans="5:17" x14ac:dyDescent="0.25"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</row>
    <row r="11" spans="5:17" x14ac:dyDescent="0.25"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</row>
    <row r="12" spans="5:17" x14ac:dyDescent="0.25"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</row>
    <row r="13" spans="5:17" x14ac:dyDescent="0.25"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</row>
    <row r="14" spans="5:17" x14ac:dyDescent="0.25"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</row>
    <row r="15" spans="5:17" x14ac:dyDescent="0.25"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</row>
  </sheetData>
  <mergeCells count="1">
    <mergeCell ref="E5:Q1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E2D4B-3232-4526-95EF-C50A77FFE3B5}">
  <dimension ref="A1:T566"/>
  <sheetViews>
    <sheetView topLeftCell="F1" workbookViewId="0">
      <selection activeCell="F26" sqref="F26"/>
    </sheetView>
  </sheetViews>
  <sheetFormatPr defaultRowHeight="15.75" x14ac:dyDescent="0.25"/>
  <cols>
    <col min="1" max="1" width="15" customWidth="1"/>
    <col min="2" max="2" width="13.5" style="26" bestFit="1" customWidth="1"/>
    <col min="6" max="6" width="11.375" customWidth="1"/>
    <col min="7" max="7" width="13.5" style="23" bestFit="1" customWidth="1"/>
    <col min="10" max="10" width="13.25" customWidth="1"/>
    <col min="11" max="11" width="13.875" customWidth="1"/>
    <col min="12" max="12" width="8.375" style="9" customWidth="1"/>
    <col min="13" max="13" width="9" style="9"/>
    <col min="14" max="14" width="12" style="9" bestFit="1" customWidth="1"/>
    <col min="15" max="15" width="11.375" style="9" bestFit="1" customWidth="1"/>
    <col min="16" max="16" width="9" style="9"/>
    <col min="17" max="17" width="13.375" style="9" customWidth="1"/>
    <col min="18" max="18" width="17.125" customWidth="1"/>
    <col min="19" max="19" width="12.5" customWidth="1"/>
    <col min="23" max="23" width="12.375" customWidth="1"/>
  </cols>
  <sheetData>
    <row r="1" spans="1:20" ht="18.75" x14ac:dyDescent="0.25">
      <c r="A1" s="22" t="s">
        <v>4</v>
      </c>
      <c r="B1" s="4" t="s">
        <v>5</v>
      </c>
      <c r="C1" s="22"/>
      <c r="D1" s="22"/>
      <c r="E1" s="22"/>
      <c r="F1" s="1" t="s">
        <v>4</v>
      </c>
      <c r="G1" s="1" t="s">
        <v>5</v>
      </c>
      <c r="T1" s="27"/>
    </row>
    <row r="2" spans="1:20" x14ac:dyDescent="0.25">
      <c r="A2" t="s">
        <v>20</v>
      </c>
      <c r="B2" s="26">
        <v>158</v>
      </c>
      <c r="F2" t="s">
        <v>14</v>
      </c>
      <c r="G2" s="23">
        <v>0</v>
      </c>
    </row>
    <row r="3" spans="1:20" x14ac:dyDescent="0.25">
      <c r="A3" t="s">
        <v>20</v>
      </c>
      <c r="B3" s="26">
        <v>1425</v>
      </c>
      <c r="F3" t="s">
        <v>14</v>
      </c>
      <c r="G3" s="23">
        <v>24</v>
      </c>
    </row>
    <row r="4" spans="1:20" ht="15.75" customHeight="1" x14ac:dyDescent="0.25">
      <c r="A4" t="s">
        <v>20</v>
      </c>
      <c r="B4" s="26">
        <v>174</v>
      </c>
      <c r="F4" t="s">
        <v>14</v>
      </c>
      <c r="G4" s="23">
        <v>53</v>
      </c>
      <c r="J4" s="35" t="s">
        <v>2113</v>
      </c>
      <c r="K4" s="36"/>
      <c r="R4" s="39" t="s">
        <v>2114</v>
      </c>
      <c r="S4" s="39"/>
    </row>
    <row r="5" spans="1:20" x14ac:dyDescent="0.25">
      <c r="A5" t="s">
        <v>20</v>
      </c>
      <c r="B5" s="26">
        <v>227</v>
      </c>
      <c r="F5" t="s">
        <v>14</v>
      </c>
      <c r="G5" s="23">
        <v>18</v>
      </c>
      <c r="J5" s="37"/>
      <c r="K5" s="38"/>
      <c r="R5" s="39"/>
      <c r="S5" s="39"/>
    </row>
    <row r="6" spans="1:20" x14ac:dyDescent="0.25">
      <c r="A6" t="s">
        <v>20</v>
      </c>
      <c r="B6" s="26">
        <v>220</v>
      </c>
      <c r="F6" t="s">
        <v>14</v>
      </c>
      <c r="G6" s="23">
        <v>44</v>
      </c>
      <c r="J6" s="24" t="s">
        <v>2106</v>
      </c>
      <c r="K6" s="28">
        <f>AVERAGE(B2:B566)</f>
        <v>851.14690265486729</v>
      </c>
      <c r="R6" s="24" t="s">
        <v>2106</v>
      </c>
      <c r="S6" s="28">
        <f>AVERAGE(G2:G365)</f>
        <v>585.61538461538464</v>
      </c>
    </row>
    <row r="7" spans="1:20" x14ac:dyDescent="0.25">
      <c r="A7" t="s">
        <v>20</v>
      </c>
      <c r="B7" s="26">
        <v>98</v>
      </c>
      <c r="F7" t="s">
        <v>14</v>
      </c>
      <c r="G7" s="23">
        <v>27</v>
      </c>
      <c r="J7" s="24" t="s">
        <v>2107</v>
      </c>
      <c r="K7" s="28">
        <f>MEDIAN(B2:B566)</f>
        <v>201</v>
      </c>
      <c r="R7" s="24" t="s">
        <v>2107</v>
      </c>
      <c r="S7" s="28">
        <f>MEDIAN(G2:G365)</f>
        <v>114.5</v>
      </c>
    </row>
    <row r="8" spans="1:20" x14ac:dyDescent="0.25">
      <c r="A8" t="s">
        <v>20</v>
      </c>
      <c r="B8" s="26">
        <v>100</v>
      </c>
      <c r="F8" t="s">
        <v>14</v>
      </c>
      <c r="G8" s="23">
        <v>55</v>
      </c>
      <c r="J8" s="24" t="s">
        <v>2110</v>
      </c>
      <c r="K8" s="28">
        <f>MIN(B2:B566)</f>
        <v>16</v>
      </c>
      <c r="M8" s="33"/>
      <c r="R8" s="24" t="s">
        <v>2110</v>
      </c>
      <c r="S8" s="28">
        <f>MIN(G2:G365)</f>
        <v>0</v>
      </c>
      <c r="T8" s="5"/>
    </row>
    <row r="9" spans="1:20" x14ac:dyDescent="0.25">
      <c r="A9" t="s">
        <v>20</v>
      </c>
      <c r="B9" s="26">
        <v>1249</v>
      </c>
      <c r="F9" t="s">
        <v>14</v>
      </c>
      <c r="G9" s="23">
        <v>200</v>
      </c>
      <c r="J9" s="24" t="s">
        <v>2109</v>
      </c>
      <c r="K9" s="28">
        <f>MAX(B2:B566)</f>
        <v>7295</v>
      </c>
      <c r="R9" s="24" t="s">
        <v>2109</v>
      </c>
      <c r="S9" s="28">
        <f>MAX(G2:G365)</f>
        <v>6080</v>
      </c>
    </row>
    <row r="10" spans="1:20" x14ac:dyDescent="0.25">
      <c r="A10" t="s">
        <v>20</v>
      </c>
      <c r="B10" s="26">
        <v>1396</v>
      </c>
      <c r="F10" t="s">
        <v>14</v>
      </c>
      <c r="G10" s="23">
        <v>452</v>
      </c>
      <c r="J10" s="24" t="s">
        <v>2111</v>
      </c>
      <c r="K10" s="25">
        <f>VAR(B2:B566)</f>
        <v>1606216.5936295739</v>
      </c>
      <c r="R10" s="24" t="s">
        <v>2111</v>
      </c>
      <c r="S10" s="25">
        <f>VAR(G2:G365)</f>
        <v>924113.45496927318</v>
      </c>
    </row>
    <row r="11" spans="1:20" x14ac:dyDescent="0.25">
      <c r="A11" t="s">
        <v>20</v>
      </c>
      <c r="B11" s="26">
        <v>890</v>
      </c>
      <c r="F11" t="s">
        <v>14</v>
      </c>
      <c r="G11" s="23">
        <v>674</v>
      </c>
      <c r="J11" s="24" t="s">
        <v>2112</v>
      </c>
      <c r="K11" s="25">
        <f>STDEV(B2:B566)</f>
        <v>1267.366006183523</v>
      </c>
      <c r="R11" s="24" t="s">
        <v>2112</v>
      </c>
      <c r="S11" s="25">
        <f>STDEV(G2:G365)</f>
        <v>961.30819978260524</v>
      </c>
    </row>
    <row r="12" spans="1:20" x14ac:dyDescent="0.25">
      <c r="A12" t="s">
        <v>20</v>
      </c>
      <c r="B12" s="26">
        <v>142</v>
      </c>
      <c r="F12" t="s">
        <v>14</v>
      </c>
      <c r="G12" s="23">
        <v>558</v>
      </c>
    </row>
    <row r="13" spans="1:20" x14ac:dyDescent="0.25">
      <c r="A13" t="s">
        <v>20</v>
      </c>
      <c r="B13" s="26">
        <v>2673</v>
      </c>
      <c r="F13" t="s">
        <v>14</v>
      </c>
      <c r="G13" s="23">
        <v>15</v>
      </c>
    </row>
    <row r="14" spans="1:20" x14ac:dyDescent="0.25">
      <c r="A14" t="s">
        <v>20</v>
      </c>
      <c r="B14" s="26">
        <v>163</v>
      </c>
      <c r="F14" t="s">
        <v>14</v>
      </c>
      <c r="G14" s="23">
        <v>2307</v>
      </c>
    </row>
    <row r="15" spans="1:20" x14ac:dyDescent="0.25">
      <c r="A15" t="s">
        <v>20</v>
      </c>
      <c r="B15" s="26">
        <v>2220</v>
      </c>
      <c r="F15" t="s">
        <v>14</v>
      </c>
      <c r="G15" s="23">
        <v>88</v>
      </c>
    </row>
    <row r="16" spans="1:20" x14ac:dyDescent="0.25">
      <c r="A16" t="s">
        <v>20</v>
      </c>
      <c r="B16" s="26">
        <v>1606</v>
      </c>
      <c r="F16" t="s">
        <v>14</v>
      </c>
      <c r="G16" s="23">
        <v>48</v>
      </c>
    </row>
    <row r="17" spans="1:10" x14ac:dyDescent="0.25">
      <c r="A17" t="s">
        <v>20</v>
      </c>
      <c r="B17" s="26">
        <v>129</v>
      </c>
      <c r="F17" t="s">
        <v>14</v>
      </c>
      <c r="G17" s="23">
        <v>1</v>
      </c>
    </row>
    <row r="18" spans="1:10" x14ac:dyDescent="0.25">
      <c r="A18" t="s">
        <v>20</v>
      </c>
      <c r="B18" s="26">
        <v>226</v>
      </c>
      <c r="F18" t="s">
        <v>14</v>
      </c>
      <c r="G18" s="23">
        <v>1467</v>
      </c>
    </row>
    <row r="19" spans="1:10" x14ac:dyDescent="0.25">
      <c r="A19" t="s">
        <v>20</v>
      </c>
      <c r="B19" s="26">
        <v>5419</v>
      </c>
      <c r="F19" t="s">
        <v>14</v>
      </c>
      <c r="G19" s="23">
        <v>75</v>
      </c>
    </row>
    <row r="20" spans="1:10" x14ac:dyDescent="0.25">
      <c r="A20" t="s">
        <v>20</v>
      </c>
      <c r="B20" s="26">
        <v>165</v>
      </c>
      <c r="F20" t="s">
        <v>14</v>
      </c>
      <c r="G20" s="23">
        <v>120</v>
      </c>
    </row>
    <row r="21" spans="1:10" x14ac:dyDescent="0.25">
      <c r="A21" t="s">
        <v>20</v>
      </c>
      <c r="B21" s="26">
        <v>1965</v>
      </c>
      <c r="F21" t="s">
        <v>14</v>
      </c>
      <c r="G21" s="23">
        <v>2253</v>
      </c>
    </row>
    <row r="22" spans="1:10" x14ac:dyDescent="0.25">
      <c r="A22" t="s">
        <v>20</v>
      </c>
      <c r="B22" s="26">
        <v>16</v>
      </c>
      <c r="F22" t="s">
        <v>14</v>
      </c>
      <c r="G22" s="23">
        <v>5</v>
      </c>
    </row>
    <row r="23" spans="1:10" x14ac:dyDescent="0.25">
      <c r="A23" t="s">
        <v>20</v>
      </c>
      <c r="B23" s="26">
        <v>107</v>
      </c>
      <c r="F23" t="s">
        <v>14</v>
      </c>
      <c r="G23" s="23">
        <v>38</v>
      </c>
    </row>
    <row r="24" spans="1:10" x14ac:dyDescent="0.25">
      <c r="A24" t="s">
        <v>20</v>
      </c>
      <c r="B24" s="26">
        <v>134</v>
      </c>
      <c r="F24" t="s">
        <v>14</v>
      </c>
      <c r="G24" s="23">
        <v>12</v>
      </c>
    </row>
    <row r="25" spans="1:10" x14ac:dyDescent="0.25">
      <c r="A25" t="s">
        <v>20</v>
      </c>
      <c r="B25" s="26">
        <v>198</v>
      </c>
      <c r="F25" t="s">
        <v>14</v>
      </c>
      <c r="G25" s="23">
        <v>1684</v>
      </c>
    </row>
    <row r="26" spans="1:10" x14ac:dyDescent="0.25">
      <c r="A26" t="s">
        <v>20</v>
      </c>
      <c r="B26" s="26">
        <v>111</v>
      </c>
      <c r="F26" t="s">
        <v>14</v>
      </c>
      <c r="G26" s="23">
        <v>56</v>
      </c>
    </row>
    <row r="27" spans="1:10" x14ac:dyDescent="0.25">
      <c r="A27" t="s">
        <v>20</v>
      </c>
      <c r="B27" s="26">
        <v>222</v>
      </c>
      <c r="F27" t="s">
        <v>14</v>
      </c>
      <c r="G27" s="23">
        <v>838</v>
      </c>
    </row>
    <row r="28" spans="1:10" x14ac:dyDescent="0.25">
      <c r="A28" t="s">
        <v>20</v>
      </c>
      <c r="B28" s="26">
        <v>6212</v>
      </c>
      <c r="F28" t="s">
        <v>14</v>
      </c>
      <c r="G28" s="23">
        <v>1000</v>
      </c>
    </row>
    <row r="29" spans="1:10" x14ac:dyDescent="0.25">
      <c r="A29" t="s">
        <v>20</v>
      </c>
      <c r="B29" s="26">
        <v>98</v>
      </c>
      <c r="F29" t="s">
        <v>14</v>
      </c>
      <c r="G29" s="23">
        <v>1482</v>
      </c>
    </row>
    <row r="30" spans="1:10" x14ac:dyDescent="0.25">
      <c r="A30" t="s">
        <v>20</v>
      </c>
      <c r="B30" s="26">
        <v>92</v>
      </c>
      <c r="F30" t="s">
        <v>14</v>
      </c>
      <c r="G30" s="23">
        <v>106</v>
      </c>
      <c r="J30" s="32"/>
    </row>
    <row r="31" spans="1:10" x14ac:dyDescent="0.25">
      <c r="A31" t="s">
        <v>20</v>
      </c>
      <c r="B31" s="26">
        <v>149</v>
      </c>
      <c r="F31" t="s">
        <v>14</v>
      </c>
      <c r="G31" s="23">
        <v>679</v>
      </c>
    </row>
    <row r="32" spans="1:10" x14ac:dyDescent="0.25">
      <c r="A32" t="s">
        <v>20</v>
      </c>
      <c r="B32" s="26">
        <v>2431</v>
      </c>
      <c r="F32" t="s">
        <v>14</v>
      </c>
      <c r="G32" s="23">
        <v>1220</v>
      </c>
    </row>
    <row r="33" spans="1:7" x14ac:dyDescent="0.25">
      <c r="A33" t="s">
        <v>20</v>
      </c>
      <c r="B33" s="26">
        <v>303</v>
      </c>
      <c r="F33" t="s">
        <v>14</v>
      </c>
      <c r="G33" s="23">
        <v>1</v>
      </c>
    </row>
    <row r="34" spans="1:7" x14ac:dyDescent="0.25">
      <c r="A34" t="s">
        <v>20</v>
      </c>
      <c r="B34" s="26">
        <v>209</v>
      </c>
      <c r="F34" t="s">
        <v>14</v>
      </c>
      <c r="G34" s="23">
        <v>37</v>
      </c>
    </row>
    <row r="35" spans="1:7" x14ac:dyDescent="0.25">
      <c r="A35" t="s">
        <v>20</v>
      </c>
      <c r="B35" s="26">
        <v>131</v>
      </c>
      <c r="F35" t="s">
        <v>14</v>
      </c>
      <c r="G35" s="23">
        <v>60</v>
      </c>
    </row>
    <row r="36" spans="1:7" x14ac:dyDescent="0.25">
      <c r="A36" t="s">
        <v>20</v>
      </c>
      <c r="B36" s="26">
        <v>164</v>
      </c>
      <c r="F36" t="s">
        <v>14</v>
      </c>
      <c r="G36" s="23">
        <v>296</v>
      </c>
    </row>
    <row r="37" spans="1:7" x14ac:dyDescent="0.25">
      <c r="A37" t="s">
        <v>20</v>
      </c>
      <c r="B37" s="26">
        <v>201</v>
      </c>
      <c r="F37" t="s">
        <v>14</v>
      </c>
      <c r="G37" s="23">
        <v>3304</v>
      </c>
    </row>
    <row r="38" spans="1:7" x14ac:dyDescent="0.25">
      <c r="A38" t="s">
        <v>20</v>
      </c>
      <c r="B38" s="26">
        <v>211</v>
      </c>
      <c r="F38" t="s">
        <v>14</v>
      </c>
      <c r="G38" s="23">
        <v>73</v>
      </c>
    </row>
    <row r="39" spans="1:7" x14ac:dyDescent="0.25">
      <c r="A39" t="s">
        <v>20</v>
      </c>
      <c r="B39" s="26">
        <v>128</v>
      </c>
      <c r="F39" t="s">
        <v>14</v>
      </c>
      <c r="G39" s="23">
        <v>3387</v>
      </c>
    </row>
    <row r="40" spans="1:7" x14ac:dyDescent="0.25">
      <c r="A40" t="s">
        <v>20</v>
      </c>
      <c r="B40" s="26">
        <v>1600</v>
      </c>
      <c r="F40" t="s">
        <v>14</v>
      </c>
      <c r="G40" s="23">
        <v>662</v>
      </c>
    </row>
    <row r="41" spans="1:7" x14ac:dyDescent="0.25">
      <c r="A41" t="s">
        <v>20</v>
      </c>
      <c r="B41" s="26">
        <v>249</v>
      </c>
      <c r="F41" t="s">
        <v>14</v>
      </c>
      <c r="G41" s="23">
        <v>774</v>
      </c>
    </row>
    <row r="42" spans="1:7" x14ac:dyDescent="0.25">
      <c r="A42" t="s">
        <v>20</v>
      </c>
      <c r="B42" s="26">
        <v>236</v>
      </c>
      <c r="F42" t="s">
        <v>14</v>
      </c>
      <c r="G42" s="23">
        <v>672</v>
      </c>
    </row>
    <row r="43" spans="1:7" x14ac:dyDescent="0.25">
      <c r="A43" t="s">
        <v>20</v>
      </c>
      <c r="B43" s="26">
        <v>4065</v>
      </c>
      <c r="F43" t="s">
        <v>14</v>
      </c>
      <c r="G43" s="23">
        <v>940</v>
      </c>
    </row>
    <row r="44" spans="1:7" x14ac:dyDescent="0.25">
      <c r="A44" t="s">
        <v>20</v>
      </c>
      <c r="B44" s="26">
        <v>246</v>
      </c>
      <c r="F44" t="s">
        <v>14</v>
      </c>
      <c r="G44" s="23">
        <v>117</v>
      </c>
    </row>
    <row r="45" spans="1:7" x14ac:dyDescent="0.25">
      <c r="A45" t="s">
        <v>20</v>
      </c>
      <c r="B45" s="26">
        <v>2475</v>
      </c>
      <c r="F45" t="s">
        <v>14</v>
      </c>
      <c r="G45" s="23">
        <v>115</v>
      </c>
    </row>
    <row r="46" spans="1:7" x14ac:dyDescent="0.25">
      <c r="A46" t="s">
        <v>20</v>
      </c>
      <c r="B46" s="26">
        <v>76</v>
      </c>
      <c r="F46" t="s">
        <v>14</v>
      </c>
      <c r="G46" s="23">
        <v>326</v>
      </c>
    </row>
    <row r="47" spans="1:7" x14ac:dyDescent="0.25">
      <c r="A47" t="s">
        <v>20</v>
      </c>
      <c r="B47" s="26">
        <v>54</v>
      </c>
      <c r="F47" t="s">
        <v>14</v>
      </c>
      <c r="G47" s="23">
        <v>1</v>
      </c>
    </row>
    <row r="48" spans="1:7" x14ac:dyDescent="0.25">
      <c r="A48" t="s">
        <v>20</v>
      </c>
      <c r="B48" s="26">
        <v>88</v>
      </c>
      <c r="F48" t="s">
        <v>14</v>
      </c>
      <c r="G48" s="23">
        <v>1467</v>
      </c>
    </row>
    <row r="49" spans="1:7" x14ac:dyDescent="0.25">
      <c r="A49" t="s">
        <v>20</v>
      </c>
      <c r="B49" s="26">
        <v>85</v>
      </c>
      <c r="F49" t="s">
        <v>14</v>
      </c>
      <c r="G49" s="23">
        <v>5681</v>
      </c>
    </row>
    <row r="50" spans="1:7" x14ac:dyDescent="0.25">
      <c r="A50" t="s">
        <v>20</v>
      </c>
      <c r="B50" s="26">
        <v>170</v>
      </c>
      <c r="F50" t="s">
        <v>14</v>
      </c>
      <c r="G50" s="23">
        <v>1059</v>
      </c>
    </row>
    <row r="51" spans="1:7" x14ac:dyDescent="0.25">
      <c r="A51" t="s">
        <v>20</v>
      </c>
      <c r="B51" s="26">
        <v>330</v>
      </c>
      <c r="F51" t="s">
        <v>14</v>
      </c>
      <c r="G51" s="23">
        <v>1194</v>
      </c>
    </row>
    <row r="52" spans="1:7" x14ac:dyDescent="0.25">
      <c r="A52" t="s">
        <v>20</v>
      </c>
      <c r="B52" s="26">
        <v>127</v>
      </c>
      <c r="F52" t="s">
        <v>14</v>
      </c>
      <c r="G52" s="23">
        <v>30</v>
      </c>
    </row>
    <row r="53" spans="1:7" x14ac:dyDescent="0.25">
      <c r="A53" t="s">
        <v>20</v>
      </c>
      <c r="B53" s="26">
        <v>411</v>
      </c>
      <c r="F53" t="s">
        <v>14</v>
      </c>
      <c r="G53" s="23">
        <v>75</v>
      </c>
    </row>
    <row r="54" spans="1:7" x14ac:dyDescent="0.25">
      <c r="A54" t="s">
        <v>20</v>
      </c>
      <c r="B54" s="26">
        <v>180</v>
      </c>
      <c r="F54" t="s">
        <v>14</v>
      </c>
      <c r="G54" s="23">
        <v>955</v>
      </c>
    </row>
    <row r="55" spans="1:7" x14ac:dyDescent="0.25">
      <c r="A55" t="s">
        <v>20</v>
      </c>
      <c r="B55" s="26">
        <v>374</v>
      </c>
      <c r="F55" t="s">
        <v>14</v>
      </c>
      <c r="G55" s="23">
        <v>67</v>
      </c>
    </row>
    <row r="56" spans="1:7" x14ac:dyDescent="0.25">
      <c r="A56" t="s">
        <v>20</v>
      </c>
      <c r="B56" s="26">
        <v>71</v>
      </c>
      <c r="F56" t="s">
        <v>14</v>
      </c>
      <c r="G56" s="23">
        <v>5</v>
      </c>
    </row>
    <row r="57" spans="1:7" x14ac:dyDescent="0.25">
      <c r="A57" t="s">
        <v>20</v>
      </c>
      <c r="B57" s="26">
        <v>203</v>
      </c>
      <c r="F57" t="s">
        <v>14</v>
      </c>
      <c r="G57" s="23">
        <v>26</v>
      </c>
    </row>
    <row r="58" spans="1:7" x14ac:dyDescent="0.25">
      <c r="A58" t="s">
        <v>20</v>
      </c>
      <c r="B58" s="26">
        <v>113</v>
      </c>
      <c r="F58" t="s">
        <v>14</v>
      </c>
      <c r="G58" s="23">
        <v>1130</v>
      </c>
    </row>
    <row r="59" spans="1:7" x14ac:dyDescent="0.25">
      <c r="A59" t="s">
        <v>20</v>
      </c>
      <c r="B59" s="26">
        <v>96</v>
      </c>
      <c r="F59" t="s">
        <v>14</v>
      </c>
      <c r="G59" s="23">
        <v>782</v>
      </c>
    </row>
    <row r="60" spans="1:7" x14ac:dyDescent="0.25">
      <c r="A60" t="s">
        <v>20</v>
      </c>
      <c r="B60" s="26">
        <v>498</v>
      </c>
      <c r="F60" t="s">
        <v>14</v>
      </c>
      <c r="G60" s="23">
        <v>210</v>
      </c>
    </row>
    <row r="61" spans="1:7" x14ac:dyDescent="0.25">
      <c r="A61" t="s">
        <v>20</v>
      </c>
      <c r="B61" s="26">
        <v>180</v>
      </c>
      <c r="F61" t="s">
        <v>14</v>
      </c>
      <c r="G61" s="23">
        <v>136</v>
      </c>
    </row>
    <row r="62" spans="1:7" x14ac:dyDescent="0.25">
      <c r="A62" t="s">
        <v>20</v>
      </c>
      <c r="B62" s="26">
        <v>27</v>
      </c>
      <c r="F62" t="s">
        <v>14</v>
      </c>
      <c r="G62" s="23">
        <v>86</v>
      </c>
    </row>
    <row r="63" spans="1:7" x14ac:dyDescent="0.25">
      <c r="A63" t="s">
        <v>20</v>
      </c>
      <c r="B63" s="26">
        <v>2331</v>
      </c>
      <c r="F63" t="s">
        <v>14</v>
      </c>
      <c r="G63" s="23">
        <v>19</v>
      </c>
    </row>
    <row r="64" spans="1:7" x14ac:dyDescent="0.25">
      <c r="A64" t="s">
        <v>20</v>
      </c>
      <c r="B64" s="26">
        <v>113</v>
      </c>
      <c r="F64" t="s">
        <v>14</v>
      </c>
      <c r="G64" s="23">
        <v>886</v>
      </c>
    </row>
    <row r="65" spans="1:7" x14ac:dyDescent="0.25">
      <c r="A65" t="s">
        <v>20</v>
      </c>
      <c r="B65" s="26">
        <v>164</v>
      </c>
      <c r="F65" t="s">
        <v>14</v>
      </c>
      <c r="G65" s="23">
        <v>35</v>
      </c>
    </row>
    <row r="66" spans="1:7" x14ac:dyDescent="0.25">
      <c r="A66" t="s">
        <v>20</v>
      </c>
      <c r="B66" s="26">
        <v>164</v>
      </c>
      <c r="F66" t="s">
        <v>14</v>
      </c>
      <c r="G66" s="23">
        <v>24</v>
      </c>
    </row>
    <row r="67" spans="1:7" x14ac:dyDescent="0.25">
      <c r="A67" t="s">
        <v>20</v>
      </c>
      <c r="B67" s="26">
        <v>336</v>
      </c>
      <c r="F67" t="s">
        <v>14</v>
      </c>
      <c r="G67" s="23">
        <v>86</v>
      </c>
    </row>
    <row r="68" spans="1:7" x14ac:dyDescent="0.25">
      <c r="A68" t="s">
        <v>20</v>
      </c>
      <c r="B68" s="26">
        <v>1917</v>
      </c>
      <c r="F68" t="s">
        <v>14</v>
      </c>
      <c r="G68" s="23">
        <v>243</v>
      </c>
    </row>
    <row r="69" spans="1:7" x14ac:dyDescent="0.25">
      <c r="A69" t="s">
        <v>20</v>
      </c>
      <c r="B69" s="26">
        <v>95</v>
      </c>
      <c r="F69" t="s">
        <v>14</v>
      </c>
      <c r="G69" s="23">
        <v>65</v>
      </c>
    </row>
    <row r="70" spans="1:7" x14ac:dyDescent="0.25">
      <c r="A70" t="s">
        <v>20</v>
      </c>
      <c r="B70" s="26">
        <v>147</v>
      </c>
      <c r="F70" t="s">
        <v>14</v>
      </c>
      <c r="G70" s="23">
        <v>100</v>
      </c>
    </row>
    <row r="71" spans="1:7" x14ac:dyDescent="0.25">
      <c r="A71" t="s">
        <v>20</v>
      </c>
      <c r="B71" s="26">
        <v>86</v>
      </c>
      <c r="F71" t="s">
        <v>14</v>
      </c>
      <c r="G71" s="23">
        <v>168</v>
      </c>
    </row>
    <row r="72" spans="1:7" x14ac:dyDescent="0.25">
      <c r="A72" t="s">
        <v>20</v>
      </c>
      <c r="B72" s="26">
        <v>83</v>
      </c>
      <c r="F72" t="s">
        <v>14</v>
      </c>
      <c r="G72" s="23">
        <v>13</v>
      </c>
    </row>
    <row r="73" spans="1:7" x14ac:dyDescent="0.25">
      <c r="A73" t="s">
        <v>20</v>
      </c>
      <c r="B73" s="26">
        <v>676</v>
      </c>
      <c r="F73" t="s">
        <v>14</v>
      </c>
      <c r="G73" s="23">
        <v>1</v>
      </c>
    </row>
    <row r="74" spans="1:7" x14ac:dyDescent="0.25">
      <c r="A74" t="s">
        <v>20</v>
      </c>
      <c r="B74" s="26">
        <v>361</v>
      </c>
      <c r="F74" t="s">
        <v>14</v>
      </c>
      <c r="G74" s="23">
        <v>40</v>
      </c>
    </row>
    <row r="75" spans="1:7" x14ac:dyDescent="0.25">
      <c r="A75" t="s">
        <v>20</v>
      </c>
      <c r="B75" s="26">
        <v>131</v>
      </c>
      <c r="F75" t="s">
        <v>14</v>
      </c>
      <c r="G75" s="23">
        <v>226</v>
      </c>
    </row>
    <row r="76" spans="1:7" x14ac:dyDescent="0.25">
      <c r="A76" t="s">
        <v>20</v>
      </c>
      <c r="B76" s="26">
        <v>126</v>
      </c>
      <c r="F76" t="s">
        <v>14</v>
      </c>
      <c r="G76" s="23">
        <v>1625</v>
      </c>
    </row>
    <row r="77" spans="1:7" x14ac:dyDescent="0.25">
      <c r="A77" t="s">
        <v>20</v>
      </c>
      <c r="B77" s="26">
        <v>275</v>
      </c>
      <c r="F77" t="s">
        <v>14</v>
      </c>
      <c r="G77" s="23">
        <v>143</v>
      </c>
    </row>
    <row r="78" spans="1:7" x14ac:dyDescent="0.25">
      <c r="A78" t="s">
        <v>20</v>
      </c>
      <c r="B78" s="26">
        <v>67</v>
      </c>
      <c r="F78" t="s">
        <v>14</v>
      </c>
      <c r="G78" s="23">
        <v>934</v>
      </c>
    </row>
    <row r="79" spans="1:7" x14ac:dyDescent="0.25">
      <c r="A79" t="s">
        <v>20</v>
      </c>
      <c r="B79" s="26">
        <v>154</v>
      </c>
      <c r="F79" t="s">
        <v>14</v>
      </c>
      <c r="G79" s="23">
        <v>17</v>
      </c>
    </row>
    <row r="80" spans="1:7" x14ac:dyDescent="0.25">
      <c r="A80" t="s">
        <v>20</v>
      </c>
      <c r="B80" s="26">
        <v>1782</v>
      </c>
      <c r="F80" t="s">
        <v>14</v>
      </c>
      <c r="G80" s="23">
        <v>2179</v>
      </c>
    </row>
    <row r="81" spans="1:7" x14ac:dyDescent="0.25">
      <c r="A81" t="s">
        <v>20</v>
      </c>
      <c r="B81" s="26">
        <v>903</v>
      </c>
      <c r="F81" t="s">
        <v>14</v>
      </c>
      <c r="G81" s="23">
        <v>931</v>
      </c>
    </row>
    <row r="82" spans="1:7" x14ac:dyDescent="0.25">
      <c r="A82" t="s">
        <v>20</v>
      </c>
      <c r="B82" s="26">
        <v>94</v>
      </c>
      <c r="F82" t="s">
        <v>14</v>
      </c>
      <c r="G82" s="23">
        <v>92</v>
      </c>
    </row>
    <row r="83" spans="1:7" x14ac:dyDescent="0.25">
      <c r="A83" t="s">
        <v>20</v>
      </c>
      <c r="B83" s="26">
        <v>180</v>
      </c>
      <c r="F83" t="s">
        <v>14</v>
      </c>
      <c r="G83" s="23">
        <v>57</v>
      </c>
    </row>
    <row r="84" spans="1:7" x14ac:dyDescent="0.25">
      <c r="A84" t="s">
        <v>20</v>
      </c>
      <c r="B84" s="26">
        <v>533</v>
      </c>
      <c r="F84" t="s">
        <v>14</v>
      </c>
      <c r="G84" s="23">
        <v>41</v>
      </c>
    </row>
    <row r="85" spans="1:7" x14ac:dyDescent="0.25">
      <c r="A85" t="s">
        <v>20</v>
      </c>
      <c r="B85" s="26">
        <v>2443</v>
      </c>
      <c r="F85" t="s">
        <v>14</v>
      </c>
      <c r="G85" s="23">
        <v>1</v>
      </c>
    </row>
    <row r="86" spans="1:7" x14ac:dyDescent="0.25">
      <c r="A86" t="s">
        <v>20</v>
      </c>
      <c r="B86" s="26">
        <v>89</v>
      </c>
      <c r="F86" t="s">
        <v>14</v>
      </c>
      <c r="G86" s="23">
        <v>101</v>
      </c>
    </row>
    <row r="87" spans="1:7" x14ac:dyDescent="0.25">
      <c r="A87" t="s">
        <v>20</v>
      </c>
      <c r="B87" s="26">
        <v>159</v>
      </c>
      <c r="F87" t="s">
        <v>14</v>
      </c>
      <c r="G87" s="23">
        <v>1335</v>
      </c>
    </row>
    <row r="88" spans="1:7" x14ac:dyDescent="0.25">
      <c r="A88" t="s">
        <v>20</v>
      </c>
      <c r="B88" s="26">
        <v>50</v>
      </c>
      <c r="F88" t="s">
        <v>14</v>
      </c>
      <c r="G88" s="23">
        <v>15</v>
      </c>
    </row>
    <row r="89" spans="1:7" x14ac:dyDescent="0.25">
      <c r="A89" t="s">
        <v>20</v>
      </c>
      <c r="B89" s="26">
        <v>186</v>
      </c>
      <c r="F89" t="s">
        <v>14</v>
      </c>
      <c r="G89" s="23">
        <v>454</v>
      </c>
    </row>
    <row r="90" spans="1:7" x14ac:dyDescent="0.25">
      <c r="A90" t="s">
        <v>20</v>
      </c>
      <c r="B90" s="26">
        <v>1071</v>
      </c>
      <c r="F90" t="s">
        <v>14</v>
      </c>
      <c r="G90" s="23">
        <v>3182</v>
      </c>
    </row>
    <row r="91" spans="1:7" x14ac:dyDescent="0.25">
      <c r="A91" t="s">
        <v>20</v>
      </c>
      <c r="B91" s="26">
        <v>117</v>
      </c>
      <c r="F91" t="s">
        <v>14</v>
      </c>
      <c r="G91" s="23">
        <v>15</v>
      </c>
    </row>
    <row r="92" spans="1:7" x14ac:dyDescent="0.25">
      <c r="A92" t="s">
        <v>20</v>
      </c>
      <c r="B92" s="26">
        <v>70</v>
      </c>
      <c r="F92" t="s">
        <v>14</v>
      </c>
      <c r="G92" s="23">
        <v>133</v>
      </c>
    </row>
    <row r="93" spans="1:7" x14ac:dyDescent="0.25">
      <c r="A93" t="s">
        <v>20</v>
      </c>
      <c r="B93" s="26">
        <v>135</v>
      </c>
      <c r="F93" t="s">
        <v>14</v>
      </c>
      <c r="G93" s="23">
        <v>2062</v>
      </c>
    </row>
    <row r="94" spans="1:7" x14ac:dyDescent="0.25">
      <c r="A94" t="s">
        <v>20</v>
      </c>
      <c r="B94" s="26">
        <v>768</v>
      </c>
      <c r="F94" t="s">
        <v>14</v>
      </c>
      <c r="G94" s="23">
        <v>29</v>
      </c>
    </row>
    <row r="95" spans="1:7" x14ac:dyDescent="0.25">
      <c r="A95" t="s">
        <v>20</v>
      </c>
      <c r="B95" s="26">
        <v>199</v>
      </c>
      <c r="F95" t="s">
        <v>14</v>
      </c>
      <c r="G95" s="23">
        <v>132</v>
      </c>
    </row>
    <row r="96" spans="1:7" x14ac:dyDescent="0.25">
      <c r="A96" t="s">
        <v>20</v>
      </c>
      <c r="B96" s="26">
        <v>107</v>
      </c>
      <c r="F96" t="s">
        <v>14</v>
      </c>
      <c r="G96" s="23">
        <v>137</v>
      </c>
    </row>
    <row r="97" spans="1:7" x14ac:dyDescent="0.25">
      <c r="A97" t="s">
        <v>20</v>
      </c>
      <c r="B97" s="26">
        <v>195</v>
      </c>
      <c r="F97" t="s">
        <v>14</v>
      </c>
      <c r="G97" s="23">
        <v>908</v>
      </c>
    </row>
    <row r="98" spans="1:7" x14ac:dyDescent="0.25">
      <c r="A98" t="s">
        <v>20</v>
      </c>
      <c r="B98" s="26">
        <v>3376</v>
      </c>
      <c r="F98" t="s">
        <v>14</v>
      </c>
      <c r="G98" s="23">
        <v>10</v>
      </c>
    </row>
    <row r="99" spans="1:7" x14ac:dyDescent="0.25">
      <c r="A99" t="s">
        <v>20</v>
      </c>
      <c r="B99" s="26">
        <v>41</v>
      </c>
      <c r="F99" t="s">
        <v>14</v>
      </c>
      <c r="G99" s="23">
        <v>1910</v>
      </c>
    </row>
    <row r="100" spans="1:7" x14ac:dyDescent="0.25">
      <c r="A100" t="s">
        <v>20</v>
      </c>
      <c r="B100" s="26">
        <v>1821</v>
      </c>
      <c r="F100" t="s">
        <v>14</v>
      </c>
      <c r="G100" s="23">
        <v>38</v>
      </c>
    </row>
    <row r="101" spans="1:7" x14ac:dyDescent="0.25">
      <c r="A101" t="s">
        <v>20</v>
      </c>
      <c r="B101" s="26">
        <v>164</v>
      </c>
      <c r="F101" t="s">
        <v>14</v>
      </c>
      <c r="G101" s="23">
        <v>104</v>
      </c>
    </row>
    <row r="102" spans="1:7" x14ac:dyDescent="0.25">
      <c r="A102" t="s">
        <v>20</v>
      </c>
      <c r="B102" s="26">
        <v>157</v>
      </c>
      <c r="F102" t="s">
        <v>14</v>
      </c>
      <c r="G102" s="23">
        <v>49</v>
      </c>
    </row>
    <row r="103" spans="1:7" x14ac:dyDescent="0.25">
      <c r="A103" t="s">
        <v>20</v>
      </c>
      <c r="B103" s="26">
        <v>246</v>
      </c>
      <c r="F103" t="s">
        <v>14</v>
      </c>
      <c r="G103" s="23">
        <v>1</v>
      </c>
    </row>
    <row r="104" spans="1:7" x14ac:dyDescent="0.25">
      <c r="A104" t="s">
        <v>20</v>
      </c>
      <c r="B104" s="26">
        <v>1396</v>
      </c>
      <c r="F104" t="s">
        <v>14</v>
      </c>
      <c r="G104" s="23">
        <v>245</v>
      </c>
    </row>
    <row r="105" spans="1:7" x14ac:dyDescent="0.25">
      <c r="A105" t="s">
        <v>20</v>
      </c>
      <c r="B105" s="26">
        <v>2506</v>
      </c>
      <c r="F105" t="s">
        <v>14</v>
      </c>
      <c r="G105" s="23">
        <v>32</v>
      </c>
    </row>
    <row r="106" spans="1:7" x14ac:dyDescent="0.25">
      <c r="A106" t="s">
        <v>20</v>
      </c>
      <c r="B106" s="26">
        <v>244</v>
      </c>
      <c r="F106" t="s">
        <v>14</v>
      </c>
      <c r="G106" s="23">
        <v>7</v>
      </c>
    </row>
    <row r="107" spans="1:7" x14ac:dyDescent="0.25">
      <c r="A107" t="s">
        <v>20</v>
      </c>
      <c r="B107" s="26">
        <v>146</v>
      </c>
      <c r="F107" t="s">
        <v>14</v>
      </c>
      <c r="G107" s="23">
        <v>803</v>
      </c>
    </row>
    <row r="108" spans="1:7" x14ac:dyDescent="0.25">
      <c r="A108" t="s">
        <v>20</v>
      </c>
      <c r="B108" s="26">
        <v>1267</v>
      </c>
      <c r="F108" t="s">
        <v>14</v>
      </c>
      <c r="G108" s="23">
        <v>16</v>
      </c>
    </row>
    <row r="109" spans="1:7" x14ac:dyDescent="0.25">
      <c r="A109" t="s">
        <v>20</v>
      </c>
      <c r="B109" s="26">
        <v>1561</v>
      </c>
      <c r="F109" t="s">
        <v>14</v>
      </c>
      <c r="G109" s="23">
        <v>31</v>
      </c>
    </row>
    <row r="110" spans="1:7" x14ac:dyDescent="0.25">
      <c r="A110" t="s">
        <v>20</v>
      </c>
      <c r="B110" s="26">
        <v>48</v>
      </c>
      <c r="F110" t="s">
        <v>14</v>
      </c>
      <c r="G110" s="23">
        <v>108</v>
      </c>
    </row>
    <row r="111" spans="1:7" x14ac:dyDescent="0.25">
      <c r="A111" t="s">
        <v>20</v>
      </c>
      <c r="B111" s="26">
        <v>2739</v>
      </c>
      <c r="F111" t="s">
        <v>14</v>
      </c>
      <c r="G111" s="23">
        <v>30</v>
      </c>
    </row>
    <row r="112" spans="1:7" x14ac:dyDescent="0.25">
      <c r="A112" t="s">
        <v>20</v>
      </c>
      <c r="B112" s="26">
        <v>3537</v>
      </c>
      <c r="F112" t="s">
        <v>14</v>
      </c>
      <c r="G112" s="23">
        <v>17</v>
      </c>
    </row>
    <row r="113" spans="1:7" x14ac:dyDescent="0.25">
      <c r="A113" t="s">
        <v>20</v>
      </c>
      <c r="B113" s="26">
        <v>2107</v>
      </c>
      <c r="F113" t="s">
        <v>14</v>
      </c>
      <c r="G113" s="23">
        <v>80</v>
      </c>
    </row>
    <row r="114" spans="1:7" x14ac:dyDescent="0.25">
      <c r="A114" t="s">
        <v>20</v>
      </c>
      <c r="B114" s="26">
        <v>3318</v>
      </c>
      <c r="F114" t="s">
        <v>14</v>
      </c>
      <c r="G114" s="23">
        <v>2468</v>
      </c>
    </row>
    <row r="115" spans="1:7" x14ac:dyDescent="0.25">
      <c r="A115" t="s">
        <v>20</v>
      </c>
      <c r="B115" s="26">
        <v>340</v>
      </c>
      <c r="F115" t="s">
        <v>14</v>
      </c>
      <c r="G115" s="23">
        <v>26</v>
      </c>
    </row>
    <row r="116" spans="1:7" x14ac:dyDescent="0.25">
      <c r="A116" t="s">
        <v>20</v>
      </c>
      <c r="B116" s="26">
        <v>1442</v>
      </c>
      <c r="F116" t="s">
        <v>14</v>
      </c>
      <c r="G116" s="23">
        <v>73</v>
      </c>
    </row>
    <row r="117" spans="1:7" x14ac:dyDescent="0.25">
      <c r="A117" t="s">
        <v>20</v>
      </c>
      <c r="B117" s="26">
        <v>126</v>
      </c>
      <c r="F117" t="s">
        <v>14</v>
      </c>
      <c r="G117" s="23">
        <v>128</v>
      </c>
    </row>
    <row r="118" spans="1:7" x14ac:dyDescent="0.25">
      <c r="A118" t="s">
        <v>20</v>
      </c>
      <c r="B118" s="26">
        <v>524</v>
      </c>
      <c r="F118" t="s">
        <v>14</v>
      </c>
      <c r="G118" s="23">
        <v>33</v>
      </c>
    </row>
    <row r="119" spans="1:7" x14ac:dyDescent="0.25">
      <c r="A119" t="s">
        <v>20</v>
      </c>
      <c r="B119" s="26">
        <v>1989</v>
      </c>
      <c r="F119" t="s">
        <v>14</v>
      </c>
      <c r="G119" s="23">
        <v>1072</v>
      </c>
    </row>
    <row r="120" spans="1:7" x14ac:dyDescent="0.25">
      <c r="A120" t="s">
        <v>20</v>
      </c>
      <c r="B120" s="26">
        <v>157</v>
      </c>
      <c r="F120" t="s">
        <v>14</v>
      </c>
      <c r="G120" s="23">
        <v>393</v>
      </c>
    </row>
    <row r="121" spans="1:7" x14ac:dyDescent="0.25">
      <c r="A121" t="s">
        <v>20</v>
      </c>
      <c r="B121" s="26">
        <v>4498</v>
      </c>
      <c r="F121" t="s">
        <v>14</v>
      </c>
      <c r="G121" s="23">
        <v>1257</v>
      </c>
    </row>
    <row r="122" spans="1:7" x14ac:dyDescent="0.25">
      <c r="A122" t="s">
        <v>20</v>
      </c>
      <c r="B122" s="26">
        <v>80</v>
      </c>
      <c r="F122" t="s">
        <v>14</v>
      </c>
      <c r="G122" s="23">
        <v>328</v>
      </c>
    </row>
    <row r="123" spans="1:7" x14ac:dyDescent="0.25">
      <c r="A123" t="s">
        <v>20</v>
      </c>
      <c r="B123" s="26">
        <v>43</v>
      </c>
      <c r="F123" t="s">
        <v>14</v>
      </c>
      <c r="G123" s="23">
        <v>147</v>
      </c>
    </row>
    <row r="124" spans="1:7" x14ac:dyDescent="0.25">
      <c r="A124" t="s">
        <v>20</v>
      </c>
      <c r="B124" s="26">
        <v>2053</v>
      </c>
      <c r="F124" t="s">
        <v>14</v>
      </c>
      <c r="G124" s="23">
        <v>830</v>
      </c>
    </row>
    <row r="125" spans="1:7" x14ac:dyDescent="0.25">
      <c r="A125" t="s">
        <v>20</v>
      </c>
      <c r="B125" s="26">
        <v>168</v>
      </c>
      <c r="F125" t="s">
        <v>14</v>
      </c>
      <c r="G125" s="23">
        <v>331</v>
      </c>
    </row>
    <row r="126" spans="1:7" x14ac:dyDescent="0.25">
      <c r="A126" t="s">
        <v>20</v>
      </c>
      <c r="B126" s="26">
        <v>4289</v>
      </c>
      <c r="F126" t="s">
        <v>14</v>
      </c>
      <c r="G126" s="23">
        <v>25</v>
      </c>
    </row>
    <row r="127" spans="1:7" x14ac:dyDescent="0.25">
      <c r="A127" t="s">
        <v>20</v>
      </c>
      <c r="B127" s="26">
        <v>165</v>
      </c>
      <c r="F127" t="s">
        <v>14</v>
      </c>
      <c r="G127" s="23">
        <v>3483</v>
      </c>
    </row>
    <row r="128" spans="1:7" x14ac:dyDescent="0.25">
      <c r="A128" t="s">
        <v>20</v>
      </c>
      <c r="B128" s="26">
        <v>1815</v>
      </c>
      <c r="F128" t="s">
        <v>14</v>
      </c>
      <c r="G128" s="23">
        <v>923</v>
      </c>
    </row>
    <row r="129" spans="1:7" x14ac:dyDescent="0.25">
      <c r="A129" t="s">
        <v>20</v>
      </c>
      <c r="B129" s="26">
        <v>397</v>
      </c>
      <c r="F129" t="s">
        <v>14</v>
      </c>
      <c r="G129" s="23">
        <v>1</v>
      </c>
    </row>
    <row r="130" spans="1:7" x14ac:dyDescent="0.25">
      <c r="A130" t="s">
        <v>20</v>
      </c>
      <c r="B130" s="26">
        <v>1539</v>
      </c>
      <c r="F130" t="s">
        <v>14</v>
      </c>
      <c r="G130" s="23">
        <v>33</v>
      </c>
    </row>
    <row r="131" spans="1:7" x14ac:dyDescent="0.25">
      <c r="A131" t="s">
        <v>20</v>
      </c>
      <c r="B131" s="26">
        <v>138</v>
      </c>
      <c r="F131" t="s">
        <v>14</v>
      </c>
      <c r="G131" s="23">
        <v>40</v>
      </c>
    </row>
    <row r="132" spans="1:7" x14ac:dyDescent="0.25">
      <c r="A132" t="s">
        <v>20</v>
      </c>
      <c r="B132" s="26">
        <v>3594</v>
      </c>
      <c r="F132" t="s">
        <v>14</v>
      </c>
      <c r="G132" s="23">
        <v>23</v>
      </c>
    </row>
    <row r="133" spans="1:7" x14ac:dyDescent="0.25">
      <c r="A133" t="s">
        <v>20</v>
      </c>
      <c r="B133" s="26">
        <v>5880</v>
      </c>
      <c r="F133" t="s">
        <v>14</v>
      </c>
      <c r="G133" s="23">
        <v>75</v>
      </c>
    </row>
    <row r="134" spans="1:7" x14ac:dyDescent="0.25">
      <c r="A134" t="s">
        <v>20</v>
      </c>
      <c r="B134" s="26">
        <v>112</v>
      </c>
      <c r="F134" t="s">
        <v>14</v>
      </c>
      <c r="G134" s="23">
        <v>2176</v>
      </c>
    </row>
    <row r="135" spans="1:7" x14ac:dyDescent="0.25">
      <c r="A135" t="s">
        <v>20</v>
      </c>
      <c r="B135" s="26">
        <v>943</v>
      </c>
      <c r="F135" t="s">
        <v>14</v>
      </c>
      <c r="G135" s="23">
        <v>441</v>
      </c>
    </row>
    <row r="136" spans="1:7" x14ac:dyDescent="0.25">
      <c r="A136" t="s">
        <v>20</v>
      </c>
      <c r="B136" s="26">
        <v>2468</v>
      </c>
      <c r="F136" t="s">
        <v>14</v>
      </c>
      <c r="G136" s="23">
        <v>25</v>
      </c>
    </row>
    <row r="137" spans="1:7" x14ac:dyDescent="0.25">
      <c r="A137" t="s">
        <v>20</v>
      </c>
      <c r="B137" s="26">
        <v>2551</v>
      </c>
      <c r="F137" t="s">
        <v>14</v>
      </c>
      <c r="G137" s="23">
        <v>127</v>
      </c>
    </row>
    <row r="138" spans="1:7" x14ac:dyDescent="0.25">
      <c r="A138" t="s">
        <v>20</v>
      </c>
      <c r="B138" s="26">
        <v>101</v>
      </c>
      <c r="F138" t="s">
        <v>14</v>
      </c>
      <c r="G138" s="23">
        <v>355</v>
      </c>
    </row>
    <row r="139" spans="1:7" x14ac:dyDescent="0.25">
      <c r="A139" t="s">
        <v>20</v>
      </c>
      <c r="B139" s="26">
        <v>92</v>
      </c>
      <c r="F139" t="s">
        <v>14</v>
      </c>
      <c r="G139" s="23">
        <v>44</v>
      </c>
    </row>
    <row r="140" spans="1:7" x14ac:dyDescent="0.25">
      <c r="A140" t="s">
        <v>20</v>
      </c>
      <c r="B140" s="26">
        <v>62</v>
      </c>
      <c r="F140" t="s">
        <v>14</v>
      </c>
      <c r="G140" s="23">
        <v>67</v>
      </c>
    </row>
    <row r="141" spans="1:7" x14ac:dyDescent="0.25">
      <c r="A141" t="s">
        <v>20</v>
      </c>
      <c r="B141" s="26">
        <v>149</v>
      </c>
      <c r="F141" t="s">
        <v>14</v>
      </c>
      <c r="G141" s="23">
        <v>1068</v>
      </c>
    </row>
    <row r="142" spans="1:7" x14ac:dyDescent="0.25">
      <c r="A142" t="s">
        <v>20</v>
      </c>
      <c r="B142" s="26">
        <v>329</v>
      </c>
      <c r="F142" t="s">
        <v>14</v>
      </c>
      <c r="G142" s="23">
        <v>424</v>
      </c>
    </row>
    <row r="143" spans="1:7" x14ac:dyDescent="0.25">
      <c r="A143" t="s">
        <v>20</v>
      </c>
      <c r="B143" s="26">
        <v>97</v>
      </c>
      <c r="F143" t="s">
        <v>14</v>
      </c>
      <c r="G143" s="23">
        <v>151</v>
      </c>
    </row>
    <row r="144" spans="1:7" x14ac:dyDescent="0.25">
      <c r="A144" t="s">
        <v>20</v>
      </c>
      <c r="B144" s="26">
        <v>1784</v>
      </c>
      <c r="F144" t="s">
        <v>14</v>
      </c>
      <c r="G144" s="23">
        <v>1608</v>
      </c>
    </row>
    <row r="145" spans="1:7" x14ac:dyDescent="0.25">
      <c r="A145" t="s">
        <v>20</v>
      </c>
      <c r="B145" s="26">
        <v>1684</v>
      </c>
      <c r="F145" t="s">
        <v>14</v>
      </c>
      <c r="G145" s="23">
        <v>941</v>
      </c>
    </row>
    <row r="146" spans="1:7" x14ac:dyDescent="0.25">
      <c r="A146" t="s">
        <v>20</v>
      </c>
      <c r="B146" s="26">
        <v>250</v>
      </c>
      <c r="F146" t="s">
        <v>14</v>
      </c>
      <c r="G146" s="23">
        <v>1</v>
      </c>
    </row>
    <row r="147" spans="1:7" x14ac:dyDescent="0.25">
      <c r="A147" t="s">
        <v>20</v>
      </c>
      <c r="B147" s="26">
        <v>238</v>
      </c>
      <c r="F147" t="s">
        <v>14</v>
      </c>
      <c r="G147" s="23">
        <v>40</v>
      </c>
    </row>
    <row r="148" spans="1:7" x14ac:dyDescent="0.25">
      <c r="A148" t="s">
        <v>20</v>
      </c>
      <c r="B148" s="26">
        <v>53</v>
      </c>
      <c r="F148" t="s">
        <v>14</v>
      </c>
      <c r="G148" s="23">
        <v>3015</v>
      </c>
    </row>
    <row r="149" spans="1:7" x14ac:dyDescent="0.25">
      <c r="A149" t="s">
        <v>20</v>
      </c>
      <c r="B149" s="26">
        <v>214</v>
      </c>
      <c r="F149" t="s">
        <v>14</v>
      </c>
      <c r="G149" s="23">
        <v>435</v>
      </c>
    </row>
    <row r="150" spans="1:7" x14ac:dyDescent="0.25">
      <c r="A150" t="s">
        <v>20</v>
      </c>
      <c r="B150" s="26">
        <v>222</v>
      </c>
      <c r="F150" t="s">
        <v>14</v>
      </c>
      <c r="G150" s="23">
        <v>714</v>
      </c>
    </row>
    <row r="151" spans="1:7" x14ac:dyDescent="0.25">
      <c r="A151" t="s">
        <v>20</v>
      </c>
      <c r="B151" s="26">
        <v>1884</v>
      </c>
      <c r="F151" t="s">
        <v>14</v>
      </c>
      <c r="G151" s="23">
        <v>5497</v>
      </c>
    </row>
    <row r="152" spans="1:7" x14ac:dyDescent="0.25">
      <c r="A152" t="s">
        <v>20</v>
      </c>
      <c r="B152" s="26">
        <v>218</v>
      </c>
      <c r="F152" t="s">
        <v>14</v>
      </c>
      <c r="G152" s="23">
        <v>418</v>
      </c>
    </row>
    <row r="153" spans="1:7" x14ac:dyDescent="0.25">
      <c r="A153" t="s">
        <v>20</v>
      </c>
      <c r="B153" s="26">
        <v>6465</v>
      </c>
      <c r="F153" t="s">
        <v>14</v>
      </c>
      <c r="G153" s="23">
        <v>1439</v>
      </c>
    </row>
    <row r="154" spans="1:7" x14ac:dyDescent="0.25">
      <c r="A154" t="s">
        <v>20</v>
      </c>
      <c r="B154" s="26">
        <v>59</v>
      </c>
      <c r="F154" t="s">
        <v>14</v>
      </c>
      <c r="G154" s="23">
        <v>15</v>
      </c>
    </row>
    <row r="155" spans="1:7" x14ac:dyDescent="0.25">
      <c r="A155" t="s">
        <v>20</v>
      </c>
      <c r="B155" s="26">
        <v>88</v>
      </c>
      <c r="F155" t="s">
        <v>14</v>
      </c>
      <c r="G155" s="23">
        <v>1999</v>
      </c>
    </row>
    <row r="156" spans="1:7" x14ac:dyDescent="0.25">
      <c r="A156" t="s">
        <v>20</v>
      </c>
      <c r="B156" s="26">
        <v>1697</v>
      </c>
      <c r="F156" t="s">
        <v>14</v>
      </c>
      <c r="G156" s="23">
        <v>118</v>
      </c>
    </row>
    <row r="157" spans="1:7" x14ac:dyDescent="0.25">
      <c r="A157" t="s">
        <v>20</v>
      </c>
      <c r="B157" s="26">
        <v>92</v>
      </c>
      <c r="F157" t="s">
        <v>14</v>
      </c>
      <c r="G157" s="23">
        <v>162</v>
      </c>
    </row>
    <row r="158" spans="1:7" x14ac:dyDescent="0.25">
      <c r="A158" t="s">
        <v>20</v>
      </c>
      <c r="B158" s="26">
        <v>186</v>
      </c>
      <c r="F158" t="s">
        <v>14</v>
      </c>
      <c r="G158" s="23">
        <v>83</v>
      </c>
    </row>
    <row r="159" spans="1:7" x14ac:dyDescent="0.25">
      <c r="A159" t="s">
        <v>20</v>
      </c>
      <c r="B159" s="26">
        <v>138</v>
      </c>
      <c r="F159" t="s">
        <v>14</v>
      </c>
      <c r="G159" s="23">
        <v>747</v>
      </c>
    </row>
    <row r="160" spans="1:7" x14ac:dyDescent="0.25">
      <c r="A160" t="s">
        <v>20</v>
      </c>
      <c r="B160" s="26">
        <v>261</v>
      </c>
      <c r="F160" t="s">
        <v>14</v>
      </c>
      <c r="G160" s="23">
        <v>84</v>
      </c>
    </row>
    <row r="161" spans="1:7" x14ac:dyDescent="0.25">
      <c r="A161" t="s">
        <v>20</v>
      </c>
      <c r="B161" s="26">
        <v>107</v>
      </c>
      <c r="F161" t="s">
        <v>14</v>
      </c>
      <c r="G161" s="23">
        <v>91</v>
      </c>
    </row>
    <row r="162" spans="1:7" x14ac:dyDescent="0.25">
      <c r="A162" t="s">
        <v>20</v>
      </c>
      <c r="B162" s="26">
        <v>199</v>
      </c>
      <c r="F162" t="s">
        <v>14</v>
      </c>
      <c r="G162" s="23">
        <v>792</v>
      </c>
    </row>
    <row r="163" spans="1:7" x14ac:dyDescent="0.25">
      <c r="A163" t="s">
        <v>20</v>
      </c>
      <c r="B163" s="26">
        <v>5512</v>
      </c>
      <c r="F163" t="s">
        <v>14</v>
      </c>
      <c r="G163" s="23">
        <v>32</v>
      </c>
    </row>
    <row r="164" spans="1:7" x14ac:dyDescent="0.25">
      <c r="A164" t="s">
        <v>20</v>
      </c>
      <c r="B164" s="26">
        <v>86</v>
      </c>
      <c r="F164" t="s">
        <v>14</v>
      </c>
      <c r="G164" s="23">
        <v>186</v>
      </c>
    </row>
    <row r="165" spans="1:7" x14ac:dyDescent="0.25">
      <c r="A165" t="s">
        <v>20</v>
      </c>
      <c r="B165" s="26">
        <v>2768</v>
      </c>
      <c r="F165" t="s">
        <v>14</v>
      </c>
      <c r="G165" s="23">
        <v>605</v>
      </c>
    </row>
    <row r="166" spans="1:7" x14ac:dyDescent="0.25">
      <c r="A166" t="s">
        <v>20</v>
      </c>
      <c r="B166" s="26">
        <v>48</v>
      </c>
      <c r="F166" t="s">
        <v>14</v>
      </c>
      <c r="G166" s="23">
        <v>1</v>
      </c>
    </row>
    <row r="167" spans="1:7" x14ac:dyDescent="0.25">
      <c r="A167" t="s">
        <v>20</v>
      </c>
      <c r="B167" s="26">
        <v>87</v>
      </c>
      <c r="F167" t="s">
        <v>14</v>
      </c>
      <c r="G167" s="23">
        <v>31</v>
      </c>
    </row>
    <row r="168" spans="1:7" x14ac:dyDescent="0.25">
      <c r="A168" t="s">
        <v>20</v>
      </c>
      <c r="B168" s="26">
        <v>1894</v>
      </c>
      <c r="F168" t="s">
        <v>14</v>
      </c>
      <c r="G168" s="23">
        <v>1181</v>
      </c>
    </row>
    <row r="169" spans="1:7" x14ac:dyDescent="0.25">
      <c r="A169" t="s">
        <v>20</v>
      </c>
      <c r="B169" s="26">
        <v>282</v>
      </c>
      <c r="F169" t="s">
        <v>14</v>
      </c>
      <c r="G169" s="23">
        <v>39</v>
      </c>
    </row>
    <row r="170" spans="1:7" x14ac:dyDescent="0.25">
      <c r="A170" t="s">
        <v>20</v>
      </c>
      <c r="B170" s="26">
        <v>116</v>
      </c>
      <c r="F170" t="s">
        <v>14</v>
      </c>
      <c r="G170" s="23">
        <v>46</v>
      </c>
    </row>
    <row r="171" spans="1:7" x14ac:dyDescent="0.25">
      <c r="A171" t="s">
        <v>20</v>
      </c>
      <c r="B171" s="26">
        <v>83</v>
      </c>
      <c r="F171" t="s">
        <v>14</v>
      </c>
      <c r="G171" s="23">
        <v>105</v>
      </c>
    </row>
    <row r="172" spans="1:7" x14ac:dyDescent="0.25">
      <c r="A172" t="s">
        <v>20</v>
      </c>
      <c r="B172" s="26">
        <v>91</v>
      </c>
      <c r="F172" t="s">
        <v>14</v>
      </c>
      <c r="G172" s="23">
        <v>535</v>
      </c>
    </row>
    <row r="173" spans="1:7" x14ac:dyDescent="0.25">
      <c r="A173" t="s">
        <v>20</v>
      </c>
      <c r="B173" s="26">
        <v>546</v>
      </c>
      <c r="F173" t="s">
        <v>14</v>
      </c>
      <c r="G173" s="23">
        <v>16</v>
      </c>
    </row>
    <row r="174" spans="1:7" x14ac:dyDescent="0.25">
      <c r="A174" t="s">
        <v>20</v>
      </c>
      <c r="B174" s="26">
        <v>393</v>
      </c>
      <c r="F174" t="s">
        <v>14</v>
      </c>
      <c r="G174" s="23">
        <v>575</v>
      </c>
    </row>
    <row r="175" spans="1:7" x14ac:dyDescent="0.25">
      <c r="A175" t="s">
        <v>20</v>
      </c>
      <c r="B175" s="26">
        <v>133</v>
      </c>
      <c r="F175" t="s">
        <v>14</v>
      </c>
      <c r="G175" s="23">
        <v>1120</v>
      </c>
    </row>
    <row r="176" spans="1:7" x14ac:dyDescent="0.25">
      <c r="A176" t="s">
        <v>20</v>
      </c>
      <c r="B176" s="26">
        <v>254</v>
      </c>
      <c r="F176" t="s">
        <v>14</v>
      </c>
      <c r="G176" s="23">
        <v>113</v>
      </c>
    </row>
    <row r="177" spans="1:7" x14ac:dyDescent="0.25">
      <c r="A177" t="s">
        <v>20</v>
      </c>
      <c r="B177" s="26">
        <v>176</v>
      </c>
      <c r="F177" t="s">
        <v>14</v>
      </c>
      <c r="G177" s="23">
        <v>1538</v>
      </c>
    </row>
    <row r="178" spans="1:7" x14ac:dyDescent="0.25">
      <c r="A178" t="s">
        <v>20</v>
      </c>
      <c r="B178" s="26">
        <v>337</v>
      </c>
      <c r="F178" t="s">
        <v>14</v>
      </c>
      <c r="G178" s="23">
        <v>9</v>
      </c>
    </row>
    <row r="179" spans="1:7" x14ac:dyDescent="0.25">
      <c r="A179" t="s">
        <v>20</v>
      </c>
      <c r="B179" s="26">
        <v>107</v>
      </c>
      <c r="F179" t="s">
        <v>14</v>
      </c>
      <c r="G179" s="23">
        <v>554</v>
      </c>
    </row>
    <row r="180" spans="1:7" x14ac:dyDescent="0.25">
      <c r="A180" t="s">
        <v>20</v>
      </c>
      <c r="B180" s="26">
        <v>183</v>
      </c>
      <c r="F180" t="s">
        <v>14</v>
      </c>
      <c r="G180" s="23">
        <v>648</v>
      </c>
    </row>
    <row r="181" spans="1:7" x14ac:dyDescent="0.25">
      <c r="A181" t="s">
        <v>20</v>
      </c>
      <c r="B181" s="26">
        <v>72</v>
      </c>
      <c r="F181" t="s">
        <v>14</v>
      </c>
      <c r="G181" s="23">
        <v>21</v>
      </c>
    </row>
    <row r="182" spans="1:7" x14ac:dyDescent="0.25">
      <c r="A182" t="s">
        <v>20</v>
      </c>
      <c r="B182" s="26">
        <v>295</v>
      </c>
      <c r="F182" t="s">
        <v>14</v>
      </c>
      <c r="G182" s="23">
        <v>54</v>
      </c>
    </row>
    <row r="183" spans="1:7" x14ac:dyDescent="0.25">
      <c r="A183" t="s">
        <v>20</v>
      </c>
      <c r="B183" s="26">
        <v>142</v>
      </c>
      <c r="F183" t="s">
        <v>14</v>
      </c>
      <c r="G183" s="23">
        <v>120</v>
      </c>
    </row>
    <row r="184" spans="1:7" x14ac:dyDescent="0.25">
      <c r="A184" t="s">
        <v>20</v>
      </c>
      <c r="B184" s="26">
        <v>85</v>
      </c>
      <c r="F184" t="s">
        <v>14</v>
      </c>
      <c r="G184" s="23">
        <v>579</v>
      </c>
    </row>
    <row r="185" spans="1:7" x14ac:dyDescent="0.25">
      <c r="A185" t="s">
        <v>20</v>
      </c>
      <c r="B185" s="26">
        <v>659</v>
      </c>
      <c r="F185" t="s">
        <v>14</v>
      </c>
      <c r="G185" s="23">
        <v>2072</v>
      </c>
    </row>
    <row r="186" spans="1:7" x14ac:dyDescent="0.25">
      <c r="A186" t="s">
        <v>20</v>
      </c>
      <c r="B186" s="26">
        <v>121</v>
      </c>
      <c r="F186" t="s">
        <v>14</v>
      </c>
      <c r="G186" s="23">
        <v>0</v>
      </c>
    </row>
    <row r="187" spans="1:7" x14ac:dyDescent="0.25">
      <c r="A187" t="s">
        <v>20</v>
      </c>
      <c r="B187" s="26">
        <v>3742</v>
      </c>
      <c r="F187" t="s">
        <v>14</v>
      </c>
      <c r="G187" s="23">
        <v>1796</v>
      </c>
    </row>
    <row r="188" spans="1:7" x14ac:dyDescent="0.25">
      <c r="A188" t="s">
        <v>20</v>
      </c>
      <c r="B188" s="26">
        <v>223</v>
      </c>
      <c r="F188" t="s">
        <v>14</v>
      </c>
      <c r="G188" s="23">
        <v>62</v>
      </c>
    </row>
    <row r="189" spans="1:7" x14ac:dyDescent="0.25">
      <c r="A189" t="s">
        <v>20</v>
      </c>
      <c r="B189" s="26">
        <v>133</v>
      </c>
      <c r="F189" t="s">
        <v>14</v>
      </c>
      <c r="G189" s="23">
        <v>347</v>
      </c>
    </row>
    <row r="190" spans="1:7" x14ac:dyDescent="0.25">
      <c r="A190" t="s">
        <v>20</v>
      </c>
      <c r="B190" s="26">
        <v>5168</v>
      </c>
      <c r="F190" t="s">
        <v>14</v>
      </c>
      <c r="G190" s="23">
        <v>19</v>
      </c>
    </row>
    <row r="191" spans="1:7" x14ac:dyDescent="0.25">
      <c r="A191" t="s">
        <v>20</v>
      </c>
      <c r="B191" s="26">
        <v>307</v>
      </c>
      <c r="F191" t="s">
        <v>14</v>
      </c>
      <c r="G191" s="23">
        <v>1258</v>
      </c>
    </row>
    <row r="192" spans="1:7" x14ac:dyDescent="0.25">
      <c r="A192" t="s">
        <v>20</v>
      </c>
      <c r="B192" s="26">
        <v>2441</v>
      </c>
      <c r="F192" t="s">
        <v>14</v>
      </c>
      <c r="G192" s="23">
        <v>362</v>
      </c>
    </row>
    <row r="193" spans="1:7" x14ac:dyDescent="0.25">
      <c r="A193" t="s">
        <v>20</v>
      </c>
      <c r="B193" s="26">
        <v>1385</v>
      </c>
      <c r="F193" t="s">
        <v>14</v>
      </c>
      <c r="G193" s="23">
        <v>133</v>
      </c>
    </row>
    <row r="194" spans="1:7" x14ac:dyDescent="0.25">
      <c r="A194" t="s">
        <v>20</v>
      </c>
      <c r="B194" s="26">
        <v>190</v>
      </c>
      <c r="F194" t="s">
        <v>14</v>
      </c>
      <c r="G194" s="23">
        <v>846</v>
      </c>
    </row>
    <row r="195" spans="1:7" x14ac:dyDescent="0.25">
      <c r="A195" t="s">
        <v>20</v>
      </c>
      <c r="B195" s="26">
        <v>470</v>
      </c>
      <c r="F195" t="s">
        <v>14</v>
      </c>
      <c r="G195" s="23">
        <v>10</v>
      </c>
    </row>
    <row r="196" spans="1:7" x14ac:dyDescent="0.25">
      <c r="A196" t="s">
        <v>20</v>
      </c>
      <c r="B196" s="26">
        <v>253</v>
      </c>
      <c r="F196" t="s">
        <v>14</v>
      </c>
      <c r="G196" s="23">
        <v>191</v>
      </c>
    </row>
    <row r="197" spans="1:7" x14ac:dyDescent="0.25">
      <c r="A197" t="s">
        <v>20</v>
      </c>
      <c r="B197" s="26">
        <v>1113</v>
      </c>
      <c r="F197" t="s">
        <v>14</v>
      </c>
      <c r="G197" s="23">
        <v>1979</v>
      </c>
    </row>
    <row r="198" spans="1:7" x14ac:dyDescent="0.25">
      <c r="A198" t="s">
        <v>20</v>
      </c>
      <c r="B198" s="26">
        <v>2283</v>
      </c>
      <c r="F198" t="s">
        <v>14</v>
      </c>
      <c r="G198" s="23">
        <v>63</v>
      </c>
    </row>
    <row r="199" spans="1:7" x14ac:dyDescent="0.25">
      <c r="A199" t="s">
        <v>20</v>
      </c>
      <c r="B199" s="26">
        <v>1095</v>
      </c>
      <c r="F199" t="s">
        <v>14</v>
      </c>
      <c r="G199" s="23">
        <v>6080</v>
      </c>
    </row>
    <row r="200" spans="1:7" x14ac:dyDescent="0.25">
      <c r="A200" t="s">
        <v>20</v>
      </c>
      <c r="B200" s="26">
        <v>1690</v>
      </c>
      <c r="F200" t="s">
        <v>14</v>
      </c>
      <c r="G200" s="23">
        <v>80</v>
      </c>
    </row>
    <row r="201" spans="1:7" x14ac:dyDescent="0.25">
      <c r="A201" t="s">
        <v>20</v>
      </c>
      <c r="B201" s="26">
        <v>191</v>
      </c>
      <c r="F201" t="s">
        <v>14</v>
      </c>
      <c r="G201" s="23">
        <v>9</v>
      </c>
    </row>
    <row r="202" spans="1:7" x14ac:dyDescent="0.25">
      <c r="A202" t="s">
        <v>20</v>
      </c>
      <c r="B202" s="26">
        <v>2013</v>
      </c>
      <c r="F202" t="s">
        <v>14</v>
      </c>
      <c r="G202" s="23">
        <v>1784</v>
      </c>
    </row>
    <row r="203" spans="1:7" x14ac:dyDescent="0.25">
      <c r="A203" t="s">
        <v>20</v>
      </c>
      <c r="B203" s="26">
        <v>1703</v>
      </c>
      <c r="F203" t="s">
        <v>14</v>
      </c>
      <c r="G203" s="23">
        <v>243</v>
      </c>
    </row>
    <row r="204" spans="1:7" x14ac:dyDescent="0.25">
      <c r="A204" t="s">
        <v>20</v>
      </c>
      <c r="B204" s="26">
        <v>80</v>
      </c>
      <c r="F204" t="s">
        <v>14</v>
      </c>
      <c r="G204" s="23">
        <v>1296</v>
      </c>
    </row>
    <row r="205" spans="1:7" x14ac:dyDescent="0.25">
      <c r="A205" t="s">
        <v>20</v>
      </c>
      <c r="B205" s="26">
        <v>41</v>
      </c>
      <c r="F205" t="s">
        <v>14</v>
      </c>
      <c r="G205" s="23">
        <v>77</v>
      </c>
    </row>
    <row r="206" spans="1:7" x14ac:dyDescent="0.25">
      <c r="A206" t="s">
        <v>20</v>
      </c>
      <c r="B206" s="26">
        <v>187</v>
      </c>
      <c r="F206" t="s">
        <v>14</v>
      </c>
      <c r="G206" s="23">
        <v>395</v>
      </c>
    </row>
    <row r="207" spans="1:7" x14ac:dyDescent="0.25">
      <c r="A207" t="s">
        <v>20</v>
      </c>
      <c r="B207" s="26">
        <v>2875</v>
      </c>
      <c r="F207" t="s">
        <v>14</v>
      </c>
      <c r="G207" s="23">
        <v>49</v>
      </c>
    </row>
    <row r="208" spans="1:7" x14ac:dyDescent="0.25">
      <c r="A208" t="s">
        <v>20</v>
      </c>
      <c r="B208" s="26">
        <v>88</v>
      </c>
      <c r="F208" t="s">
        <v>14</v>
      </c>
      <c r="G208" s="23">
        <v>180</v>
      </c>
    </row>
    <row r="209" spans="1:7" x14ac:dyDescent="0.25">
      <c r="A209" t="s">
        <v>20</v>
      </c>
      <c r="B209" s="26">
        <v>191</v>
      </c>
      <c r="F209" t="s">
        <v>14</v>
      </c>
      <c r="G209" s="23">
        <v>2690</v>
      </c>
    </row>
    <row r="210" spans="1:7" x14ac:dyDescent="0.25">
      <c r="A210" t="s">
        <v>20</v>
      </c>
      <c r="B210" s="26">
        <v>139</v>
      </c>
      <c r="F210" t="s">
        <v>14</v>
      </c>
      <c r="G210" s="23">
        <v>2779</v>
      </c>
    </row>
    <row r="211" spans="1:7" x14ac:dyDescent="0.25">
      <c r="A211" t="s">
        <v>20</v>
      </c>
      <c r="B211" s="26">
        <v>186</v>
      </c>
      <c r="F211" t="s">
        <v>14</v>
      </c>
      <c r="G211" s="23">
        <v>92</v>
      </c>
    </row>
    <row r="212" spans="1:7" x14ac:dyDescent="0.25">
      <c r="A212" t="s">
        <v>20</v>
      </c>
      <c r="B212" s="26">
        <v>112</v>
      </c>
      <c r="F212" t="s">
        <v>14</v>
      </c>
      <c r="G212" s="23">
        <v>1028</v>
      </c>
    </row>
    <row r="213" spans="1:7" x14ac:dyDescent="0.25">
      <c r="A213" t="s">
        <v>20</v>
      </c>
      <c r="B213" s="26">
        <v>101</v>
      </c>
      <c r="F213" t="s">
        <v>14</v>
      </c>
      <c r="G213" s="23">
        <v>26</v>
      </c>
    </row>
    <row r="214" spans="1:7" x14ac:dyDescent="0.25">
      <c r="A214" t="s">
        <v>20</v>
      </c>
      <c r="B214" s="26">
        <v>206</v>
      </c>
      <c r="F214" t="s">
        <v>14</v>
      </c>
      <c r="G214" s="23">
        <v>1790</v>
      </c>
    </row>
    <row r="215" spans="1:7" x14ac:dyDescent="0.25">
      <c r="A215" t="s">
        <v>20</v>
      </c>
      <c r="B215" s="26">
        <v>154</v>
      </c>
      <c r="F215" t="s">
        <v>14</v>
      </c>
      <c r="G215" s="23">
        <v>37</v>
      </c>
    </row>
    <row r="216" spans="1:7" x14ac:dyDescent="0.25">
      <c r="A216" t="s">
        <v>20</v>
      </c>
      <c r="B216" s="26">
        <v>5966</v>
      </c>
      <c r="F216" t="s">
        <v>14</v>
      </c>
      <c r="G216" s="23">
        <v>35</v>
      </c>
    </row>
    <row r="217" spans="1:7" x14ac:dyDescent="0.25">
      <c r="A217" t="s">
        <v>20</v>
      </c>
      <c r="B217" s="26">
        <v>169</v>
      </c>
      <c r="F217" t="s">
        <v>14</v>
      </c>
      <c r="G217" s="23">
        <v>558</v>
      </c>
    </row>
    <row r="218" spans="1:7" x14ac:dyDescent="0.25">
      <c r="A218" t="s">
        <v>20</v>
      </c>
      <c r="B218" s="26">
        <v>2106</v>
      </c>
      <c r="F218" t="s">
        <v>14</v>
      </c>
      <c r="G218" s="23">
        <v>64</v>
      </c>
    </row>
    <row r="219" spans="1:7" x14ac:dyDescent="0.25">
      <c r="A219" t="s">
        <v>20</v>
      </c>
      <c r="B219" s="26">
        <v>131</v>
      </c>
      <c r="F219" t="s">
        <v>14</v>
      </c>
      <c r="G219" s="23">
        <v>245</v>
      </c>
    </row>
    <row r="220" spans="1:7" x14ac:dyDescent="0.25">
      <c r="A220" t="s">
        <v>20</v>
      </c>
      <c r="B220" s="26">
        <v>84</v>
      </c>
      <c r="F220" t="s">
        <v>14</v>
      </c>
      <c r="G220" s="23">
        <v>71</v>
      </c>
    </row>
    <row r="221" spans="1:7" x14ac:dyDescent="0.25">
      <c r="A221" t="s">
        <v>20</v>
      </c>
      <c r="B221" s="26">
        <v>155</v>
      </c>
      <c r="F221" t="s">
        <v>14</v>
      </c>
      <c r="G221" s="23">
        <v>42</v>
      </c>
    </row>
    <row r="222" spans="1:7" x14ac:dyDescent="0.25">
      <c r="A222" t="s">
        <v>20</v>
      </c>
      <c r="B222" s="26">
        <v>189</v>
      </c>
      <c r="F222" t="s">
        <v>14</v>
      </c>
      <c r="G222" s="23">
        <v>156</v>
      </c>
    </row>
    <row r="223" spans="1:7" x14ac:dyDescent="0.25">
      <c r="A223" t="s">
        <v>20</v>
      </c>
      <c r="B223" s="26">
        <v>4799</v>
      </c>
      <c r="F223" t="s">
        <v>14</v>
      </c>
      <c r="G223" s="23">
        <v>1368</v>
      </c>
    </row>
    <row r="224" spans="1:7" x14ac:dyDescent="0.25">
      <c r="A224" t="s">
        <v>20</v>
      </c>
      <c r="B224" s="26">
        <v>1137</v>
      </c>
      <c r="F224" t="s">
        <v>14</v>
      </c>
      <c r="G224" s="23">
        <v>102</v>
      </c>
    </row>
    <row r="225" spans="1:7" x14ac:dyDescent="0.25">
      <c r="A225" t="s">
        <v>20</v>
      </c>
      <c r="B225" s="26">
        <v>1152</v>
      </c>
      <c r="F225" t="s">
        <v>14</v>
      </c>
      <c r="G225" s="23">
        <v>86</v>
      </c>
    </row>
    <row r="226" spans="1:7" x14ac:dyDescent="0.25">
      <c r="A226" t="s">
        <v>20</v>
      </c>
      <c r="B226" s="26">
        <v>50</v>
      </c>
      <c r="F226" t="s">
        <v>14</v>
      </c>
      <c r="G226" s="23">
        <v>253</v>
      </c>
    </row>
    <row r="227" spans="1:7" x14ac:dyDescent="0.25">
      <c r="A227" t="s">
        <v>20</v>
      </c>
      <c r="B227" s="26">
        <v>3059</v>
      </c>
      <c r="F227" t="s">
        <v>14</v>
      </c>
      <c r="G227" s="23">
        <v>157</v>
      </c>
    </row>
    <row r="228" spans="1:7" x14ac:dyDescent="0.25">
      <c r="A228" t="s">
        <v>20</v>
      </c>
      <c r="B228" s="26">
        <v>34</v>
      </c>
      <c r="F228" t="s">
        <v>14</v>
      </c>
      <c r="G228" s="23">
        <v>183</v>
      </c>
    </row>
    <row r="229" spans="1:7" x14ac:dyDescent="0.25">
      <c r="A229" t="s">
        <v>20</v>
      </c>
      <c r="B229" s="26">
        <v>220</v>
      </c>
      <c r="F229" t="s">
        <v>14</v>
      </c>
      <c r="G229" s="23">
        <v>82</v>
      </c>
    </row>
    <row r="230" spans="1:7" x14ac:dyDescent="0.25">
      <c r="A230" t="s">
        <v>20</v>
      </c>
      <c r="B230" s="26">
        <v>1604</v>
      </c>
      <c r="F230" t="s">
        <v>14</v>
      </c>
      <c r="G230" s="23">
        <v>1</v>
      </c>
    </row>
    <row r="231" spans="1:7" x14ac:dyDescent="0.25">
      <c r="A231" t="s">
        <v>20</v>
      </c>
      <c r="B231" s="26">
        <v>454</v>
      </c>
      <c r="F231" t="s">
        <v>14</v>
      </c>
      <c r="G231" s="23">
        <v>1198</v>
      </c>
    </row>
    <row r="232" spans="1:7" x14ac:dyDescent="0.25">
      <c r="A232" t="s">
        <v>20</v>
      </c>
      <c r="B232" s="26">
        <v>123</v>
      </c>
      <c r="F232" t="s">
        <v>14</v>
      </c>
      <c r="G232" s="23">
        <v>648</v>
      </c>
    </row>
    <row r="233" spans="1:7" x14ac:dyDescent="0.25">
      <c r="A233" t="s">
        <v>20</v>
      </c>
      <c r="B233" s="26">
        <v>299</v>
      </c>
      <c r="F233" t="s">
        <v>14</v>
      </c>
      <c r="G233" s="23">
        <v>64</v>
      </c>
    </row>
    <row r="234" spans="1:7" x14ac:dyDescent="0.25">
      <c r="A234" t="s">
        <v>20</v>
      </c>
      <c r="B234" s="26">
        <v>2237</v>
      </c>
      <c r="F234" t="s">
        <v>14</v>
      </c>
      <c r="G234" s="23">
        <v>62</v>
      </c>
    </row>
    <row r="235" spans="1:7" x14ac:dyDescent="0.25">
      <c r="A235" t="s">
        <v>20</v>
      </c>
      <c r="B235" s="26">
        <v>645</v>
      </c>
      <c r="F235" t="s">
        <v>14</v>
      </c>
      <c r="G235" s="23">
        <v>750</v>
      </c>
    </row>
    <row r="236" spans="1:7" x14ac:dyDescent="0.25">
      <c r="A236" t="s">
        <v>20</v>
      </c>
      <c r="B236" s="26">
        <v>484</v>
      </c>
      <c r="F236" t="s">
        <v>14</v>
      </c>
      <c r="G236" s="23">
        <v>105</v>
      </c>
    </row>
    <row r="237" spans="1:7" x14ac:dyDescent="0.25">
      <c r="A237" t="s">
        <v>20</v>
      </c>
      <c r="B237" s="26">
        <v>154</v>
      </c>
      <c r="F237" t="s">
        <v>14</v>
      </c>
      <c r="G237" s="23">
        <v>2604</v>
      </c>
    </row>
    <row r="238" spans="1:7" x14ac:dyDescent="0.25">
      <c r="A238" t="s">
        <v>20</v>
      </c>
      <c r="B238" s="26">
        <v>82</v>
      </c>
      <c r="F238" t="s">
        <v>14</v>
      </c>
      <c r="G238" s="23">
        <v>65</v>
      </c>
    </row>
    <row r="239" spans="1:7" x14ac:dyDescent="0.25">
      <c r="A239" t="s">
        <v>20</v>
      </c>
      <c r="B239" s="26">
        <v>134</v>
      </c>
      <c r="F239" t="s">
        <v>14</v>
      </c>
      <c r="G239" s="23">
        <v>94</v>
      </c>
    </row>
    <row r="240" spans="1:7" x14ac:dyDescent="0.25">
      <c r="A240" t="s">
        <v>20</v>
      </c>
      <c r="B240" s="26">
        <v>5203</v>
      </c>
      <c r="F240" t="s">
        <v>14</v>
      </c>
      <c r="G240" s="23">
        <v>257</v>
      </c>
    </row>
    <row r="241" spans="1:7" x14ac:dyDescent="0.25">
      <c r="A241" t="s">
        <v>20</v>
      </c>
      <c r="B241" s="26">
        <v>94</v>
      </c>
      <c r="F241" t="s">
        <v>14</v>
      </c>
      <c r="G241" s="23">
        <v>2928</v>
      </c>
    </row>
    <row r="242" spans="1:7" x14ac:dyDescent="0.25">
      <c r="A242" t="s">
        <v>20</v>
      </c>
      <c r="B242" s="26">
        <v>205</v>
      </c>
      <c r="F242" t="s">
        <v>14</v>
      </c>
      <c r="G242" s="23">
        <v>4697</v>
      </c>
    </row>
    <row r="243" spans="1:7" x14ac:dyDescent="0.25">
      <c r="A243" t="s">
        <v>20</v>
      </c>
      <c r="B243" s="26">
        <v>92</v>
      </c>
      <c r="F243" t="s">
        <v>14</v>
      </c>
      <c r="G243" s="23">
        <v>2915</v>
      </c>
    </row>
    <row r="244" spans="1:7" x14ac:dyDescent="0.25">
      <c r="A244" t="s">
        <v>20</v>
      </c>
      <c r="B244" s="26">
        <v>219</v>
      </c>
      <c r="F244" t="s">
        <v>14</v>
      </c>
      <c r="G244" s="23">
        <v>18</v>
      </c>
    </row>
    <row r="245" spans="1:7" x14ac:dyDescent="0.25">
      <c r="A245" t="s">
        <v>20</v>
      </c>
      <c r="B245" s="26">
        <v>2526</v>
      </c>
      <c r="F245" t="s">
        <v>14</v>
      </c>
      <c r="G245" s="23">
        <v>602</v>
      </c>
    </row>
    <row r="246" spans="1:7" x14ac:dyDescent="0.25">
      <c r="A246" t="s">
        <v>20</v>
      </c>
      <c r="B246" s="26">
        <v>94</v>
      </c>
      <c r="F246" t="s">
        <v>14</v>
      </c>
      <c r="G246" s="23">
        <v>1</v>
      </c>
    </row>
    <row r="247" spans="1:7" x14ac:dyDescent="0.25">
      <c r="A247" t="s">
        <v>20</v>
      </c>
      <c r="B247" s="26">
        <v>1713</v>
      </c>
      <c r="F247" t="s">
        <v>14</v>
      </c>
      <c r="G247" s="23">
        <v>3868</v>
      </c>
    </row>
    <row r="248" spans="1:7" x14ac:dyDescent="0.25">
      <c r="A248" t="s">
        <v>20</v>
      </c>
      <c r="B248" s="26">
        <v>249</v>
      </c>
      <c r="F248" t="s">
        <v>14</v>
      </c>
      <c r="G248" s="23">
        <v>504</v>
      </c>
    </row>
    <row r="249" spans="1:7" x14ac:dyDescent="0.25">
      <c r="A249" t="s">
        <v>20</v>
      </c>
      <c r="B249" s="26">
        <v>192</v>
      </c>
      <c r="F249" t="s">
        <v>14</v>
      </c>
      <c r="G249" s="23">
        <v>14</v>
      </c>
    </row>
    <row r="250" spans="1:7" x14ac:dyDescent="0.25">
      <c r="A250" t="s">
        <v>20</v>
      </c>
      <c r="B250" s="26">
        <v>247</v>
      </c>
      <c r="F250" t="s">
        <v>14</v>
      </c>
      <c r="G250" s="23">
        <v>750</v>
      </c>
    </row>
    <row r="251" spans="1:7" x14ac:dyDescent="0.25">
      <c r="A251" t="s">
        <v>20</v>
      </c>
      <c r="B251" s="26">
        <v>2293</v>
      </c>
      <c r="F251" t="s">
        <v>14</v>
      </c>
      <c r="G251" s="23">
        <v>77</v>
      </c>
    </row>
    <row r="252" spans="1:7" x14ac:dyDescent="0.25">
      <c r="A252" t="s">
        <v>20</v>
      </c>
      <c r="B252" s="26">
        <v>3131</v>
      </c>
      <c r="F252" t="s">
        <v>14</v>
      </c>
      <c r="G252" s="23">
        <v>752</v>
      </c>
    </row>
    <row r="253" spans="1:7" x14ac:dyDescent="0.25">
      <c r="A253" t="s">
        <v>20</v>
      </c>
      <c r="B253" s="26">
        <v>143</v>
      </c>
      <c r="F253" t="s">
        <v>14</v>
      </c>
      <c r="G253" s="23">
        <v>131</v>
      </c>
    </row>
    <row r="254" spans="1:7" x14ac:dyDescent="0.25">
      <c r="A254" t="s">
        <v>20</v>
      </c>
      <c r="B254" s="26">
        <v>296</v>
      </c>
      <c r="F254" t="s">
        <v>14</v>
      </c>
      <c r="G254" s="23">
        <v>87</v>
      </c>
    </row>
    <row r="255" spans="1:7" x14ac:dyDescent="0.25">
      <c r="A255" t="s">
        <v>20</v>
      </c>
      <c r="B255" s="26">
        <v>170</v>
      </c>
      <c r="F255" t="s">
        <v>14</v>
      </c>
      <c r="G255" s="23">
        <v>1063</v>
      </c>
    </row>
    <row r="256" spans="1:7" x14ac:dyDescent="0.25">
      <c r="A256" t="s">
        <v>20</v>
      </c>
      <c r="B256" s="26">
        <v>86</v>
      </c>
      <c r="F256" t="s">
        <v>14</v>
      </c>
      <c r="G256" s="23">
        <v>76</v>
      </c>
    </row>
    <row r="257" spans="1:7" x14ac:dyDescent="0.25">
      <c r="A257" t="s">
        <v>20</v>
      </c>
      <c r="B257" s="26">
        <v>6286</v>
      </c>
      <c r="F257" t="s">
        <v>14</v>
      </c>
      <c r="G257" s="23">
        <v>4428</v>
      </c>
    </row>
    <row r="258" spans="1:7" x14ac:dyDescent="0.25">
      <c r="A258" t="s">
        <v>20</v>
      </c>
      <c r="B258" s="26">
        <v>3727</v>
      </c>
      <c r="F258" t="s">
        <v>14</v>
      </c>
      <c r="G258" s="23">
        <v>58</v>
      </c>
    </row>
    <row r="259" spans="1:7" x14ac:dyDescent="0.25">
      <c r="A259" t="s">
        <v>20</v>
      </c>
      <c r="B259" s="26">
        <v>1605</v>
      </c>
      <c r="F259" t="s">
        <v>14</v>
      </c>
      <c r="G259" s="23">
        <v>111</v>
      </c>
    </row>
    <row r="260" spans="1:7" x14ac:dyDescent="0.25">
      <c r="A260" t="s">
        <v>20</v>
      </c>
      <c r="B260" s="26">
        <v>2120</v>
      </c>
      <c r="F260" t="s">
        <v>14</v>
      </c>
      <c r="G260" s="23">
        <v>2955</v>
      </c>
    </row>
    <row r="261" spans="1:7" x14ac:dyDescent="0.25">
      <c r="A261" t="s">
        <v>20</v>
      </c>
      <c r="B261" s="26">
        <v>50</v>
      </c>
      <c r="F261" t="s">
        <v>14</v>
      </c>
      <c r="G261" s="23">
        <v>1657</v>
      </c>
    </row>
    <row r="262" spans="1:7" x14ac:dyDescent="0.25">
      <c r="A262" t="s">
        <v>20</v>
      </c>
      <c r="B262" s="26">
        <v>2080</v>
      </c>
      <c r="F262" t="s">
        <v>14</v>
      </c>
      <c r="G262" s="23">
        <v>926</v>
      </c>
    </row>
    <row r="263" spans="1:7" x14ac:dyDescent="0.25">
      <c r="A263" t="s">
        <v>20</v>
      </c>
      <c r="B263" s="26">
        <v>2105</v>
      </c>
      <c r="F263" t="s">
        <v>14</v>
      </c>
      <c r="G263" s="23">
        <v>77</v>
      </c>
    </row>
    <row r="264" spans="1:7" x14ac:dyDescent="0.25">
      <c r="A264" t="s">
        <v>20</v>
      </c>
      <c r="B264" s="26">
        <v>2436</v>
      </c>
      <c r="F264" t="s">
        <v>14</v>
      </c>
      <c r="G264" s="23">
        <v>1748</v>
      </c>
    </row>
    <row r="265" spans="1:7" x14ac:dyDescent="0.25">
      <c r="A265" t="s">
        <v>20</v>
      </c>
      <c r="B265" s="26">
        <v>80</v>
      </c>
      <c r="F265" t="s">
        <v>14</v>
      </c>
      <c r="G265" s="23">
        <v>79</v>
      </c>
    </row>
    <row r="266" spans="1:7" x14ac:dyDescent="0.25">
      <c r="A266" t="s">
        <v>20</v>
      </c>
      <c r="B266" s="26">
        <v>42</v>
      </c>
      <c r="F266" t="s">
        <v>14</v>
      </c>
      <c r="G266" s="23">
        <v>889</v>
      </c>
    </row>
    <row r="267" spans="1:7" x14ac:dyDescent="0.25">
      <c r="A267" t="s">
        <v>20</v>
      </c>
      <c r="B267" s="26">
        <v>139</v>
      </c>
      <c r="F267" t="s">
        <v>14</v>
      </c>
      <c r="G267" s="23">
        <v>56</v>
      </c>
    </row>
    <row r="268" spans="1:7" x14ac:dyDescent="0.25">
      <c r="A268" t="s">
        <v>20</v>
      </c>
      <c r="B268" s="26">
        <v>159</v>
      </c>
      <c r="F268" t="s">
        <v>14</v>
      </c>
      <c r="G268" s="23">
        <v>1</v>
      </c>
    </row>
    <row r="269" spans="1:7" x14ac:dyDescent="0.25">
      <c r="A269" t="s">
        <v>20</v>
      </c>
      <c r="B269" s="26">
        <v>381</v>
      </c>
      <c r="F269" t="s">
        <v>14</v>
      </c>
      <c r="G269" s="23">
        <v>83</v>
      </c>
    </row>
    <row r="270" spans="1:7" x14ac:dyDescent="0.25">
      <c r="A270" t="s">
        <v>20</v>
      </c>
      <c r="B270" s="26">
        <v>194</v>
      </c>
      <c r="F270" t="s">
        <v>14</v>
      </c>
      <c r="G270" s="23">
        <v>2025</v>
      </c>
    </row>
    <row r="271" spans="1:7" x14ac:dyDescent="0.25">
      <c r="A271" t="s">
        <v>20</v>
      </c>
      <c r="B271" s="26">
        <v>106</v>
      </c>
      <c r="F271" t="s">
        <v>14</v>
      </c>
      <c r="G271" s="23">
        <v>14</v>
      </c>
    </row>
    <row r="272" spans="1:7" x14ac:dyDescent="0.25">
      <c r="A272" t="s">
        <v>20</v>
      </c>
      <c r="B272" s="26">
        <v>142</v>
      </c>
      <c r="F272" t="s">
        <v>14</v>
      </c>
      <c r="G272" s="23">
        <v>656</v>
      </c>
    </row>
    <row r="273" spans="1:7" x14ac:dyDescent="0.25">
      <c r="A273" t="s">
        <v>20</v>
      </c>
      <c r="B273" s="26">
        <v>211</v>
      </c>
      <c r="F273" t="s">
        <v>14</v>
      </c>
      <c r="G273" s="23">
        <v>1596</v>
      </c>
    </row>
    <row r="274" spans="1:7" x14ac:dyDescent="0.25">
      <c r="A274" t="s">
        <v>20</v>
      </c>
      <c r="B274" s="26">
        <v>2756</v>
      </c>
      <c r="F274" t="s">
        <v>14</v>
      </c>
      <c r="G274" s="23">
        <v>10</v>
      </c>
    </row>
    <row r="275" spans="1:7" x14ac:dyDescent="0.25">
      <c r="A275" t="s">
        <v>20</v>
      </c>
      <c r="B275" s="26">
        <v>173</v>
      </c>
      <c r="F275" t="s">
        <v>14</v>
      </c>
      <c r="G275" s="23">
        <v>1121</v>
      </c>
    </row>
    <row r="276" spans="1:7" x14ac:dyDescent="0.25">
      <c r="A276" t="s">
        <v>20</v>
      </c>
      <c r="B276" s="26">
        <v>87</v>
      </c>
      <c r="F276" t="s">
        <v>14</v>
      </c>
      <c r="G276" s="23">
        <v>15</v>
      </c>
    </row>
    <row r="277" spans="1:7" x14ac:dyDescent="0.25">
      <c r="A277" t="s">
        <v>20</v>
      </c>
      <c r="B277" s="26">
        <v>1572</v>
      </c>
      <c r="F277" t="s">
        <v>14</v>
      </c>
      <c r="G277" s="23">
        <v>191</v>
      </c>
    </row>
    <row r="278" spans="1:7" x14ac:dyDescent="0.25">
      <c r="A278" t="s">
        <v>20</v>
      </c>
      <c r="B278" s="26">
        <v>2346</v>
      </c>
      <c r="F278" t="s">
        <v>14</v>
      </c>
      <c r="G278" s="23">
        <v>16</v>
      </c>
    </row>
    <row r="279" spans="1:7" x14ac:dyDescent="0.25">
      <c r="A279" t="s">
        <v>20</v>
      </c>
      <c r="B279" s="26">
        <v>115</v>
      </c>
      <c r="F279" t="s">
        <v>14</v>
      </c>
      <c r="G279" s="23">
        <v>17</v>
      </c>
    </row>
    <row r="280" spans="1:7" x14ac:dyDescent="0.25">
      <c r="A280" t="s">
        <v>20</v>
      </c>
      <c r="B280" s="26">
        <v>85</v>
      </c>
      <c r="F280" t="s">
        <v>14</v>
      </c>
      <c r="G280" s="23">
        <v>34</v>
      </c>
    </row>
    <row r="281" spans="1:7" x14ac:dyDescent="0.25">
      <c r="A281" t="s">
        <v>20</v>
      </c>
      <c r="B281" s="26">
        <v>144</v>
      </c>
      <c r="F281" t="s">
        <v>14</v>
      </c>
      <c r="G281" s="23">
        <v>1</v>
      </c>
    </row>
    <row r="282" spans="1:7" x14ac:dyDescent="0.25">
      <c r="A282" t="s">
        <v>20</v>
      </c>
      <c r="B282" s="26">
        <v>2443</v>
      </c>
      <c r="F282" t="s">
        <v>14</v>
      </c>
      <c r="G282" s="23">
        <v>1274</v>
      </c>
    </row>
    <row r="283" spans="1:7" x14ac:dyDescent="0.25">
      <c r="A283" t="s">
        <v>20</v>
      </c>
      <c r="B283" s="26">
        <v>64</v>
      </c>
      <c r="F283" t="s">
        <v>14</v>
      </c>
      <c r="G283" s="23">
        <v>210</v>
      </c>
    </row>
    <row r="284" spans="1:7" x14ac:dyDescent="0.25">
      <c r="A284" t="s">
        <v>20</v>
      </c>
      <c r="B284" s="26">
        <v>268</v>
      </c>
      <c r="F284" t="s">
        <v>14</v>
      </c>
      <c r="G284" s="23">
        <v>248</v>
      </c>
    </row>
    <row r="285" spans="1:7" x14ac:dyDescent="0.25">
      <c r="A285" t="s">
        <v>20</v>
      </c>
      <c r="B285" s="26">
        <v>195</v>
      </c>
      <c r="F285" t="s">
        <v>14</v>
      </c>
      <c r="G285" s="23">
        <v>513</v>
      </c>
    </row>
    <row r="286" spans="1:7" x14ac:dyDescent="0.25">
      <c r="A286" t="s">
        <v>20</v>
      </c>
      <c r="B286" s="26">
        <v>186</v>
      </c>
      <c r="F286" t="s">
        <v>14</v>
      </c>
      <c r="G286" s="23">
        <v>3410</v>
      </c>
    </row>
    <row r="287" spans="1:7" x14ac:dyDescent="0.25">
      <c r="A287" t="s">
        <v>20</v>
      </c>
      <c r="B287" s="26">
        <v>460</v>
      </c>
      <c r="F287" t="s">
        <v>14</v>
      </c>
      <c r="G287" s="23">
        <v>10</v>
      </c>
    </row>
    <row r="288" spans="1:7" x14ac:dyDescent="0.25">
      <c r="A288" t="s">
        <v>20</v>
      </c>
      <c r="B288" s="26">
        <v>2528</v>
      </c>
      <c r="F288" t="s">
        <v>14</v>
      </c>
      <c r="G288" s="23">
        <v>2201</v>
      </c>
    </row>
    <row r="289" spans="1:7" x14ac:dyDescent="0.25">
      <c r="A289" t="s">
        <v>20</v>
      </c>
      <c r="B289" s="26">
        <v>3657</v>
      </c>
      <c r="F289" t="s">
        <v>14</v>
      </c>
      <c r="G289" s="23">
        <v>676</v>
      </c>
    </row>
    <row r="290" spans="1:7" x14ac:dyDescent="0.25">
      <c r="A290" t="s">
        <v>20</v>
      </c>
      <c r="B290" s="26">
        <v>131</v>
      </c>
      <c r="F290" t="s">
        <v>14</v>
      </c>
      <c r="G290" s="23">
        <v>831</v>
      </c>
    </row>
    <row r="291" spans="1:7" x14ac:dyDescent="0.25">
      <c r="A291" t="s">
        <v>20</v>
      </c>
      <c r="B291" s="26">
        <v>239</v>
      </c>
      <c r="F291" t="s">
        <v>14</v>
      </c>
      <c r="G291" s="23">
        <v>859</v>
      </c>
    </row>
    <row r="292" spans="1:7" x14ac:dyDescent="0.25">
      <c r="A292" t="s">
        <v>20</v>
      </c>
      <c r="B292" s="26">
        <v>78</v>
      </c>
      <c r="F292" t="s">
        <v>14</v>
      </c>
      <c r="G292" s="23">
        <v>45</v>
      </c>
    </row>
    <row r="293" spans="1:7" x14ac:dyDescent="0.25">
      <c r="A293" t="s">
        <v>20</v>
      </c>
      <c r="B293" s="26">
        <v>1773</v>
      </c>
      <c r="F293" t="s">
        <v>14</v>
      </c>
      <c r="G293" s="23">
        <v>6</v>
      </c>
    </row>
    <row r="294" spans="1:7" x14ac:dyDescent="0.25">
      <c r="A294" t="s">
        <v>20</v>
      </c>
      <c r="B294" s="26">
        <v>32</v>
      </c>
      <c r="F294" t="s">
        <v>14</v>
      </c>
      <c r="G294" s="23">
        <v>7</v>
      </c>
    </row>
    <row r="295" spans="1:7" x14ac:dyDescent="0.25">
      <c r="A295" t="s">
        <v>20</v>
      </c>
      <c r="B295" s="26">
        <v>369</v>
      </c>
      <c r="F295" t="s">
        <v>14</v>
      </c>
      <c r="G295" s="23">
        <v>31</v>
      </c>
    </row>
    <row r="296" spans="1:7" x14ac:dyDescent="0.25">
      <c r="A296" t="s">
        <v>20</v>
      </c>
      <c r="B296" s="26">
        <v>89</v>
      </c>
      <c r="F296" t="s">
        <v>14</v>
      </c>
      <c r="G296" s="23">
        <v>78</v>
      </c>
    </row>
    <row r="297" spans="1:7" x14ac:dyDescent="0.25">
      <c r="A297" t="s">
        <v>20</v>
      </c>
      <c r="B297" s="26">
        <v>147</v>
      </c>
      <c r="F297" t="s">
        <v>14</v>
      </c>
      <c r="G297" s="23">
        <v>1225</v>
      </c>
    </row>
    <row r="298" spans="1:7" x14ac:dyDescent="0.25">
      <c r="A298" t="s">
        <v>20</v>
      </c>
      <c r="B298" s="26">
        <v>126</v>
      </c>
      <c r="F298" t="s">
        <v>14</v>
      </c>
      <c r="G298" s="23">
        <v>1</v>
      </c>
    </row>
    <row r="299" spans="1:7" x14ac:dyDescent="0.25">
      <c r="A299" t="s">
        <v>20</v>
      </c>
      <c r="B299" s="26">
        <v>2218</v>
      </c>
      <c r="F299" t="s">
        <v>14</v>
      </c>
      <c r="G299" s="23">
        <v>67</v>
      </c>
    </row>
    <row r="300" spans="1:7" x14ac:dyDescent="0.25">
      <c r="A300" t="s">
        <v>20</v>
      </c>
      <c r="B300" s="26">
        <v>202</v>
      </c>
      <c r="F300" t="s">
        <v>14</v>
      </c>
      <c r="G300" s="23">
        <v>19</v>
      </c>
    </row>
    <row r="301" spans="1:7" x14ac:dyDescent="0.25">
      <c r="A301" t="s">
        <v>20</v>
      </c>
      <c r="B301" s="26">
        <v>140</v>
      </c>
      <c r="F301" t="s">
        <v>14</v>
      </c>
      <c r="G301" s="23">
        <v>2108</v>
      </c>
    </row>
    <row r="302" spans="1:7" x14ac:dyDescent="0.25">
      <c r="A302" t="s">
        <v>20</v>
      </c>
      <c r="B302" s="26">
        <v>1052</v>
      </c>
      <c r="F302" t="s">
        <v>14</v>
      </c>
      <c r="G302" s="23">
        <v>679</v>
      </c>
    </row>
    <row r="303" spans="1:7" x14ac:dyDescent="0.25">
      <c r="A303" t="s">
        <v>20</v>
      </c>
      <c r="B303" s="26">
        <v>247</v>
      </c>
      <c r="F303" t="s">
        <v>14</v>
      </c>
      <c r="G303" s="23">
        <v>36</v>
      </c>
    </row>
    <row r="304" spans="1:7" x14ac:dyDescent="0.25">
      <c r="A304" t="s">
        <v>20</v>
      </c>
      <c r="B304" s="26">
        <v>84</v>
      </c>
      <c r="F304" t="s">
        <v>14</v>
      </c>
      <c r="G304" s="23">
        <v>47</v>
      </c>
    </row>
    <row r="305" spans="1:7" x14ac:dyDescent="0.25">
      <c r="A305" t="s">
        <v>20</v>
      </c>
      <c r="B305" s="26">
        <v>88</v>
      </c>
      <c r="F305" t="s">
        <v>14</v>
      </c>
      <c r="G305" s="23">
        <v>70</v>
      </c>
    </row>
    <row r="306" spans="1:7" x14ac:dyDescent="0.25">
      <c r="A306" t="s">
        <v>20</v>
      </c>
      <c r="B306" s="26">
        <v>156</v>
      </c>
      <c r="F306" t="s">
        <v>14</v>
      </c>
      <c r="G306" s="23">
        <v>154</v>
      </c>
    </row>
    <row r="307" spans="1:7" x14ac:dyDescent="0.25">
      <c r="A307" t="s">
        <v>20</v>
      </c>
      <c r="B307" s="26">
        <v>2985</v>
      </c>
      <c r="F307" t="s">
        <v>14</v>
      </c>
      <c r="G307" s="23">
        <v>22</v>
      </c>
    </row>
    <row r="308" spans="1:7" x14ac:dyDescent="0.25">
      <c r="A308" t="s">
        <v>20</v>
      </c>
      <c r="B308" s="26">
        <v>762</v>
      </c>
      <c r="F308" t="s">
        <v>14</v>
      </c>
      <c r="G308" s="23">
        <v>1758</v>
      </c>
    </row>
    <row r="309" spans="1:7" x14ac:dyDescent="0.25">
      <c r="A309" t="s">
        <v>20</v>
      </c>
      <c r="B309" s="26">
        <v>554</v>
      </c>
      <c r="F309" t="s">
        <v>14</v>
      </c>
      <c r="G309" s="23">
        <v>94</v>
      </c>
    </row>
    <row r="310" spans="1:7" x14ac:dyDescent="0.25">
      <c r="A310" t="s">
        <v>20</v>
      </c>
      <c r="B310" s="26">
        <v>135</v>
      </c>
      <c r="F310" t="s">
        <v>14</v>
      </c>
      <c r="G310" s="23">
        <v>33</v>
      </c>
    </row>
    <row r="311" spans="1:7" x14ac:dyDescent="0.25">
      <c r="A311" t="s">
        <v>20</v>
      </c>
      <c r="B311" s="26">
        <v>122</v>
      </c>
      <c r="F311" t="s">
        <v>14</v>
      </c>
      <c r="G311" s="23">
        <v>1</v>
      </c>
    </row>
    <row r="312" spans="1:7" x14ac:dyDescent="0.25">
      <c r="A312" t="s">
        <v>20</v>
      </c>
      <c r="B312" s="26">
        <v>221</v>
      </c>
      <c r="F312" t="s">
        <v>14</v>
      </c>
      <c r="G312" s="23">
        <v>31</v>
      </c>
    </row>
    <row r="313" spans="1:7" x14ac:dyDescent="0.25">
      <c r="A313" t="s">
        <v>20</v>
      </c>
      <c r="B313" s="26">
        <v>126</v>
      </c>
      <c r="F313" t="s">
        <v>14</v>
      </c>
      <c r="G313" s="23">
        <v>35</v>
      </c>
    </row>
    <row r="314" spans="1:7" x14ac:dyDescent="0.25">
      <c r="A314" t="s">
        <v>20</v>
      </c>
      <c r="B314" s="26">
        <v>1022</v>
      </c>
      <c r="F314" t="s">
        <v>14</v>
      </c>
      <c r="G314" s="23">
        <v>63</v>
      </c>
    </row>
    <row r="315" spans="1:7" x14ac:dyDescent="0.25">
      <c r="A315" t="s">
        <v>20</v>
      </c>
      <c r="B315" s="26">
        <v>3177</v>
      </c>
      <c r="F315" t="s">
        <v>14</v>
      </c>
      <c r="G315" s="23">
        <v>526</v>
      </c>
    </row>
    <row r="316" spans="1:7" x14ac:dyDescent="0.25">
      <c r="A316" t="s">
        <v>20</v>
      </c>
      <c r="B316" s="26">
        <v>198</v>
      </c>
      <c r="F316" t="s">
        <v>14</v>
      </c>
      <c r="G316" s="23">
        <v>121</v>
      </c>
    </row>
    <row r="317" spans="1:7" x14ac:dyDescent="0.25">
      <c r="A317" t="s">
        <v>20</v>
      </c>
      <c r="B317" s="26">
        <v>85</v>
      </c>
      <c r="F317" t="s">
        <v>14</v>
      </c>
      <c r="G317" s="23">
        <v>67</v>
      </c>
    </row>
    <row r="318" spans="1:7" x14ac:dyDescent="0.25">
      <c r="A318" t="s">
        <v>20</v>
      </c>
      <c r="B318" s="26">
        <v>3596</v>
      </c>
      <c r="F318" t="s">
        <v>14</v>
      </c>
      <c r="G318" s="23">
        <v>57</v>
      </c>
    </row>
    <row r="319" spans="1:7" x14ac:dyDescent="0.25">
      <c r="A319" t="s">
        <v>20</v>
      </c>
      <c r="B319" s="26">
        <v>244</v>
      </c>
      <c r="F319" t="s">
        <v>14</v>
      </c>
      <c r="G319" s="23">
        <v>1229</v>
      </c>
    </row>
    <row r="320" spans="1:7" x14ac:dyDescent="0.25">
      <c r="A320" t="s">
        <v>20</v>
      </c>
      <c r="B320" s="26">
        <v>5180</v>
      </c>
      <c r="F320" t="s">
        <v>14</v>
      </c>
      <c r="G320" s="23">
        <v>12</v>
      </c>
    </row>
    <row r="321" spans="1:7" x14ac:dyDescent="0.25">
      <c r="A321" t="s">
        <v>20</v>
      </c>
      <c r="B321" s="26">
        <v>589</v>
      </c>
      <c r="F321" t="s">
        <v>14</v>
      </c>
      <c r="G321" s="23">
        <v>452</v>
      </c>
    </row>
    <row r="322" spans="1:7" x14ac:dyDescent="0.25">
      <c r="A322" t="s">
        <v>20</v>
      </c>
      <c r="B322" s="26">
        <v>2725</v>
      </c>
      <c r="F322" t="s">
        <v>14</v>
      </c>
      <c r="G322" s="23">
        <v>1886</v>
      </c>
    </row>
    <row r="323" spans="1:7" x14ac:dyDescent="0.25">
      <c r="A323" t="s">
        <v>20</v>
      </c>
      <c r="B323" s="26">
        <v>300</v>
      </c>
      <c r="F323" t="s">
        <v>14</v>
      </c>
      <c r="G323" s="23">
        <v>1825</v>
      </c>
    </row>
    <row r="324" spans="1:7" x14ac:dyDescent="0.25">
      <c r="A324" t="s">
        <v>20</v>
      </c>
      <c r="B324" s="26">
        <v>144</v>
      </c>
      <c r="F324" t="s">
        <v>14</v>
      </c>
      <c r="G324" s="23">
        <v>31</v>
      </c>
    </row>
    <row r="325" spans="1:7" x14ac:dyDescent="0.25">
      <c r="A325" t="s">
        <v>20</v>
      </c>
      <c r="B325" s="26">
        <v>87</v>
      </c>
      <c r="F325" t="s">
        <v>14</v>
      </c>
      <c r="G325" s="23">
        <v>107</v>
      </c>
    </row>
    <row r="326" spans="1:7" x14ac:dyDescent="0.25">
      <c r="A326" t="s">
        <v>20</v>
      </c>
      <c r="B326" s="26">
        <v>3116</v>
      </c>
      <c r="F326" t="s">
        <v>14</v>
      </c>
      <c r="G326" s="23">
        <v>27</v>
      </c>
    </row>
    <row r="327" spans="1:7" x14ac:dyDescent="0.25">
      <c r="A327" t="s">
        <v>20</v>
      </c>
      <c r="B327" s="26">
        <v>909</v>
      </c>
      <c r="F327" t="s">
        <v>14</v>
      </c>
      <c r="G327" s="23">
        <v>1221</v>
      </c>
    </row>
    <row r="328" spans="1:7" x14ac:dyDescent="0.25">
      <c r="A328" t="s">
        <v>20</v>
      </c>
      <c r="B328" s="26">
        <v>1613</v>
      </c>
      <c r="F328" t="s">
        <v>14</v>
      </c>
      <c r="G328" s="23">
        <v>1</v>
      </c>
    </row>
    <row r="329" spans="1:7" x14ac:dyDescent="0.25">
      <c r="A329" t="s">
        <v>20</v>
      </c>
      <c r="B329" s="26">
        <v>136</v>
      </c>
      <c r="F329" t="s">
        <v>14</v>
      </c>
      <c r="G329" s="23">
        <v>16</v>
      </c>
    </row>
    <row r="330" spans="1:7" x14ac:dyDescent="0.25">
      <c r="A330" t="s">
        <v>20</v>
      </c>
      <c r="B330" s="26">
        <v>130</v>
      </c>
      <c r="F330" t="s">
        <v>14</v>
      </c>
      <c r="G330" s="23">
        <v>41</v>
      </c>
    </row>
    <row r="331" spans="1:7" x14ac:dyDescent="0.25">
      <c r="A331" t="s">
        <v>20</v>
      </c>
      <c r="B331" s="26">
        <v>102</v>
      </c>
      <c r="F331" t="s">
        <v>14</v>
      </c>
      <c r="G331" s="23">
        <v>523</v>
      </c>
    </row>
    <row r="332" spans="1:7" x14ac:dyDescent="0.25">
      <c r="A332" t="s">
        <v>20</v>
      </c>
      <c r="B332" s="26">
        <v>4006</v>
      </c>
      <c r="F332" t="s">
        <v>14</v>
      </c>
      <c r="G332" s="23">
        <v>141</v>
      </c>
    </row>
    <row r="333" spans="1:7" x14ac:dyDescent="0.25">
      <c r="A333" t="s">
        <v>20</v>
      </c>
      <c r="B333" s="26">
        <v>1629</v>
      </c>
      <c r="F333" t="s">
        <v>14</v>
      </c>
      <c r="G333" s="23">
        <v>52</v>
      </c>
    </row>
    <row r="334" spans="1:7" x14ac:dyDescent="0.25">
      <c r="A334" t="s">
        <v>20</v>
      </c>
      <c r="B334" s="26">
        <v>2188</v>
      </c>
      <c r="F334" t="s">
        <v>14</v>
      </c>
      <c r="G334" s="23">
        <v>225</v>
      </c>
    </row>
    <row r="335" spans="1:7" x14ac:dyDescent="0.25">
      <c r="A335" t="s">
        <v>20</v>
      </c>
      <c r="B335" s="26">
        <v>2409</v>
      </c>
      <c r="F335" t="s">
        <v>14</v>
      </c>
      <c r="G335" s="23">
        <v>38</v>
      </c>
    </row>
    <row r="336" spans="1:7" x14ac:dyDescent="0.25">
      <c r="A336" t="s">
        <v>20</v>
      </c>
      <c r="B336" s="26">
        <v>194</v>
      </c>
      <c r="F336" t="s">
        <v>14</v>
      </c>
      <c r="G336" s="23">
        <v>15</v>
      </c>
    </row>
    <row r="337" spans="1:7" x14ac:dyDescent="0.25">
      <c r="A337" t="s">
        <v>20</v>
      </c>
      <c r="B337" s="26">
        <v>1140</v>
      </c>
      <c r="F337" t="s">
        <v>14</v>
      </c>
      <c r="G337" s="23">
        <v>37</v>
      </c>
    </row>
    <row r="338" spans="1:7" x14ac:dyDescent="0.25">
      <c r="A338" t="s">
        <v>20</v>
      </c>
      <c r="B338" s="26">
        <v>102</v>
      </c>
      <c r="F338" t="s">
        <v>14</v>
      </c>
      <c r="G338" s="23">
        <v>112</v>
      </c>
    </row>
    <row r="339" spans="1:7" x14ac:dyDescent="0.25">
      <c r="A339" t="s">
        <v>20</v>
      </c>
      <c r="B339" s="26">
        <v>2857</v>
      </c>
      <c r="F339" t="s">
        <v>14</v>
      </c>
      <c r="G339" s="23">
        <v>21</v>
      </c>
    </row>
    <row r="340" spans="1:7" x14ac:dyDescent="0.25">
      <c r="A340" t="s">
        <v>20</v>
      </c>
      <c r="B340" s="26">
        <v>107</v>
      </c>
      <c r="F340" t="s">
        <v>14</v>
      </c>
      <c r="G340" s="23">
        <v>67</v>
      </c>
    </row>
    <row r="341" spans="1:7" x14ac:dyDescent="0.25">
      <c r="A341" t="s">
        <v>20</v>
      </c>
      <c r="B341" s="26">
        <v>160</v>
      </c>
      <c r="F341" t="s">
        <v>14</v>
      </c>
      <c r="G341" s="23">
        <v>78</v>
      </c>
    </row>
    <row r="342" spans="1:7" x14ac:dyDescent="0.25">
      <c r="A342" t="s">
        <v>20</v>
      </c>
      <c r="B342" s="26">
        <v>2230</v>
      </c>
      <c r="F342" t="s">
        <v>14</v>
      </c>
      <c r="G342" s="23">
        <v>67</v>
      </c>
    </row>
    <row r="343" spans="1:7" x14ac:dyDescent="0.25">
      <c r="A343" t="s">
        <v>20</v>
      </c>
      <c r="B343" s="26">
        <v>316</v>
      </c>
      <c r="F343" t="s">
        <v>14</v>
      </c>
      <c r="G343" s="23">
        <v>263</v>
      </c>
    </row>
    <row r="344" spans="1:7" x14ac:dyDescent="0.25">
      <c r="A344" t="s">
        <v>20</v>
      </c>
      <c r="B344" s="26">
        <v>117</v>
      </c>
      <c r="F344" t="s">
        <v>14</v>
      </c>
      <c r="G344" s="23">
        <v>1691</v>
      </c>
    </row>
    <row r="345" spans="1:7" x14ac:dyDescent="0.25">
      <c r="A345" t="s">
        <v>20</v>
      </c>
      <c r="B345" s="26">
        <v>6406</v>
      </c>
      <c r="F345" t="s">
        <v>14</v>
      </c>
      <c r="G345" s="23">
        <v>181</v>
      </c>
    </row>
    <row r="346" spans="1:7" x14ac:dyDescent="0.25">
      <c r="A346" t="s">
        <v>20</v>
      </c>
      <c r="B346" s="26">
        <v>192</v>
      </c>
      <c r="F346" t="s">
        <v>14</v>
      </c>
      <c r="G346" s="23">
        <v>13</v>
      </c>
    </row>
    <row r="347" spans="1:7" x14ac:dyDescent="0.25">
      <c r="A347" t="s">
        <v>20</v>
      </c>
      <c r="B347" s="26">
        <v>26</v>
      </c>
      <c r="F347" t="s">
        <v>14</v>
      </c>
      <c r="G347" s="23">
        <v>1</v>
      </c>
    </row>
    <row r="348" spans="1:7" x14ac:dyDescent="0.25">
      <c r="A348" t="s">
        <v>20</v>
      </c>
      <c r="B348" s="26">
        <v>723</v>
      </c>
      <c r="F348" t="s">
        <v>14</v>
      </c>
      <c r="G348" s="23">
        <v>21</v>
      </c>
    </row>
    <row r="349" spans="1:7" x14ac:dyDescent="0.25">
      <c r="A349" t="s">
        <v>20</v>
      </c>
      <c r="B349" s="26">
        <v>170</v>
      </c>
      <c r="F349" t="s">
        <v>14</v>
      </c>
      <c r="G349" s="23">
        <v>830</v>
      </c>
    </row>
    <row r="350" spans="1:7" x14ac:dyDescent="0.25">
      <c r="A350" t="s">
        <v>20</v>
      </c>
      <c r="B350" s="26">
        <v>238</v>
      </c>
      <c r="F350" t="s">
        <v>14</v>
      </c>
      <c r="G350" s="23">
        <v>130</v>
      </c>
    </row>
    <row r="351" spans="1:7" x14ac:dyDescent="0.25">
      <c r="A351" t="s">
        <v>20</v>
      </c>
      <c r="B351" s="26">
        <v>55</v>
      </c>
      <c r="F351" t="s">
        <v>14</v>
      </c>
      <c r="G351" s="23">
        <v>55</v>
      </c>
    </row>
    <row r="352" spans="1:7" x14ac:dyDescent="0.25">
      <c r="A352" t="s">
        <v>20</v>
      </c>
      <c r="B352" s="26">
        <v>128</v>
      </c>
      <c r="F352" t="s">
        <v>14</v>
      </c>
      <c r="G352" s="23">
        <v>114</v>
      </c>
    </row>
    <row r="353" spans="1:7" x14ac:dyDescent="0.25">
      <c r="A353" t="s">
        <v>20</v>
      </c>
      <c r="B353" s="26">
        <v>2144</v>
      </c>
      <c r="F353" t="s">
        <v>14</v>
      </c>
      <c r="G353" s="23">
        <v>594</v>
      </c>
    </row>
    <row r="354" spans="1:7" x14ac:dyDescent="0.25">
      <c r="A354" t="s">
        <v>20</v>
      </c>
      <c r="B354" s="26">
        <v>2693</v>
      </c>
      <c r="F354" t="s">
        <v>14</v>
      </c>
      <c r="G354" s="23">
        <v>24</v>
      </c>
    </row>
    <row r="355" spans="1:7" x14ac:dyDescent="0.25">
      <c r="A355" t="s">
        <v>20</v>
      </c>
      <c r="B355" s="26">
        <v>432</v>
      </c>
      <c r="F355" t="s">
        <v>14</v>
      </c>
      <c r="G355" s="23">
        <v>252</v>
      </c>
    </row>
    <row r="356" spans="1:7" x14ac:dyDescent="0.25">
      <c r="A356" t="s">
        <v>20</v>
      </c>
      <c r="B356" s="26">
        <v>189</v>
      </c>
      <c r="F356" t="s">
        <v>14</v>
      </c>
      <c r="G356" s="23">
        <v>67</v>
      </c>
    </row>
    <row r="357" spans="1:7" x14ac:dyDescent="0.25">
      <c r="A357" t="s">
        <v>20</v>
      </c>
      <c r="B357" s="26">
        <v>154</v>
      </c>
      <c r="F357" t="s">
        <v>14</v>
      </c>
      <c r="G357" s="23">
        <v>742</v>
      </c>
    </row>
    <row r="358" spans="1:7" x14ac:dyDescent="0.25">
      <c r="A358" t="s">
        <v>20</v>
      </c>
      <c r="B358" s="26">
        <v>96</v>
      </c>
      <c r="F358" t="s">
        <v>14</v>
      </c>
      <c r="G358" s="23">
        <v>75</v>
      </c>
    </row>
    <row r="359" spans="1:7" x14ac:dyDescent="0.25">
      <c r="A359" t="s">
        <v>20</v>
      </c>
      <c r="B359" s="26">
        <v>3063</v>
      </c>
      <c r="F359" t="s">
        <v>14</v>
      </c>
      <c r="G359" s="23">
        <v>4405</v>
      </c>
    </row>
    <row r="360" spans="1:7" x14ac:dyDescent="0.25">
      <c r="A360" t="s">
        <v>20</v>
      </c>
      <c r="B360" s="26">
        <v>2266</v>
      </c>
      <c r="F360" t="s">
        <v>14</v>
      </c>
      <c r="G360" s="23">
        <v>92</v>
      </c>
    </row>
    <row r="361" spans="1:7" x14ac:dyDescent="0.25">
      <c r="A361" t="s">
        <v>20</v>
      </c>
      <c r="B361" s="26">
        <v>194</v>
      </c>
      <c r="F361" t="s">
        <v>14</v>
      </c>
      <c r="G361" s="23">
        <v>64</v>
      </c>
    </row>
    <row r="362" spans="1:7" x14ac:dyDescent="0.25">
      <c r="A362" t="s">
        <v>20</v>
      </c>
      <c r="B362" s="26">
        <v>129</v>
      </c>
      <c r="F362" t="s">
        <v>14</v>
      </c>
      <c r="G362" s="23">
        <v>64</v>
      </c>
    </row>
    <row r="363" spans="1:7" x14ac:dyDescent="0.25">
      <c r="A363" t="s">
        <v>20</v>
      </c>
      <c r="B363" s="26">
        <v>375</v>
      </c>
      <c r="F363" t="s">
        <v>14</v>
      </c>
      <c r="G363" s="23">
        <v>842</v>
      </c>
    </row>
    <row r="364" spans="1:7" x14ac:dyDescent="0.25">
      <c r="A364" t="s">
        <v>20</v>
      </c>
      <c r="B364" s="26">
        <v>409</v>
      </c>
      <c r="F364" t="s">
        <v>14</v>
      </c>
      <c r="G364" s="23">
        <v>112</v>
      </c>
    </row>
    <row r="365" spans="1:7" x14ac:dyDescent="0.25">
      <c r="A365" t="s">
        <v>20</v>
      </c>
      <c r="B365" s="26">
        <v>234</v>
      </c>
      <c r="F365" t="s">
        <v>14</v>
      </c>
      <c r="G365" s="23">
        <v>374</v>
      </c>
    </row>
    <row r="366" spans="1:7" x14ac:dyDescent="0.25">
      <c r="A366" t="s">
        <v>20</v>
      </c>
      <c r="B366" s="26">
        <v>3016</v>
      </c>
    </row>
    <row r="367" spans="1:7" x14ac:dyDescent="0.25">
      <c r="A367" t="s">
        <v>20</v>
      </c>
      <c r="B367" s="26">
        <v>264</v>
      </c>
    </row>
    <row r="368" spans="1:7" x14ac:dyDescent="0.25">
      <c r="A368" t="s">
        <v>20</v>
      </c>
      <c r="B368" s="26">
        <v>272</v>
      </c>
    </row>
    <row r="369" spans="1:2" x14ac:dyDescent="0.25">
      <c r="A369" t="s">
        <v>20</v>
      </c>
      <c r="B369" s="26">
        <v>419</v>
      </c>
    </row>
    <row r="370" spans="1:2" x14ac:dyDescent="0.25">
      <c r="A370" t="s">
        <v>20</v>
      </c>
      <c r="B370" s="26">
        <v>1621</v>
      </c>
    </row>
    <row r="371" spans="1:2" x14ac:dyDescent="0.25">
      <c r="A371" t="s">
        <v>20</v>
      </c>
      <c r="B371" s="26">
        <v>1101</v>
      </c>
    </row>
    <row r="372" spans="1:2" x14ac:dyDescent="0.25">
      <c r="A372" t="s">
        <v>20</v>
      </c>
      <c r="B372" s="26">
        <v>1073</v>
      </c>
    </row>
    <row r="373" spans="1:2" x14ac:dyDescent="0.25">
      <c r="A373" t="s">
        <v>20</v>
      </c>
      <c r="B373" s="26">
        <v>331</v>
      </c>
    </row>
    <row r="374" spans="1:2" x14ac:dyDescent="0.25">
      <c r="A374" t="s">
        <v>20</v>
      </c>
      <c r="B374" s="26">
        <v>1170</v>
      </c>
    </row>
    <row r="375" spans="1:2" x14ac:dyDescent="0.25">
      <c r="A375" t="s">
        <v>20</v>
      </c>
      <c r="B375" s="26">
        <v>363</v>
      </c>
    </row>
    <row r="376" spans="1:2" x14ac:dyDescent="0.25">
      <c r="A376" t="s">
        <v>20</v>
      </c>
      <c r="B376" s="26">
        <v>103</v>
      </c>
    </row>
    <row r="377" spans="1:2" x14ac:dyDescent="0.25">
      <c r="A377" t="s">
        <v>20</v>
      </c>
      <c r="B377" s="26">
        <v>147</v>
      </c>
    </row>
    <row r="378" spans="1:2" x14ac:dyDescent="0.25">
      <c r="A378" t="s">
        <v>20</v>
      </c>
      <c r="B378" s="26">
        <v>110</v>
      </c>
    </row>
    <row r="379" spans="1:2" x14ac:dyDescent="0.25">
      <c r="A379" t="s">
        <v>20</v>
      </c>
      <c r="B379" s="26">
        <v>134</v>
      </c>
    </row>
    <row r="380" spans="1:2" x14ac:dyDescent="0.25">
      <c r="A380" t="s">
        <v>20</v>
      </c>
      <c r="B380" s="26">
        <v>269</v>
      </c>
    </row>
    <row r="381" spans="1:2" x14ac:dyDescent="0.25">
      <c r="A381" t="s">
        <v>20</v>
      </c>
      <c r="B381" s="26">
        <v>175</v>
      </c>
    </row>
    <row r="382" spans="1:2" x14ac:dyDescent="0.25">
      <c r="A382" t="s">
        <v>20</v>
      </c>
      <c r="B382" s="26">
        <v>69</v>
      </c>
    </row>
    <row r="383" spans="1:2" x14ac:dyDescent="0.25">
      <c r="A383" t="s">
        <v>20</v>
      </c>
      <c r="B383" s="26">
        <v>190</v>
      </c>
    </row>
    <row r="384" spans="1:2" x14ac:dyDescent="0.25">
      <c r="A384" t="s">
        <v>20</v>
      </c>
      <c r="B384" s="26">
        <v>237</v>
      </c>
    </row>
    <row r="385" spans="1:2" x14ac:dyDescent="0.25">
      <c r="A385" t="s">
        <v>20</v>
      </c>
      <c r="B385" s="26">
        <v>196</v>
      </c>
    </row>
    <row r="386" spans="1:2" x14ac:dyDescent="0.25">
      <c r="A386" t="s">
        <v>20</v>
      </c>
      <c r="B386" s="26">
        <v>7295</v>
      </c>
    </row>
    <row r="387" spans="1:2" x14ac:dyDescent="0.25">
      <c r="A387" t="s">
        <v>20</v>
      </c>
      <c r="B387" s="26">
        <v>2893</v>
      </c>
    </row>
    <row r="388" spans="1:2" x14ac:dyDescent="0.25">
      <c r="A388" t="s">
        <v>20</v>
      </c>
      <c r="B388" s="26">
        <v>820</v>
      </c>
    </row>
    <row r="389" spans="1:2" x14ac:dyDescent="0.25">
      <c r="A389" t="s">
        <v>20</v>
      </c>
      <c r="B389" s="26">
        <v>2038</v>
      </c>
    </row>
    <row r="390" spans="1:2" x14ac:dyDescent="0.25">
      <c r="A390" t="s">
        <v>20</v>
      </c>
      <c r="B390" s="26">
        <v>116</v>
      </c>
    </row>
    <row r="391" spans="1:2" x14ac:dyDescent="0.25">
      <c r="A391" t="s">
        <v>20</v>
      </c>
      <c r="B391" s="26">
        <v>1345</v>
      </c>
    </row>
    <row r="392" spans="1:2" x14ac:dyDescent="0.25">
      <c r="A392" t="s">
        <v>20</v>
      </c>
      <c r="B392" s="26">
        <v>168</v>
      </c>
    </row>
    <row r="393" spans="1:2" x14ac:dyDescent="0.25">
      <c r="A393" t="s">
        <v>20</v>
      </c>
      <c r="B393" s="26">
        <v>137</v>
      </c>
    </row>
    <row r="394" spans="1:2" x14ac:dyDescent="0.25">
      <c r="A394" t="s">
        <v>20</v>
      </c>
      <c r="B394" s="26">
        <v>186</v>
      </c>
    </row>
    <row r="395" spans="1:2" x14ac:dyDescent="0.25">
      <c r="A395" t="s">
        <v>20</v>
      </c>
      <c r="B395" s="26">
        <v>125</v>
      </c>
    </row>
    <row r="396" spans="1:2" x14ac:dyDescent="0.25">
      <c r="A396" t="s">
        <v>20</v>
      </c>
      <c r="B396" s="26">
        <v>202</v>
      </c>
    </row>
    <row r="397" spans="1:2" x14ac:dyDescent="0.25">
      <c r="A397" t="s">
        <v>20</v>
      </c>
      <c r="B397" s="26">
        <v>103</v>
      </c>
    </row>
    <row r="398" spans="1:2" x14ac:dyDescent="0.25">
      <c r="A398" t="s">
        <v>20</v>
      </c>
      <c r="B398" s="26">
        <v>1785</v>
      </c>
    </row>
    <row r="399" spans="1:2" x14ac:dyDescent="0.25">
      <c r="A399" t="s">
        <v>20</v>
      </c>
      <c r="B399" s="26">
        <v>157</v>
      </c>
    </row>
    <row r="400" spans="1:2" x14ac:dyDescent="0.25">
      <c r="A400" t="s">
        <v>20</v>
      </c>
      <c r="B400" s="26">
        <v>555</v>
      </c>
    </row>
    <row r="401" spans="1:2" x14ac:dyDescent="0.25">
      <c r="A401" t="s">
        <v>20</v>
      </c>
      <c r="B401" s="26">
        <v>297</v>
      </c>
    </row>
    <row r="402" spans="1:2" x14ac:dyDescent="0.25">
      <c r="A402" t="s">
        <v>20</v>
      </c>
      <c r="B402" s="26">
        <v>123</v>
      </c>
    </row>
    <row r="403" spans="1:2" x14ac:dyDescent="0.25">
      <c r="A403" t="s">
        <v>20</v>
      </c>
      <c r="B403" s="26">
        <v>3036</v>
      </c>
    </row>
    <row r="404" spans="1:2" x14ac:dyDescent="0.25">
      <c r="A404" t="s">
        <v>20</v>
      </c>
      <c r="B404" s="26">
        <v>144</v>
      </c>
    </row>
    <row r="405" spans="1:2" x14ac:dyDescent="0.25">
      <c r="A405" t="s">
        <v>20</v>
      </c>
      <c r="B405" s="26">
        <v>121</v>
      </c>
    </row>
    <row r="406" spans="1:2" x14ac:dyDescent="0.25">
      <c r="A406" t="s">
        <v>20</v>
      </c>
      <c r="B406" s="26">
        <v>181</v>
      </c>
    </row>
    <row r="407" spans="1:2" x14ac:dyDescent="0.25">
      <c r="A407" t="s">
        <v>20</v>
      </c>
      <c r="B407" s="26">
        <v>122</v>
      </c>
    </row>
    <row r="408" spans="1:2" x14ac:dyDescent="0.25">
      <c r="A408" t="s">
        <v>20</v>
      </c>
      <c r="B408" s="26">
        <v>1071</v>
      </c>
    </row>
    <row r="409" spans="1:2" x14ac:dyDescent="0.25">
      <c r="A409" t="s">
        <v>20</v>
      </c>
      <c r="B409" s="26">
        <v>980</v>
      </c>
    </row>
    <row r="410" spans="1:2" x14ac:dyDescent="0.25">
      <c r="A410" t="s">
        <v>20</v>
      </c>
      <c r="B410" s="26">
        <v>536</v>
      </c>
    </row>
    <row r="411" spans="1:2" x14ac:dyDescent="0.25">
      <c r="A411" t="s">
        <v>20</v>
      </c>
      <c r="B411" s="26">
        <v>1991</v>
      </c>
    </row>
    <row r="412" spans="1:2" x14ac:dyDescent="0.25">
      <c r="A412" t="s">
        <v>20</v>
      </c>
      <c r="B412" s="26">
        <v>180</v>
      </c>
    </row>
    <row r="413" spans="1:2" x14ac:dyDescent="0.25">
      <c r="A413" t="s">
        <v>20</v>
      </c>
      <c r="B413" s="26">
        <v>130</v>
      </c>
    </row>
    <row r="414" spans="1:2" x14ac:dyDescent="0.25">
      <c r="A414" t="s">
        <v>20</v>
      </c>
      <c r="B414" s="26">
        <v>122</v>
      </c>
    </row>
    <row r="415" spans="1:2" x14ac:dyDescent="0.25">
      <c r="A415" t="s">
        <v>20</v>
      </c>
      <c r="B415" s="26">
        <v>140</v>
      </c>
    </row>
    <row r="416" spans="1:2" x14ac:dyDescent="0.25">
      <c r="A416" t="s">
        <v>20</v>
      </c>
      <c r="B416" s="26">
        <v>3388</v>
      </c>
    </row>
    <row r="417" spans="1:2" x14ac:dyDescent="0.25">
      <c r="A417" t="s">
        <v>20</v>
      </c>
      <c r="B417" s="26">
        <v>280</v>
      </c>
    </row>
    <row r="418" spans="1:2" x14ac:dyDescent="0.25">
      <c r="A418" t="s">
        <v>20</v>
      </c>
      <c r="B418" s="26">
        <v>366</v>
      </c>
    </row>
    <row r="419" spans="1:2" x14ac:dyDescent="0.25">
      <c r="A419" t="s">
        <v>20</v>
      </c>
      <c r="B419" s="26">
        <v>270</v>
      </c>
    </row>
    <row r="420" spans="1:2" x14ac:dyDescent="0.25">
      <c r="A420" t="s">
        <v>20</v>
      </c>
      <c r="B420" s="26">
        <v>137</v>
      </c>
    </row>
    <row r="421" spans="1:2" x14ac:dyDescent="0.25">
      <c r="A421" t="s">
        <v>20</v>
      </c>
      <c r="B421" s="26">
        <v>3205</v>
      </c>
    </row>
    <row r="422" spans="1:2" x14ac:dyDescent="0.25">
      <c r="A422" t="s">
        <v>20</v>
      </c>
      <c r="B422" s="26">
        <v>288</v>
      </c>
    </row>
    <row r="423" spans="1:2" x14ac:dyDescent="0.25">
      <c r="A423" t="s">
        <v>20</v>
      </c>
      <c r="B423" s="26">
        <v>148</v>
      </c>
    </row>
    <row r="424" spans="1:2" x14ac:dyDescent="0.25">
      <c r="A424" t="s">
        <v>20</v>
      </c>
      <c r="B424" s="26">
        <v>114</v>
      </c>
    </row>
    <row r="425" spans="1:2" x14ac:dyDescent="0.25">
      <c r="A425" t="s">
        <v>20</v>
      </c>
      <c r="B425" s="26">
        <v>1518</v>
      </c>
    </row>
    <row r="426" spans="1:2" x14ac:dyDescent="0.25">
      <c r="A426" t="s">
        <v>20</v>
      </c>
      <c r="B426" s="26">
        <v>166</v>
      </c>
    </row>
    <row r="427" spans="1:2" x14ac:dyDescent="0.25">
      <c r="A427" t="s">
        <v>20</v>
      </c>
      <c r="B427" s="26">
        <v>100</v>
      </c>
    </row>
    <row r="428" spans="1:2" x14ac:dyDescent="0.25">
      <c r="A428" t="s">
        <v>20</v>
      </c>
      <c r="B428" s="26">
        <v>235</v>
      </c>
    </row>
    <row r="429" spans="1:2" x14ac:dyDescent="0.25">
      <c r="A429" t="s">
        <v>20</v>
      </c>
      <c r="B429" s="26">
        <v>148</v>
      </c>
    </row>
    <row r="430" spans="1:2" x14ac:dyDescent="0.25">
      <c r="A430" t="s">
        <v>20</v>
      </c>
      <c r="B430" s="26">
        <v>198</v>
      </c>
    </row>
    <row r="431" spans="1:2" x14ac:dyDescent="0.25">
      <c r="A431" t="s">
        <v>20</v>
      </c>
      <c r="B431" s="26">
        <v>150</v>
      </c>
    </row>
    <row r="432" spans="1:2" x14ac:dyDescent="0.25">
      <c r="A432" t="s">
        <v>20</v>
      </c>
      <c r="B432" s="26">
        <v>216</v>
      </c>
    </row>
    <row r="433" spans="1:2" x14ac:dyDescent="0.25">
      <c r="A433" t="s">
        <v>20</v>
      </c>
      <c r="B433" s="26">
        <v>5139</v>
      </c>
    </row>
    <row r="434" spans="1:2" x14ac:dyDescent="0.25">
      <c r="A434" t="s">
        <v>20</v>
      </c>
      <c r="B434" s="26">
        <v>2353</v>
      </c>
    </row>
    <row r="435" spans="1:2" x14ac:dyDescent="0.25">
      <c r="A435" t="s">
        <v>20</v>
      </c>
      <c r="B435" s="26">
        <v>78</v>
      </c>
    </row>
    <row r="436" spans="1:2" x14ac:dyDescent="0.25">
      <c r="A436" t="s">
        <v>20</v>
      </c>
      <c r="B436" s="26">
        <v>174</v>
      </c>
    </row>
    <row r="437" spans="1:2" x14ac:dyDescent="0.25">
      <c r="A437" t="s">
        <v>20</v>
      </c>
      <c r="B437" s="26">
        <v>164</v>
      </c>
    </row>
    <row r="438" spans="1:2" x14ac:dyDescent="0.25">
      <c r="A438" t="s">
        <v>20</v>
      </c>
      <c r="B438" s="26">
        <v>161</v>
      </c>
    </row>
    <row r="439" spans="1:2" x14ac:dyDescent="0.25">
      <c r="A439" t="s">
        <v>20</v>
      </c>
      <c r="B439" s="26">
        <v>138</v>
      </c>
    </row>
    <row r="440" spans="1:2" x14ac:dyDescent="0.25">
      <c r="A440" t="s">
        <v>20</v>
      </c>
      <c r="B440" s="26">
        <v>3308</v>
      </c>
    </row>
    <row r="441" spans="1:2" x14ac:dyDescent="0.25">
      <c r="A441" t="s">
        <v>20</v>
      </c>
      <c r="B441" s="26">
        <v>127</v>
      </c>
    </row>
    <row r="442" spans="1:2" x14ac:dyDescent="0.25">
      <c r="A442" t="s">
        <v>20</v>
      </c>
      <c r="B442" s="26">
        <v>207</v>
      </c>
    </row>
    <row r="443" spans="1:2" x14ac:dyDescent="0.25">
      <c r="A443" t="s">
        <v>20</v>
      </c>
      <c r="B443" s="26">
        <v>181</v>
      </c>
    </row>
    <row r="444" spans="1:2" x14ac:dyDescent="0.25">
      <c r="A444" t="s">
        <v>20</v>
      </c>
      <c r="B444" s="26">
        <v>110</v>
      </c>
    </row>
    <row r="445" spans="1:2" x14ac:dyDescent="0.25">
      <c r="A445" t="s">
        <v>20</v>
      </c>
      <c r="B445" s="26">
        <v>185</v>
      </c>
    </row>
    <row r="446" spans="1:2" x14ac:dyDescent="0.25">
      <c r="A446" t="s">
        <v>20</v>
      </c>
      <c r="B446" s="26">
        <v>121</v>
      </c>
    </row>
    <row r="447" spans="1:2" x14ac:dyDescent="0.25">
      <c r="A447" t="s">
        <v>20</v>
      </c>
      <c r="B447" s="26">
        <v>106</v>
      </c>
    </row>
    <row r="448" spans="1:2" x14ac:dyDescent="0.25">
      <c r="A448" t="s">
        <v>20</v>
      </c>
      <c r="B448" s="26">
        <v>142</v>
      </c>
    </row>
    <row r="449" spans="1:2" x14ac:dyDescent="0.25">
      <c r="A449" t="s">
        <v>20</v>
      </c>
      <c r="B449" s="26">
        <v>233</v>
      </c>
    </row>
    <row r="450" spans="1:2" x14ac:dyDescent="0.25">
      <c r="A450" t="s">
        <v>20</v>
      </c>
      <c r="B450" s="26">
        <v>218</v>
      </c>
    </row>
    <row r="451" spans="1:2" x14ac:dyDescent="0.25">
      <c r="A451" t="s">
        <v>20</v>
      </c>
      <c r="B451" s="26">
        <v>76</v>
      </c>
    </row>
    <row r="452" spans="1:2" x14ac:dyDescent="0.25">
      <c r="A452" t="s">
        <v>20</v>
      </c>
      <c r="B452" s="26">
        <v>43</v>
      </c>
    </row>
    <row r="453" spans="1:2" x14ac:dyDescent="0.25">
      <c r="A453" t="s">
        <v>20</v>
      </c>
      <c r="B453" s="26">
        <v>221</v>
      </c>
    </row>
    <row r="454" spans="1:2" x14ac:dyDescent="0.25">
      <c r="A454" t="s">
        <v>20</v>
      </c>
      <c r="B454" s="26">
        <v>2805</v>
      </c>
    </row>
    <row r="455" spans="1:2" x14ac:dyDescent="0.25">
      <c r="A455" t="s">
        <v>20</v>
      </c>
      <c r="B455" s="26">
        <v>68</v>
      </c>
    </row>
    <row r="456" spans="1:2" x14ac:dyDescent="0.25">
      <c r="A456" t="s">
        <v>20</v>
      </c>
      <c r="B456" s="26">
        <v>183</v>
      </c>
    </row>
    <row r="457" spans="1:2" x14ac:dyDescent="0.25">
      <c r="A457" t="s">
        <v>20</v>
      </c>
      <c r="B457" s="26">
        <v>133</v>
      </c>
    </row>
    <row r="458" spans="1:2" x14ac:dyDescent="0.25">
      <c r="A458" t="s">
        <v>20</v>
      </c>
      <c r="B458" s="26">
        <v>2489</v>
      </c>
    </row>
    <row r="459" spans="1:2" x14ac:dyDescent="0.25">
      <c r="A459" t="s">
        <v>20</v>
      </c>
      <c r="B459" s="26">
        <v>69</v>
      </c>
    </row>
    <row r="460" spans="1:2" x14ac:dyDescent="0.25">
      <c r="A460" t="s">
        <v>20</v>
      </c>
      <c r="B460" s="26">
        <v>279</v>
      </c>
    </row>
    <row r="461" spans="1:2" x14ac:dyDescent="0.25">
      <c r="A461" t="s">
        <v>20</v>
      </c>
      <c r="B461" s="26">
        <v>210</v>
      </c>
    </row>
    <row r="462" spans="1:2" x14ac:dyDescent="0.25">
      <c r="A462" t="s">
        <v>20</v>
      </c>
      <c r="B462" s="26">
        <v>2100</v>
      </c>
    </row>
    <row r="463" spans="1:2" x14ac:dyDescent="0.25">
      <c r="A463" t="s">
        <v>20</v>
      </c>
      <c r="B463" s="26">
        <v>252</v>
      </c>
    </row>
    <row r="464" spans="1:2" x14ac:dyDescent="0.25">
      <c r="A464" t="s">
        <v>20</v>
      </c>
      <c r="B464" s="26">
        <v>1280</v>
      </c>
    </row>
    <row r="465" spans="1:2" x14ac:dyDescent="0.25">
      <c r="A465" t="s">
        <v>20</v>
      </c>
      <c r="B465" s="26">
        <v>157</v>
      </c>
    </row>
    <row r="466" spans="1:2" x14ac:dyDescent="0.25">
      <c r="A466" t="s">
        <v>20</v>
      </c>
      <c r="B466" s="26">
        <v>194</v>
      </c>
    </row>
    <row r="467" spans="1:2" x14ac:dyDescent="0.25">
      <c r="A467" t="s">
        <v>20</v>
      </c>
      <c r="B467" s="26">
        <v>82</v>
      </c>
    </row>
    <row r="468" spans="1:2" x14ac:dyDescent="0.25">
      <c r="A468" t="s">
        <v>20</v>
      </c>
      <c r="B468" s="26">
        <v>4233</v>
      </c>
    </row>
    <row r="469" spans="1:2" x14ac:dyDescent="0.25">
      <c r="A469" t="s">
        <v>20</v>
      </c>
      <c r="B469" s="26">
        <v>1297</v>
      </c>
    </row>
    <row r="470" spans="1:2" x14ac:dyDescent="0.25">
      <c r="A470" t="s">
        <v>20</v>
      </c>
      <c r="B470" s="26">
        <v>165</v>
      </c>
    </row>
    <row r="471" spans="1:2" x14ac:dyDescent="0.25">
      <c r="A471" t="s">
        <v>20</v>
      </c>
      <c r="B471" s="26">
        <v>119</v>
      </c>
    </row>
    <row r="472" spans="1:2" x14ac:dyDescent="0.25">
      <c r="A472" t="s">
        <v>20</v>
      </c>
      <c r="B472" s="26">
        <v>1797</v>
      </c>
    </row>
    <row r="473" spans="1:2" x14ac:dyDescent="0.25">
      <c r="A473" t="s">
        <v>20</v>
      </c>
      <c r="B473" s="26">
        <v>261</v>
      </c>
    </row>
    <row r="474" spans="1:2" x14ac:dyDescent="0.25">
      <c r="A474" t="s">
        <v>20</v>
      </c>
      <c r="B474" s="26">
        <v>157</v>
      </c>
    </row>
    <row r="475" spans="1:2" x14ac:dyDescent="0.25">
      <c r="A475" t="s">
        <v>20</v>
      </c>
      <c r="B475" s="26">
        <v>3533</v>
      </c>
    </row>
    <row r="476" spans="1:2" x14ac:dyDescent="0.25">
      <c r="A476" t="s">
        <v>20</v>
      </c>
      <c r="B476" s="26">
        <v>155</v>
      </c>
    </row>
    <row r="477" spans="1:2" x14ac:dyDescent="0.25">
      <c r="A477" t="s">
        <v>20</v>
      </c>
      <c r="B477" s="26">
        <v>132</v>
      </c>
    </row>
    <row r="478" spans="1:2" x14ac:dyDescent="0.25">
      <c r="A478" t="s">
        <v>20</v>
      </c>
      <c r="B478" s="26">
        <v>1354</v>
      </c>
    </row>
    <row r="479" spans="1:2" x14ac:dyDescent="0.25">
      <c r="A479" t="s">
        <v>20</v>
      </c>
      <c r="B479" s="26">
        <v>48</v>
      </c>
    </row>
    <row r="480" spans="1:2" x14ac:dyDescent="0.25">
      <c r="A480" t="s">
        <v>20</v>
      </c>
      <c r="B480" s="26">
        <v>110</v>
      </c>
    </row>
    <row r="481" spans="1:2" x14ac:dyDescent="0.25">
      <c r="A481" t="s">
        <v>20</v>
      </c>
      <c r="B481" s="26">
        <v>172</v>
      </c>
    </row>
    <row r="482" spans="1:2" x14ac:dyDescent="0.25">
      <c r="A482" t="s">
        <v>20</v>
      </c>
      <c r="B482" s="26">
        <v>307</v>
      </c>
    </row>
    <row r="483" spans="1:2" x14ac:dyDescent="0.25">
      <c r="A483" t="s">
        <v>20</v>
      </c>
      <c r="B483" s="26">
        <v>160</v>
      </c>
    </row>
    <row r="484" spans="1:2" x14ac:dyDescent="0.25">
      <c r="A484" t="s">
        <v>20</v>
      </c>
      <c r="B484" s="26">
        <v>1467</v>
      </c>
    </row>
    <row r="485" spans="1:2" x14ac:dyDescent="0.25">
      <c r="A485" t="s">
        <v>20</v>
      </c>
      <c r="B485" s="26">
        <v>2662</v>
      </c>
    </row>
    <row r="486" spans="1:2" x14ac:dyDescent="0.25">
      <c r="A486" t="s">
        <v>20</v>
      </c>
      <c r="B486" s="26">
        <v>452</v>
      </c>
    </row>
    <row r="487" spans="1:2" x14ac:dyDescent="0.25">
      <c r="A487" t="s">
        <v>20</v>
      </c>
      <c r="B487" s="26">
        <v>158</v>
      </c>
    </row>
    <row r="488" spans="1:2" x14ac:dyDescent="0.25">
      <c r="A488" t="s">
        <v>20</v>
      </c>
      <c r="B488" s="26">
        <v>225</v>
      </c>
    </row>
    <row r="489" spans="1:2" x14ac:dyDescent="0.25">
      <c r="A489" t="s">
        <v>20</v>
      </c>
      <c r="B489" s="26">
        <v>65</v>
      </c>
    </row>
    <row r="490" spans="1:2" x14ac:dyDescent="0.25">
      <c r="A490" t="s">
        <v>20</v>
      </c>
      <c r="B490" s="26">
        <v>163</v>
      </c>
    </row>
    <row r="491" spans="1:2" x14ac:dyDescent="0.25">
      <c r="A491" t="s">
        <v>20</v>
      </c>
      <c r="B491" s="26">
        <v>85</v>
      </c>
    </row>
    <row r="492" spans="1:2" x14ac:dyDescent="0.25">
      <c r="A492" t="s">
        <v>20</v>
      </c>
      <c r="B492" s="26">
        <v>217</v>
      </c>
    </row>
    <row r="493" spans="1:2" x14ac:dyDescent="0.25">
      <c r="A493" t="s">
        <v>20</v>
      </c>
      <c r="B493" s="26">
        <v>150</v>
      </c>
    </row>
    <row r="494" spans="1:2" x14ac:dyDescent="0.25">
      <c r="A494" t="s">
        <v>20</v>
      </c>
      <c r="B494" s="26">
        <v>3272</v>
      </c>
    </row>
    <row r="495" spans="1:2" x14ac:dyDescent="0.25">
      <c r="A495" t="s">
        <v>20</v>
      </c>
      <c r="B495" s="26">
        <v>300</v>
      </c>
    </row>
    <row r="496" spans="1:2" x14ac:dyDescent="0.25">
      <c r="A496" t="s">
        <v>20</v>
      </c>
      <c r="B496" s="26">
        <v>126</v>
      </c>
    </row>
    <row r="497" spans="1:2" x14ac:dyDescent="0.25">
      <c r="A497" t="s">
        <v>20</v>
      </c>
      <c r="B497" s="26">
        <v>2320</v>
      </c>
    </row>
    <row r="498" spans="1:2" x14ac:dyDescent="0.25">
      <c r="A498" t="s">
        <v>20</v>
      </c>
      <c r="B498" s="26">
        <v>81</v>
      </c>
    </row>
    <row r="499" spans="1:2" x14ac:dyDescent="0.25">
      <c r="A499" t="s">
        <v>20</v>
      </c>
      <c r="B499" s="26">
        <v>1887</v>
      </c>
    </row>
    <row r="500" spans="1:2" x14ac:dyDescent="0.25">
      <c r="A500" t="s">
        <v>20</v>
      </c>
      <c r="B500" s="26">
        <v>4358</v>
      </c>
    </row>
    <row r="501" spans="1:2" x14ac:dyDescent="0.25">
      <c r="A501" t="s">
        <v>20</v>
      </c>
      <c r="B501" s="26">
        <v>53</v>
      </c>
    </row>
    <row r="502" spans="1:2" x14ac:dyDescent="0.25">
      <c r="A502" t="s">
        <v>20</v>
      </c>
      <c r="B502" s="26">
        <v>2414</v>
      </c>
    </row>
    <row r="503" spans="1:2" x14ac:dyDescent="0.25">
      <c r="A503" t="s">
        <v>20</v>
      </c>
      <c r="B503" s="26">
        <v>80</v>
      </c>
    </row>
    <row r="504" spans="1:2" x14ac:dyDescent="0.25">
      <c r="A504" t="s">
        <v>20</v>
      </c>
      <c r="B504" s="26">
        <v>193</v>
      </c>
    </row>
    <row r="505" spans="1:2" x14ac:dyDescent="0.25">
      <c r="A505" t="s">
        <v>20</v>
      </c>
      <c r="B505" s="26">
        <v>52</v>
      </c>
    </row>
    <row r="506" spans="1:2" x14ac:dyDescent="0.25">
      <c r="A506" t="s">
        <v>20</v>
      </c>
      <c r="B506" s="26">
        <v>290</v>
      </c>
    </row>
    <row r="507" spans="1:2" x14ac:dyDescent="0.25">
      <c r="A507" t="s">
        <v>20</v>
      </c>
      <c r="B507" s="26">
        <v>122</v>
      </c>
    </row>
    <row r="508" spans="1:2" x14ac:dyDescent="0.25">
      <c r="A508" t="s">
        <v>20</v>
      </c>
      <c r="B508" s="26">
        <v>1470</v>
      </c>
    </row>
    <row r="509" spans="1:2" x14ac:dyDescent="0.25">
      <c r="A509" t="s">
        <v>20</v>
      </c>
      <c r="B509" s="26">
        <v>165</v>
      </c>
    </row>
    <row r="510" spans="1:2" x14ac:dyDescent="0.25">
      <c r="A510" t="s">
        <v>20</v>
      </c>
      <c r="B510" s="26">
        <v>182</v>
      </c>
    </row>
    <row r="511" spans="1:2" x14ac:dyDescent="0.25">
      <c r="A511" t="s">
        <v>20</v>
      </c>
      <c r="B511" s="26">
        <v>199</v>
      </c>
    </row>
    <row r="512" spans="1:2" x14ac:dyDescent="0.25">
      <c r="A512" t="s">
        <v>20</v>
      </c>
      <c r="B512" s="26">
        <v>56</v>
      </c>
    </row>
    <row r="513" spans="1:2" x14ac:dyDescent="0.25">
      <c r="A513" t="s">
        <v>20</v>
      </c>
      <c r="B513" s="26">
        <v>1460</v>
      </c>
    </row>
    <row r="514" spans="1:2" x14ac:dyDescent="0.25">
      <c r="A514" t="s">
        <v>20</v>
      </c>
      <c r="B514" s="26">
        <v>123</v>
      </c>
    </row>
    <row r="515" spans="1:2" x14ac:dyDescent="0.25">
      <c r="A515" t="s">
        <v>20</v>
      </c>
      <c r="B515" s="26">
        <v>159</v>
      </c>
    </row>
    <row r="516" spans="1:2" x14ac:dyDescent="0.25">
      <c r="A516" t="s">
        <v>20</v>
      </c>
      <c r="B516" s="26">
        <v>110</v>
      </c>
    </row>
    <row r="517" spans="1:2" x14ac:dyDescent="0.25">
      <c r="A517" t="s">
        <v>20</v>
      </c>
      <c r="B517" s="26">
        <v>236</v>
      </c>
    </row>
    <row r="518" spans="1:2" x14ac:dyDescent="0.25">
      <c r="A518" t="s">
        <v>20</v>
      </c>
      <c r="B518" s="26">
        <v>191</v>
      </c>
    </row>
    <row r="519" spans="1:2" x14ac:dyDescent="0.25">
      <c r="A519" t="s">
        <v>20</v>
      </c>
      <c r="B519" s="26">
        <v>3934</v>
      </c>
    </row>
    <row r="520" spans="1:2" x14ac:dyDescent="0.25">
      <c r="A520" t="s">
        <v>20</v>
      </c>
      <c r="B520" s="26">
        <v>80</v>
      </c>
    </row>
    <row r="521" spans="1:2" x14ac:dyDescent="0.25">
      <c r="A521" t="s">
        <v>20</v>
      </c>
      <c r="B521" s="26">
        <v>462</v>
      </c>
    </row>
    <row r="522" spans="1:2" x14ac:dyDescent="0.25">
      <c r="A522" t="s">
        <v>20</v>
      </c>
      <c r="B522" s="26">
        <v>179</v>
      </c>
    </row>
    <row r="523" spans="1:2" x14ac:dyDescent="0.25">
      <c r="A523" t="s">
        <v>20</v>
      </c>
      <c r="B523" s="26">
        <v>1866</v>
      </c>
    </row>
    <row r="524" spans="1:2" x14ac:dyDescent="0.25">
      <c r="A524" t="s">
        <v>20</v>
      </c>
      <c r="B524" s="26">
        <v>156</v>
      </c>
    </row>
    <row r="525" spans="1:2" x14ac:dyDescent="0.25">
      <c r="A525" t="s">
        <v>20</v>
      </c>
      <c r="B525" s="26">
        <v>255</v>
      </c>
    </row>
    <row r="526" spans="1:2" x14ac:dyDescent="0.25">
      <c r="A526" t="s">
        <v>20</v>
      </c>
      <c r="B526" s="26">
        <v>2261</v>
      </c>
    </row>
    <row r="527" spans="1:2" x14ac:dyDescent="0.25">
      <c r="A527" t="s">
        <v>20</v>
      </c>
      <c r="B527" s="26">
        <v>40</v>
      </c>
    </row>
    <row r="528" spans="1:2" x14ac:dyDescent="0.25">
      <c r="A528" t="s">
        <v>20</v>
      </c>
      <c r="B528" s="26">
        <v>2289</v>
      </c>
    </row>
    <row r="529" spans="1:2" x14ac:dyDescent="0.25">
      <c r="A529" t="s">
        <v>20</v>
      </c>
      <c r="B529" s="26">
        <v>65</v>
      </c>
    </row>
    <row r="530" spans="1:2" x14ac:dyDescent="0.25">
      <c r="A530" t="s">
        <v>20</v>
      </c>
      <c r="B530" s="26">
        <v>3777</v>
      </c>
    </row>
    <row r="531" spans="1:2" x14ac:dyDescent="0.25">
      <c r="A531" t="s">
        <v>20</v>
      </c>
      <c r="B531" s="26">
        <v>184</v>
      </c>
    </row>
    <row r="532" spans="1:2" x14ac:dyDescent="0.25">
      <c r="A532" t="s">
        <v>20</v>
      </c>
      <c r="B532" s="26">
        <v>85</v>
      </c>
    </row>
    <row r="533" spans="1:2" x14ac:dyDescent="0.25">
      <c r="A533" t="s">
        <v>20</v>
      </c>
      <c r="B533" s="26">
        <v>144</v>
      </c>
    </row>
    <row r="534" spans="1:2" x14ac:dyDescent="0.25">
      <c r="A534" t="s">
        <v>20</v>
      </c>
      <c r="B534" s="26">
        <v>1902</v>
      </c>
    </row>
    <row r="535" spans="1:2" x14ac:dyDescent="0.25">
      <c r="A535" t="s">
        <v>20</v>
      </c>
      <c r="B535" s="26">
        <v>105</v>
      </c>
    </row>
    <row r="536" spans="1:2" x14ac:dyDescent="0.25">
      <c r="A536" t="s">
        <v>20</v>
      </c>
      <c r="B536" s="26">
        <v>132</v>
      </c>
    </row>
    <row r="537" spans="1:2" x14ac:dyDescent="0.25">
      <c r="A537" t="s">
        <v>20</v>
      </c>
      <c r="B537" s="26">
        <v>96</v>
      </c>
    </row>
    <row r="538" spans="1:2" x14ac:dyDescent="0.25">
      <c r="A538" t="s">
        <v>20</v>
      </c>
      <c r="B538" s="26">
        <v>114</v>
      </c>
    </row>
    <row r="539" spans="1:2" x14ac:dyDescent="0.25">
      <c r="A539" t="s">
        <v>20</v>
      </c>
      <c r="B539" s="26">
        <v>203</v>
      </c>
    </row>
    <row r="540" spans="1:2" x14ac:dyDescent="0.25">
      <c r="A540" t="s">
        <v>20</v>
      </c>
      <c r="B540" s="26">
        <v>1559</v>
      </c>
    </row>
    <row r="541" spans="1:2" x14ac:dyDescent="0.25">
      <c r="A541" t="s">
        <v>20</v>
      </c>
      <c r="B541" s="26">
        <v>1548</v>
      </c>
    </row>
    <row r="542" spans="1:2" x14ac:dyDescent="0.25">
      <c r="A542" t="s">
        <v>20</v>
      </c>
      <c r="B542" s="26">
        <v>80</v>
      </c>
    </row>
    <row r="543" spans="1:2" x14ac:dyDescent="0.25">
      <c r="A543" t="s">
        <v>20</v>
      </c>
      <c r="B543" s="26">
        <v>131</v>
      </c>
    </row>
    <row r="544" spans="1:2" x14ac:dyDescent="0.25">
      <c r="A544" t="s">
        <v>20</v>
      </c>
      <c r="B544" s="26">
        <v>112</v>
      </c>
    </row>
    <row r="545" spans="1:2" x14ac:dyDescent="0.25">
      <c r="A545" t="s">
        <v>20</v>
      </c>
      <c r="B545" s="26">
        <v>155</v>
      </c>
    </row>
    <row r="546" spans="1:2" x14ac:dyDescent="0.25">
      <c r="A546" t="s">
        <v>20</v>
      </c>
      <c r="B546" s="26">
        <v>266</v>
      </c>
    </row>
    <row r="547" spans="1:2" x14ac:dyDescent="0.25">
      <c r="A547" t="s">
        <v>20</v>
      </c>
      <c r="B547" s="26">
        <v>155</v>
      </c>
    </row>
    <row r="548" spans="1:2" x14ac:dyDescent="0.25">
      <c r="A548" t="s">
        <v>20</v>
      </c>
      <c r="B548" s="26">
        <v>207</v>
      </c>
    </row>
    <row r="549" spans="1:2" x14ac:dyDescent="0.25">
      <c r="A549" t="s">
        <v>20</v>
      </c>
      <c r="B549" s="26">
        <v>245</v>
      </c>
    </row>
    <row r="550" spans="1:2" x14ac:dyDescent="0.25">
      <c r="A550" t="s">
        <v>20</v>
      </c>
      <c r="B550" s="26">
        <v>1573</v>
      </c>
    </row>
    <row r="551" spans="1:2" x14ac:dyDescent="0.25">
      <c r="A551" t="s">
        <v>20</v>
      </c>
      <c r="B551" s="26">
        <v>114</v>
      </c>
    </row>
    <row r="552" spans="1:2" x14ac:dyDescent="0.25">
      <c r="A552" t="s">
        <v>20</v>
      </c>
      <c r="B552" s="26">
        <v>93</v>
      </c>
    </row>
    <row r="553" spans="1:2" x14ac:dyDescent="0.25">
      <c r="A553" t="s">
        <v>20</v>
      </c>
      <c r="B553" s="26">
        <v>1681</v>
      </c>
    </row>
    <row r="554" spans="1:2" x14ac:dyDescent="0.25">
      <c r="A554" t="s">
        <v>20</v>
      </c>
      <c r="B554" s="26">
        <v>32</v>
      </c>
    </row>
    <row r="555" spans="1:2" x14ac:dyDescent="0.25">
      <c r="A555" t="s">
        <v>20</v>
      </c>
      <c r="B555" s="26">
        <v>135</v>
      </c>
    </row>
    <row r="556" spans="1:2" x14ac:dyDescent="0.25">
      <c r="A556" t="s">
        <v>20</v>
      </c>
      <c r="B556" s="26">
        <v>140</v>
      </c>
    </row>
    <row r="557" spans="1:2" x14ac:dyDescent="0.25">
      <c r="A557" t="s">
        <v>20</v>
      </c>
      <c r="B557" s="26">
        <v>92</v>
      </c>
    </row>
    <row r="558" spans="1:2" x14ac:dyDescent="0.25">
      <c r="A558" t="s">
        <v>20</v>
      </c>
      <c r="B558" s="26">
        <v>1015</v>
      </c>
    </row>
    <row r="559" spans="1:2" x14ac:dyDescent="0.25">
      <c r="A559" t="s">
        <v>20</v>
      </c>
      <c r="B559" s="26">
        <v>323</v>
      </c>
    </row>
    <row r="560" spans="1:2" x14ac:dyDescent="0.25">
      <c r="A560" t="s">
        <v>20</v>
      </c>
      <c r="B560" s="26">
        <v>2326</v>
      </c>
    </row>
    <row r="561" spans="1:2" x14ac:dyDescent="0.25">
      <c r="A561" t="s">
        <v>20</v>
      </c>
      <c r="B561" s="26">
        <v>381</v>
      </c>
    </row>
    <row r="562" spans="1:2" x14ac:dyDescent="0.25">
      <c r="A562" t="s">
        <v>20</v>
      </c>
      <c r="B562" s="26">
        <v>480</v>
      </c>
    </row>
    <row r="563" spans="1:2" x14ac:dyDescent="0.25">
      <c r="A563" t="s">
        <v>20</v>
      </c>
      <c r="B563" s="26">
        <v>226</v>
      </c>
    </row>
    <row r="564" spans="1:2" x14ac:dyDescent="0.25">
      <c r="A564" t="s">
        <v>20</v>
      </c>
      <c r="B564" s="26">
        <v>241</v>
      </c>
    </row>
    <row r="565" spans="1:2" x14ac:dyDescent="0.25">
      <c r="A565" t="s">
        <v>20</v>
      </c>
      <c r="B565" s="26">
        <v>132</v>
      </c>
    </row>
    <row r="566" spans="1:2" x14ac:dyDescent="0.25">
      <c r="A566" t="s">
        <v>20</v>
      </c>
      <c r="B566" s="26">
        <v>2043</v>
      </c>
    </row>
  </sheetData>
  <mergeCells count="2">
    <mergeCell ref="J4:K5"/>
    <mergeCell ref="R4:S5"/>
  </mergeCells>
  <conditionalFormatting sqref="A2:A566">
    <cfRule type="containsText" dxfId="15" priority="9" operator="containsText" text="canceled">
      <formula>NOT(ISERROR(SEARCH("canceled",A2)))</formula>
    </cfRule>
    <cfRule type="containsText" dxfId="14" priority="10" operator="containsText" text="successful">
      <formula>NOT(ISERROR(SEARCH("successful",A2)))</formula>
    </cfRule>
    <cfRule type="containsText" dxfId="13" priority="11" operator="containsText" text="failed">
      <formula>NOT(ISERROR(SEARCH("failed",A2)))</formula>
    </cfRule>
    <cfRule type="containsText" dxfId="12" priority="12" operator="containsText" text="live">
      <formula>NOT(ISERROR(SEARCH("live",A2)))</formula>
    </cfRule>
    <cfRule type="containsText" dxfId="11" priority="13" operator="containsText" text="successful">
      <formula>NOT(ISERROR(SEARCH("successful",A2)))</formula>
    </cfRule>
    <cfRule type="containsText" dxfId="10" priority="14" operator="containsText" text="succesful">
      <formula>NOT(ISERROR(SEARCH("succesful",A2)))</formula>
    </cfRule>
    <cfRule type="containsText" dxfId="9" priority="15" operator="containsText" text="canceled">
      <formula>NOT(ISERROR(SEARCH("canceled",A2)))</formula>
    </cfRule>
    <cfRule type="containsText" dxfId="8" priority="16" operator="containsText" text="failed">
      <formula>NOT(ISERROR(SEARCH("failed",A2)))</formula>
    </cfRule>
  </conditionalFormatting>
  <conditionalFormatting sqref="F1:F365">
    <cfRule type="containsText" dxfId="7" priority="3" operator="containsText" text="failed">
      <formula>NOT(ISERROR(SEARCH("failed",F1)))</formula>
    </cfRule>
    <cfRule type="containsText" dxfId="6" priority="4" operator="containsText" text="live">
      <formula>NOT(ISERROR(SEARCH("live",F1)))</formula>
    </cfRule>
    <cfRule type="containsText" dxfId="5" priority="5" operator="containsText" text="successful">
      <formula>NOT(ISERROR(SEARCH("successful",F1)))</formula>
    </cfRule>
    <cfRule type="containsText" dxfId="4" priority="6" operator="containsText" text="succesful">
      <formula>NOT(ISERROR(SEARCH("succesful",F1)))</formula>
    </cfRule>
    <cfRule type="containsText" dxfId="3" priority="7" operator="containsText" text="canceled">
      <formula>NOT(ISERROR(SEARCH("canceled",F1)))</formula>
    </cfRule>
    <cfRule type="containsText" dxfId="2" priority="8" operator="containsText" text="failed">
      <formula>NOT(ISERROR(SEARCH("failed",F1)))</formula>
    </cfRule>
  </conditionalFormatting>
  <conditionalFormatting sqref="F2:F365">
    <cfRule type="containsText" dxfId="1" priority="1" operator="containsText" text="canceled">
      <formula>NOT(ISERROR(SEARCH("canceled",F2)))</formula>
    </cfRule>
    <cfRule type="containsText" dxfId="0" priority="2" operator="containsText" text="successful">
      <formula>NOT(ISERROR(SEARCH("successful",F2)))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78182-BB54-4378-97DB-2FF5D5CC275C}">
  <sheetPr codeName="Sheet2"/>
  <dimension ref="A1:G14"/>
  <sheetViews>
    <sheetView tabSelected="1" workbookViewId="0">
      <selection activeCell="A6" sqref="A5:A13"/>
      <pivotSelection pane="bottomRight" showHeader="1" activeRow="5" click="1" r:id="rId1">
        <pivotArea dataOnly="0" labelOnly="1" outline="0" fieldPosition="0">
          <references count="1">
            <reference field="18" count="0"/>
          </references>
        </pivotArea>
      </pivotSelection>
    </sheetView>
  </sheetViews>
  <sheetFormatPr defaultRowHeight="15.75" x14ac:dyDescent="0.25"/>
  <cols>
    <col min="1" max="1" width="16.875" bestFit="1" customWidth="1"/>
    <col min="2" max="5" width="10.5" bestFit="1" customWidth="1"/>
    <col min="6" max="6" width="11" bestFit="1" customWidth="1"/>
  </cols>
  <sheetData>
    <row r="1" spans="1:7" x14ac:dyDescent="0.25">
      <c r="A1" s="7" t="s">
        <v>6</v>
      </c>
      <c r="B1" t="s">
        <v>2066</v>
      </c>
    </row>
    <row r="3" spans="1:7" x14ac:dyDescent="0.25">
      <c r="A3" s="7" t="s">
        <v>2069</v>
      </c>
      <c r="B3" s="7" t="s">
        <v>4</v>
      </c>
    </row>
    <row r="4" spans="1:7" x14ac:dyDescent="0.25">
      <c r="A4" s="7" t="s">
        <v>2065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7" x14ac:dyDescent="0.25">
      <c r="A5" t="s">
        <v>2063</v>
      </c>
      <c r="B5" s="40"/>
      <c r="C5" s="40"/>
      <c r="D5" s="40"/>
      <c r="E5" s="40">
        <v>4</v>
      </c>
      <c r="F5" s="40">
        <v>4</v>
      </c>
      <c r="G5" s="29"/>
    </row>
    <row r="6" spans="1:7" x14ac:dyDescent="0.25">
      <c r="A6" t="s">
        <v>2053</v>
      </c>
      <c r="B6" s="40">
        <v>4</v>
      </c>
      <c r="C6" s="40">
        <v>11</v>
      </c>
      <c r="D6" s="40">
        <v>1</v>
      </c>
      <c r="E6" s="40">
        <v>26</v>
      </c>
      <c r="F6" s="40">
        <v>42</v>
      </c>
      <c r="G6" s="29"/>
    </row>
    <row r="7" spans="1:7" x14ac:dyDescent="0.25">
      <c r="A7" t="s">
        <v>2032</v>
      </c>
      <c r="B7" s="40">
        <v>4</v>
      </c>
      <c r="C7" s="40">
        <v>20</v>
      </c>
      <c r="D7" s="40"/>
      <c r="E7" s="40">
        <v>22</v>
      </c>
      <c r="F7" s="40">
        <v>46</v>
      </c>
      <c r="G7" s="29"/>
    </row>
    <row r="8" spans="1:7" x14ac:dyDescent="0.25">
      <c r="A8" t="s">
        <v>2049</v>
      </c>
      <c r="B8" s="40">
        <v>1</v>
      </c>
      <c r="C8" s="40">
        <v>23</v>
      </c>
      <c r="D8" s="40">
        <v>3</v>
      </c>
      <c r="E8" s="40">
        <v>21</v>
      </c>
      <c r="F8" s="40">
        <v>48</v>
      </c>
      <c r="G8" s="29"/>
    </row>
    <row r="9" spans="1:7" x14ac:dyDescent="0.25">
      <c r="A9" t="s">
        <v>2046</v>
      </c>
      <c r="B9" s="40">
        <v>2</v>
      </c>
      <c r="C9" s="40">
        <v>24</v>
      </c>
      <c r="D9" s="40">
        <v>1</v>
      </c>
      <c r="E9" s="40">
        <v>40</v>
      </c>
      <c r="F9" s="40">
        <v>67</v>
      </c>
      <c r="G9" s="29"/>
    </row>
    <row r="10" spans="1:7" x14ac:dyDescent="0.25">
      <c r="A10" t="s">
        <v>2036</v>
      </c>
      <c r="B10" s="40">
        <v>2</v>
      </c>
      <c r="C10" s="40">
        <v>28</v>
      </c>
      <c r="D10" s="40">
        <v>2</v>
      </c>
      <c r="E10" s="40">
        <v>64</v>
      </c>
      <c r="F10" s="40">
        <v>96</v>
      </c>
      <c r="G10" s="29"/>
    </row>
    <row r="11" spans="1:7" x14ac:dyDescent="0.25">
      <c r="A11" t="s">
        <v>2034</v>
      </c>
      <c r="B11" s="40">
        <v>10</v>
      </c>
      <c r="C11" s="40">
        <v>66</v>
      </c>
      <c r="D11" s="40"/>
      <c r="E11" s="40">
        <v>99</v>
      </c>
      <c r="F11" s="40">
        <v>175</v>
      </c>
      <c r="G11" s="29"/>
    </row>
    <row r="12" spans="1:7" x14ac:dyDescent="0.25">
      <c r="A12" t="s">
        <v>2040</v>
      </c>
      <c r="B12" s="40">
        <v>11</v>
      </c>
      <c r="C12" s="40">
        <v>60</v>
      </c>
      <c r="D12" s="40">
        <v>5</v>
      </c>
      <c r="E12" s="40">
        <v>102</v>
      </c>
      <c r="F12" s="40">
        <v>178</v>
      </c>
      <c r="G12" s="29"/>
    </row>
    <row r="13" spans="1:7" x14ac:dyDescent="0.25">
      <c r="A13" t="s">
        <v>2038</v>
      </c>
      <c r="B13" s="40">
        <v>23</v>
      </c>
      <c r="C13" s="40">
        <v>132</v>
      </c>
      <c r="D13" s="40">
        <v>2</v>
      </c>
      <c r="E13" s="40">
        <v>187</v>
      </c>
      <c r="F13" s="40">
        <v>344</v>
      </c>
      <c r="G13" s="29"/>
    </row>
    <row r="14" spans="1:7" x14ac:dyDescent="0.25">
      <c r="A14" t="s">
        <v>2068</v>
      </c>
      <c r="B14" s="40">
        <v>57</v>
      </c>
      <c r="C14" s="40">
        <v>364</v>
      </c>
      <c r="D14" s="40">
        <v>14</v>
      </c>
      <c r="E14" s="40">
        <v>565</v>
      </c>
      <c r="F14" s="4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F8BC3-F21F-42B7-B590-D67C93837286}">
  <sheetPr codeName="Sheet3"/>
  <dimension ref="A1:G30"/>
  <sheetViews>
    <sheetView zoomScale="87" zoomScaleNormal="87" workbookViewId="0">
      <selection activeCell="B9" sqref="B9"/>
    </sheetView>
  </sheetViews>
  <sheetFormatPr defaultRowHeight="15.75" x14ac:dyDescent="0.25"/>
  <cols>
    <col min="1" max="1" width="16.5" bestFit="1" customWidth="1"/>
    <col min="2" max="2" width="15.625" bestFit="1" customWidth="1"/>
    <col min="3" max="3" width="5.625" bestFit="1" customWidth="1"/>
    <col min="4" max="4" width="3.875" bestFit="1" customWidth="1"/>
    <col min="5" max="5" width="9.625" bestFit="1" customWidth="1"/>
    <col min="6" max="6" width="11" bestFit="1" customWidth="1"/>
  </cols>
  <sheetData>
    <row r="1" spans="1:7" x14ac:dyDescent="0.25">
      <c r="A1" s="7" t="s">
        <v>6</v>
      </c>
      <c r="B1" t="s">
        <v>2066</v>
      </c>
    </row>
    <row r="2" spans="1:7" x14ac:dyDescent="0.25">
      <c r="A2" s="7" t="s">
        <v>2065</v>
      </c>
      <c r="B2" t="s">
        <v>2066</v>
      </c>
    </row>
    <row r="4" spans="1:7" x14ac:dyDescent="0.25">
      <c r="A4" s="7" t="s">
        <v>2069</v>
      </c>
      <c r="B4" s="7" t="s">
        <v>2070</v>
      </c>
    </row>
    <row r="5" spans="1:7" x14ac:dyDescent="0.25">
      <c r="A5" s="7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7" x14ac:dyDescent="0.25">
      <c r="A6" s="8" t="s">
        <v>2061</v>
      </c>
      <c r="E6">
        <v>3</v>
      </c>
      <c r="F6">
        <v>3</v>
      </c>
      <c r="G6" s="22"/>
    </row>
    <row r="7" spans="1:7" x14ac:dyDescent="0.25">
      <c r="A7" s="8" t="s">
        <v>2064</v>
      </c>
      <c r="E7">
        <v>4</v>
      </c>
      <c r="F7">
        <v>4</v>
      </c>
      <c r="G7" s="22"/>
    </row>
    <row r="8" spans="1:7" x14ac:dyDescent="0.25">
      <c r="A8" s="8" t="s">
        <v>2056</v>
      </c>
      <c r="C8">
        <v>3</v>
      </c>
      <c r="E8">
        <v>4</v>
      </c>
      <c r="F8">
        <v>7</v>
      </c>
      <c r="G8" s="22"/>
    </row>
    <row r="9" spans="1:7" x14ac:dyDescent="0.25">
      <c r="A9" s="8" t="s">
        <v>2055</v>
      </c>
      <c r="C9">
        <v>4</v>
      </c>
      <c r="E9">
        <v>4</v>
      </c>
      <c r="F9">
        <v>8</v>
      </c>
      <c r="G9" s="22"/>
    </row>
    <row r="10" spans="1:7" x14ac:dyDescent="0.25">
      <c r="A10" s="8" t="s">
        <v>2060</v>
      </c>
      <c r="C10">
        <v>8</v>
      </c>
      <c r="D10">
        <v>1</v>
      </c>
      <c r="E10">
        <v>4</v>
      </c>
      <c r="F10">
        <v>13</v>
      </c>
      <c r="G10" s="22"/>
    </row>
    <row r="11" spans="1:7" x14ac:dyDescent="0.25">
      <c r="A11" s="8" t="s">
        <v>2062</v>
      </c>
      <c r="C11">
        <v>9</v>
      </c>
      <c r="E11">
        <v>5</v>
      </c>
      <c r="F11">
        <v>14</v>
      </c>
      <c r="G11" s="22"/>
    </row>
    <row r="12" spans="1:7" x14ac:dyDescent="0.25">
      <c r="A12" s="8" t="s">
        <v>2051</v>
      </c>
      <c r="B12">
        <v>1</v>
      </c>
      <c r="C12">
        <v>5</v>
      </c>
      <c r="D12">
        <v>1</v>
      </c>
      <c r="E12">
        <v>9</v>
      </c>
      <c r="F12">
        <v>16</v>
      </c>
      <c r="G12" s="22"/>
    </row>
    <row r="13" spans="1:7" x14ac:dyDescent="0.25">
      <c r="A13" s="8" t="s">
        <v>2057</v>
      </c>
      <c r="B13">
        <v>1</v>
      </c>
      <c r="C13">
        <v>6</v>
      </c>
      <c r="E13">
        <v>10</v>
      </c>
      <c r="F13">
        <v>17</v>
      </c>
      <c r="G13" s="22"/>
    </row>
    <row r="14" spans="1:7" x14ac:dyDescent="0.25">
      <c r="A14" s="8" t="s">
        <v>2059</v>
      </c>
      <c r="B14">
        <v>3</v>
      </c>
      <c r="C14">
        <v>3</v>
      </c>
      <c r="E14">
        <v>11</v>
      </c>
      <c r="F14">
        <v>17</v>
      </c>
      <c r="G14" s="22"/>
    </row>
    <row r="15" spans="1:7" x14ac:dyDescent="0.25">
      <c r="A15" s="8" t="s">
        <v>2052</v>
      </c>
      <c r="B15">
        <v>1</v>
      </c>
      <c r="C15">
        <v>7</v>
      </c>
      <c r="E15">
        <v>9</v>
      </c>
      <c r="F15">
        <v>17</v>
      </c>
      <c r="G15" s="22"/>
    </row>
    <row r="16" spans="1:7" x14ac:dyDescent="0.25">
      <c r="A16" s="8" t="s">
        <v>2042</v>
      </c>
      <c r="C16">
        <v>8</v>
      </c>
      <c r="E16">
        <v>10</v>
      </c>
      <c r="F16">
        <v>18</v>
      </c>
      <c r="G16" s="22"/>
    </row>
    <row r="17" spans="1:7" x14ac:dyDescent="0.25">
      <c r="A17" s="8" t="s">
        <v>2047</v>
      </c>
      <c r="B17">
        <v>1</v>
      </c>
      <c r="C17">
        <v>6</v>
      </c>
      <c r="D17">
        <v>1</v>
      </c>
      <c r="E17">
        <v>13</v>
      </c>
      <c r="F17">
        <v>21</v>
      </c>
      <c r="G17" s="22"/>
    </row>
    <row r="18" spans="1:7" x14ac:dyDescent="0.25">
      <c r="A18" s="8" t="s">
        <v>2058</v>
      </c>
      <c r="C18">
        <v>7</v>
      </c>
      <c r="E18">
        <v>14</v>
      </c>
      <c r="F18">
        <v>21</v>
      </c>
      <c r="G18" s="22"/>
    </row>
    <row r="19" spans="1:7" x14ac:dyDescent="0.25">
      <c r="A19" s="8" t="s">
        <v>2048</v>
      </c>
      <c r="B19">
        <v>1</v>
      </c>
      <c r="C19">
        <v>10</v>
      </c>
      <c r="D19">
        <v>2</v>
      </c>
      <c r="E19">
        <v>21</v>
      </c>
      <c r="F19">
        <v>34</v>
      </c>
      <c r="G19" s="22"/>
    </row>
    <row r="20" spans="1:7" x14ac:dyDescent="0.25">
      <c r="A20" s="8" t="s">
        <v>2050</v>
      </c>
      <c r="B20">
        <v>1</v>
      </c>
      <c r="C20">
        <v>15</v>
      </c>
      <c r="D20">
        <v>2</v>
      </c>
      <c r="E20">
        <v>17</v>
      </c>
      <c r="F20">
        <v>35</v>
      </c>
      <c r="G20" s="22"/>
    </row>
    <row r="21" spans="1:7" x14ac:dyDescent="0.25">
      <c r="A21" s="8" t="s">
        <v>2043</v>
      </c>
      <c r="B21">
        <v>2</v>
      </c>
      <c r="C21">
        <v>12</v>
      </c>
      <c r="D21">
        <v>1</v>
      </c>
      <c r="E21">
        <v>22</v>
      </c>
      <c r="F21">
        <v>37</v>
      </c>
      <c r="G21" s="22"/>
    </row>
    <row r="22" spans="1:7" x14ac:dyDescent="0.25">
      <c r="A22" s="8" t="s">
        <v>2054</v>
      </c>
      <c r="B22">
        <v>4</v>
      </c>
      <c r="C22">
        <v>11</v>
      </c>
      <c r="D22">
        <v>1</v>
      </c>
      <c r="E22">
        <v>26</v>
      </c>
      <c r="F22">
        <v>42</v>
      </c>
      <c r="G22" s="22"/>
    </row>
    <row r="23" spans="1:7" x14ac:dyDescent="0.25">
      <c r="A23" s="8" t="s">
        <v>2045</v>
      </c>
      <c r="C23">
        <v>16</v>
      </c>
      <c r="D23">
        <v>1</v>
      </c>
      <c r="E23">
        <v>28</v>
      </c>
      <c r="F23">
        <v>45</v>
      </c>
      <c r="G23" s="22"/>
    </row>
    <row r="24" spans="1:7" x14ac:dyDescent="0.25">
      <c r="A24" s="8" t="s">
        <v>2044</v>
      </c>
      <c r="B24">
        <v>3</v>
      </c>
      <c r="C24">
        <v>19</v>
      </c>
      <c r="E24">
        <v>23</v>
      </c>
      <c r="F24">
        <v>45</v>
      </c>
      <c r="G24" s="22"/>
    </row>
    <row r="25" spans="1:7" x14ac:dyDescent="0.25">
      <c r="A25" s="8" t="s">
        <v>2033</v>
      </c>
      <c r="B25">
        <v>4</v>
      </c>
      <c r="C25">
        <v>20</v>
      </c>
      <c r="E25">
        <v>22</v>
      </c>
      <c r="F25">
        <v>46</v>
      </c>
      <c r="G25" s="22"/>
    </row>
    <row r="26" spans="1:7" x14ac:dyDescent="0.25">
      <c r="A26" s="8" t="s">
        <v>2037</v>
      </c>
      <c r="B26">
        <v>2</v>
      </c>
      <c r="C26">
        <v>12</v>
      </c>
      <c r="D26">
        <v>1</v>
      </c>
      <c r="E26">
        <v>36</v>
      </c>
      <c r="F26">
        <v>51</v>
      </c>
      <c r="G26" s="22"/>
    </row>
    <row r="27" spans="1:7" x14ac:dyDescent="0.25">
      <c r="A27" s="8" t="s">
        <v>2041</v>
      </c>
      <c r="B27">
        <v>4</v>
      </c>
      <c r="C27">
        <v>21</v>
      </c>
      <c r="D27">
        <v>1</v>
      </c>
      <c r="E27">
        <v>34</v>
      </c>
      <c r="F27">
        <v>60</v>
      </c>
      <c r="G27" s="22"/>
    </row>
    <row r="28" spans="1:7" x14ac:dyDescent="0.25">
      <c r="A28" s="8" t="s">
        <v>2035</v>
      </c>
      <c r="B28">
        <v>6</v>
      </c>
      <c r="C28">
        <v>30</v>
      </c>
      <c r="E28">
        <v>49</v>
      </c>
      <c r="F28">
        <v>85</v>
      </c>
      <c r="G28" s="22"/>
    </row>
    <row r="29" spans="1:7" x14ac:dyDescent="0.25">
      <c r="A29" s="8" t="s">
        <v>2039</v>
      </c>
      <c r="B29">
        <v>23</v>
      </c>
      <c r="C29">
        <v>132</v>
      </c>
      <c r="D29">
        <v>2</v>
      </c>
      <c r="E29">
        <v>187</v>
      </c>
      <c r="F29">
        <v>344</v>
      </c>
      <c r="G29" s="22"/>
    </row>
    <row r="30" spans="1:7" x14ac:dyDescent="0.25">
      <c r="A30" s="8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  <c r="G30" s="22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ACB8C-6EFC-4F0F-BF50-F357DB061756}">
  <sheetPr codeName="Sheet4"/>
  <dimension ref="A1:E18"/>
  <sheetViews>
    <sheetView workbookViewId="0">
      <selection activeCell="A11" sqref="A11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7" t="s">
        <v>2065</v>
      </c>
      <c r="B1" t="s">
        <v>2066</v>
      </c>
    </row>
    <row r="2" spans="1:5" x14ac:dyDescent="0.25">
      <c r="A2" s="7" t="s">
        <v>2073</v>
      </c>
      <c r="B2" t="s">
        <v>2066</v>
      </c>
    </row>
    <row r="4" spans="1:5" x14ac:dyDescent="0.25">
      <c r="A4" s="7" t="s">
        <v>2069</v>
      </c>
      <c r="B4" s="7" t="s">
        <v>2070</v>
      </c>
    </row>
    <row r="5" spans="1:5" x14ac:dyDescent="0.25">
      <c r="A5" s="7" t="s">
        <v>2067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25">
      <c r="A6" s="8" t="s">
        <v>2074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8" t="s">
        <v>2075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8" t="s">
        <v>2076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8" t="s">
        <v>2077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8" t="s">
        <v>2078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8" t="s">
        <v>2079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8" t="s">
        <v>2080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8" t="s">
        <v>2081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8" t="s">
        <v>2082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8" t="s">
        <v>2083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8" t="s">
        <v>2084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8" t="s">
        <v>2085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8" t="s">
        <v>2068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2F18A-65B7-4C10-8A9C-F35225F1CA01}">
  <sheetPr codeName="Sheet5"/>
  <dimension ref="A1:J34"/>
  <sheetViews>
    <sheetView topLeftCell="G1" workbookViewId="0">
      <selection activeCell="J29" sqref="J29"/>
    </sheetView>
  </sheetViews>
  <sheetFormatPr defaultRowHeight="15.75" x14ac:dyDescent="0.25"/>
  <cols>
    <col min="1" max="1" width="26.375" customWidth="1"/>
    <col min="2" max="2" width="9.875" style="19" customWidth="1"/>
    <col min="3" max="8" width="10.875" style="19" customWidth="1"/>
    <col min="9" max="9" width="10.875" style="9" customWidth="1"/>
  </cols>
  <sheetData>
    <row r="1" spans="1:10" ht="31.5" x14ac:dyDescent="0.25">
      <c r="A1" s="11" t="s">
        <v>2086</v>
      </c>
      <c r="B1" s="16" t="s">
        <v>2087</v>
      </c>
      <c r="C1" s="16" t="s">
        <v>2088</v>
      </c>
      <c r="D1" s="16" t="s">
        <v>2089</v>
      </c>
      <c r="E1" s="16" t="s">
        <v>2090</v>
      </c>
      <c r="F1" s="16" t="s">
        <v>2091</v>
      </c>
      <c r="G1" s="16" t="s">
        <v>2092</v>
      </c>
      <c r="H1" s="16" t="s">
        <v>2093</v>
      </c>
    </row>
    <row r="2" spans="1:10" x14ac:dyDescent="0.25">
      <c r="A2" s="12" t="s">
        <v>2094</v>
      </c>
      <c r="B2" s="17">
        <f>COUNTIFS(Crowdfunding!G:G,"Successful",Crowdfunding!D:D,"&lt;1000")</f>
        <v>30</v>
      </c>
      <c r="C2" s="17">
        <f>COUNTIFS(Crowdfunding!G:G,"Failed",Crowdfunding!D:D,"&lt;1000")</f>
        <v>20</v>
      </c>
      <c r="D2" s="17">
        <f>COUNTIFS(Crowdfunding!G:G,"Canceled",Crowdfunding!D:D,"&lt;1000")</f>
        <v>1</v>
      </c>
      <c r="E2" s="17">
        <f>SUM(B2:D2)</f>
        <v>51</v>
      </c>
      <c r="F2" s="18">
        <f>+B2/$E2</f>
        <v>0.58823529411764708</v>
      </c>
      <c r="G2" s="18">
        <f t="shared" ref="G2:H13" si="0">+C2/$E2</f>
        <v>0.39215686274509803</v>
      </c>
      <c r="H2" s="18">
        <f t="shared" si="0"/>
        <v>1.9607843137254902E-2</v>
      </c>
      <c r="J2" s="10"/>
    </row>
    <row r="3" spans="1:10" x14ac:dyDescent="0.25">
      <c r="A3" s="12" t="s">
        <v>2095</v>
      </c>
      <c r="B3" s="17">
        <f>COUNTIFS(Crowdfunding!G:G,"Successful",Crowdfunding!D:D,"&gt;=1000",Crowdfunding!D:D,"&lt;=4999")</f>
        <v>191</v>
      </c>
      <c r="C3" s="17">
        <f>COUNTIFS(Crowdfunding!G:G,"Failed",Crowdfunding!D:D,"&gt;=1000",Crowdfunding!D:D,"&lt;=4999")</f>
        <v>38</v>
      </c>
      <c r="D3" s="17">
        <f>COUNTIFS(Crowdfunding!G:G,"Canceled",Crowdfunding!D:D,"&gt;=1000",Crowdfunding!D:D,"&lt;=4999")</f>
        <v>2</v>
      </c>
      <c r="E3" s="17">
        <f t="shared" ref="E3:E12" si="1">SUM(B3:D3)</f>
        <v>231</v>
      </c>
      <c r="F3" s="18">
        <f t="shared" ref="F3:F13" si="2">+B3/$E3</f>
        <v>0.82683982683982682</v>
      </c>
      <c r="G3" s="18">
        <f t="shared" si="0"/>
        <v>0.16450216450216451</v>
      </c>
      <c r="H3" s="18">
        <f t="shared" si="0"/>
        <v>8.658008658008658E-3</v>
      </c>
    </row>
    <row r="4" spans="1:10" x14ac:dyDescent="0.25">
      <c r="A4" s="12" t="s">
        <v>2096</v>
      </c>
      <c r="B4" s="17">
        <f>COUNTIFS(Crowdfunding!G:G,"Successful",Crowdfunding!D:D,"&gt;=5000",Crowdfunding!D:D,"&lt;=9999")</f>
        <v>164</v>
      </c>
      <c r="C4" s="17">
        <f>COUNTIFS(Crowdfunding!G:G,"Failed",Crowdfunding!D:D,"&gt;=5000",Crowdfunding!D:D,"&lt;=9999")</f>
        <v>126</v>
      </c>
      <c r="D4" s="17">
        <f>COUNTIFS(Crowdfunding!G:G,"Canceled",Crowdfunding!D:D,"&gt;=5000",Crowdfunding!D:D,"&lt;=9999")</f>
        <v>25</v>
      </c>
      <c r="E4" s="17">
        <f t="shared" si="1"/>
        <v>315</v>
      </c>
      <c r="F4" s="18">
        <f t="shared" si="2"/>
        <v>0.52063492063492067</v>
      </c>
      <c r="G4" s="18">
        <f t="shared" si="0"/>
        <v>0.4</v>
      </c>
      <c r="H4" s="18">
        <f t="shared" si="0"/>
        <v>7.9365079365079361E-2</v>
      </c>
    </row>
    <row r="5" spans="1:10" x14ac:dyDescent="0.25">
      <c r="A5" s="12" t="s">
        <v>2097</v>
      </c>
      <c r="B5" s="17">
        <f>COUNTIFS(Crowdfunding!G:G,"Successful",Crowdfunding!D:D,"&gt;=10000",Crowdfunding!D:D,"&lt;=14999")</f>
        <v>4</v>
      </c>
      <c r="C5" s="17">
        <f>COUNTIFS(Crowdfunding!G:G,"Failed",Crowdfunding!D:D,"&gt;=10000",Crowdfunding!D:D,"&lt;=14999")</f>
        <v>5</v>
      </c>
      <c r="D5" s="17">
        <f>COUNTIFS(Crowdfunding!G:G,"Canceled",Crowdfunding!D:D,"&gt;=10000",Crowdfunding!D:D,"&lt;=14999")</f>
        <v>0</v>
      </c>
      <c r="E5" s="17">
        <f t="shared" si="1"/>
        <v>9</v>
      </c>
      <c r="F5" s="18">
        <f t="shared" si="2"/>
        <v>0.44444444444444442</v>
      </c>
      <c r="G5" s="18">
        <f t="shared" si="0"/>
        <v>0.55555555555555558</v>
      </c>
      <c r="H5" s="18">
        <f t="shared" si="0"/>
        <v>0</v>
      </c>
    </row>
    <row r="6" spans="1:10" x14ac:dyDescent="0.25">
      <c r="A6" s="12" t="s">
        <v>2098</v>
      </c>
      <c r="B6" s="17">
        <f>COUNTIFS(Crowdfunding!G:G,"Successful",Crowdfunding!D:D,"&gt;=15000",Crowdfunding!D:D,"&lt;=19999")</f>
        <v>10</v>
      </c>
      <c r="C6" s="17">
        <f>COUNTIFS(Crowdfunding!G:G,"Failed",Crowdfunding!D:D,"&gt;=15000",Crowdfunding!D:D,"&lt;=19999")</f>
        <v>0</v>
      </c>
      <c r="D6" s="17">
        <f>COUNTIFS(Crowdfunding!G:G,"Canceled",Crowdfunding!D:D,"&gt;=15000",Crowdfunding!D:D,"&lt;=19999")</f>
        <v>0</v>
      </c>
      <c r="E6" s="17">
        <f t="shared" si="1"/>
        <v>10</v>
      </c>
      <c r="F6" s="18">
        <f t="shared" si="2"/>
        <v>1</v>
      </c>
      <c r="G6" s="18">
        <f t="shared" si="0"/>
        <v>0</v>
      </c>
      <c r="H6" s="18">
        <f t="shared" si="0"/>
        <v>0</v>
      </c>
    </row>
    <row r="7" spans="1:10" x14ac:dyDescent="0.25">
      <c r="A7" s="12" t="s">
        <v>2099</v>
      </c>
      <c r="B7" s="17">
        <f>COUNTIFS(Crowdfunding!G:G,"Successful",Crowdfunding!D:D,"&gt;=20000",Crowdfunding!D:D,"&lt;=24999")</f>
        <v>7</v>
      </c>
      <c r="C7" s="17">
        <f>COUNTIFS(Crowdfunding!G:G,"Failed",Crowdfunding!D:D,"&gt;=20000",Crowdfunding!D:D,"&lt;=24999")</f>
        <v>0</v>
      </c>
      <c r="D7" s="17">
        <f>COUNTIFS(Crowdfunding!G:G,"Canceled",Crowdfunding!D:D,"&gt;=20000",Crowdfunding!D:D,"&lt;=24999")</f>
        <v>0</v>
      </c>
      <c r="E7" s="17">
        <f t="shared" si="1"/>
        <v>7</v>
      </c>
      <c r="F7" s="18">
        <f t="shared" si="2"/>
        <v>1</v>
      </c>
      <c r="G7" s="18">
        <f t="shared" si="0"/>
        <v>0</v>
      </c>
      <c r="H7" s="18">
        <f t="shared" si="0"/>
        <v>0</v>
      </c>
    </row>
    <row r="8" spans="1:10" x14ac:dyDescent="0.25">
      <c r="A8" s="12" t="s">
        <v>2100</v>
      </c>
      <c r="B8" s="17">
        <f>COUNTIFS(Crowdfunding!G:G,"Successful",Crowdfunding!D:D,"&gt;=25000",Crowdfunding!D:D,"&lt;=29999")</f>
        <v>11</v>
      </c>
      <c r="C8" s="17">
        <f>COUNTIFS(Crowdfunding!G:G,"Failed",Crowdfunding!D:D,"&gt;=25000",Crowdfunding!D:D,"&lt;=29999")</f>
        <v>3</v>
      </c>
      <c r="D8" s="17">
        <f>COUNTIFS(Crowdfunding!G:G,"Canceled",Crowdfunding!D:D,"&gt;=25000",Crowdfunding!D:D,"&lt;=29999")</f>
        <v>0</v>
      </c>
      <c r="E8" s="17">
        <f t="shared" si="1"/>
        <v>14</v>
      </c>
      <c r="F8" s="18">
        <f t="shared" si="2"/>
        <v>0.7857142857142857</v>
      </c>
      <c r="G8" s="18">
        <f t="shared" si="0"/>
        <v>0.21428571428571427</v>
      </c>
      <c r="H8" s="18">
        <f t="shared" si="0"/>
        <v>0</v>
      </c>
    </row>
    <row r="9" spans="1:10" x14ac:dyDescent="0.25">
      <c r="A9" s="12" t="s">
        <v>2101</v>
      </c>
      <c r="B9" s="17">
        <f>COUNTIFS(Crowdfunding!G:G,"Successful",Crowdfunding!D:D,"&gt;=30000",Crowdfunding!D:D,"&lt;=34999")</f>
        <v>7</v>
      </c>
      <c r="C9" s="17">
        <f>COUNTIFS(Crowdfunding!G:G,"Failed",Crowdfunding!D:D,"&gt;=30000",Crowdfunding!D:D,"&lt;=34999")</f>
        <v>0</v>
      </c>
      <c r="D9" s="17">
        <f>COUNTIFS(Crowdfunding!G:G,"Canceled",Crowdfunding!D:D,"&gt;=30000",Crowdfunding!D:D,"&lt;=34999")</f>
        <v>0</v>
      </c>
      <c r="E9" s="17">
        <f t="shared" si="1"/>
        <v>7</v>
      </c>
      <c r="F9" s="18">
        <f t="shared" si="2"/>
        <v>1</v>
      </c>
      <c r="G9" s="18">
        <f t="shared" si="0"/>
        <v>0</v>
      </c>
      <c r="H9" s="18">
        <f t="shared" si="0"/>
        <v>0</v>
      </c>
    </row>
    <row r="10" spans="1:10" x14ac:dyDescent="0.25">
      <c r="A10" s="12" t="s">
        <v>2102</v>
      </c>
      <c r="B10" s="17">
        <f>COUNTIFS(Crowdfunding!G:G,"Successful",Crowdfunding!D:D,"&gt;=35000",Crowdfunding!D:D,"&lt;=39999")</f>
        <v>8</v>
      </c>
      <c r="C10" s="17">
        <f>COUNTIFS(Crowdfunding!G:G,"Failed",Crowdfunding!D:D,"&gt;=35000",Crowdfunding!D:D,"&lt;=39999")</f>
        <v>3</v>
      </c>
      <c r="D10" s="17">
        <f>COUNTIFS(Crowdfunding!G:G,"Canceled",Crowdfunding!D:D,"&gt;=35000",Crowdfunding!D:D,"&lt;=39999")</f>
        <v>1</v>
      </c>
      <c r="E10" s="17">
        <f t="shared" si="1"/>
        <v>12</v>
      </c>
      <c r="F10" s="18">
        <f t="shared" si="2"/>
        <v>0.66666666666666663</v>
      </c>
      <c r="G10" s="18">
        <f t="shared" si="0"/>
        <v>0.25</v>
      </c>
      <c r="H10" s="18">
        <f t="shared" si="0"/>
        <v>8.3333333333333329E-2</v>
      </c>
    </row>
    <row r="11" spans="1:10" x14ac:dyDescent="0.25">
      <c r="A11" s="12" t="s">
        <v>2103</v>
      </c>
      <c r="B11" s="17">
        <f>COUNTIFS(Crowdfunding!G:G,"Successful",Crowdfunding!D:D,"&gt;=40000",Crowdfunding!D:D,"&lt;=44999")</f>
        <v>11</v>
      </c>
      <c r="C11" s="17">
        <f>COUNTIFS(Crowdfunding!G:G,"Failed",Crowdfunding!D:D,"&gt;=40000",Crowdfunding!D:D,"&lt;=44999")</f>
        <v>3</v>
      </c>
      <c r="D11" s="17">
        <f>COUNTIFS(Crowdfunding!G:G,"Canceled",Crowdfunding!D:D,"&gt;=40000",Crowdfunding!D:D,"&lt;=44999")</f>
        <v>0</v>
      </c>
      <c r="E11" s="17">
        <f t="shared" si="1"/>
        <v>14</v>
      </c>
      <c r="F11" s="18">
        <f t="shared" si="2"/>
        <v>0.7857142857142857</v>
      </c>
      <c r="G11" s="18">
        <f t="shared" si="0"/>
        <v>0.21428571428571427</v>
      </c>
      <c r="H11" s="18">
        <f t="shared" si="0"/>
        <v>0</v>
      </c>
    </row>
    <row r="12" spans="1:10" x14ac:dyDescent="0.25">
      <c r="A12" s="12" t="s">
        <v>2104</v>
      </c>
      <c r="B12" s="17">
        <f>COUNTIFS(Crowdfunding!G:G,"Successful",Crowdfunding!D:D,"&gt;=45000",Crowdfunding!D:D,"&lt;=49999")</f>
        <v>8</v>
      </c>
      <c r="C12" s="17">
        <f>COUNTIFS(Crowdfunding!G:G,"Failed",Crowdfunding!D:D,"&gt;=45000",Crowdfunding!D:D,"&lt;=49999")</f>
        <v>3</v>
      </c>
      <c r="D12" s="17">
        <f>COUNTIFS(Crowdfunding!G:G,"Canceled",Crowdfunding!D:D,"&gt;=45000",Crowdfunding!D:D,"&lt;=49999")</f>
        <v>0</v>
      </c>
      <c r="E12" s="17">
        <f t="shared" si="1"/>
        <v>11</v>
      </c>
      <c r="F12" s="18">
        <f t="shared" si="2"/>
        <v>0.72727272727272729</v>
      </c>
      <c r="G12" s="18">
        <f t="shared" si="0"/>
        <v>0.27272727272727271</v>
      </c>
      <c r="H12" s="18">
        <f t="shared" si="0"/>
        <v>0</v>
      </c>
    </row>
    <row r="13" spans="1:10" x14ac:dyDescent="0.25">
      <c r="A13" s="12" t="s">
        <v>2105</v>
      </c>
      <c r="B13" s="17">
        <f>COUNTIFS(Crowdfunding!G:G,"Successful",Crowdfunding!D:D,"&gt;=50000")</f>
        <v>114</v>
      </c>
      <c r="C13" s="17">
        <f>COUNTIFS(Crowdfunding!G:G,"Failed",Crowdfunding!D:D,"&gt;=50000")</f>
        <v>163</v>
      </c>
      <c r="D13" s="17">
        <f>COUNTIFS(Crowdfunding!G:G,"Canceled",Crowdfunding!D:D,"&gt;=50000")</f>
        <v>28</v>
      </c>
      <c r="E13" s="17">
        <f t="shared" ref="E13" si="3">SUM(B13:D13)</f>
        <v>305</v>
      </c>
      <c r="F13" s="18">
        <f t="shared" si="2"/>
        <v>0.3737704918032787</v>
      </c>
      <c r="G13" s="18">
        <f t="shared" si="0"/>
        <v>0.53442622950819674</v>
      </c>
      <c r="H13" s="18">
        <f t="shared" si="0"/>
        <v>9.1803278688524587E-2</v>
      </c>
    </row>
    <row r="14" spans="1:10" x14ac:dyDescent="0.25">
      <c r="F14" s="20"/>
      <c r="G14" s="20"/>
      <c r="H14" s="20"/>
    </row>
    <row r="22" spans="2:8" x14ac:dyDescent="0.25">
      <c r="B22" s="21"/>
      <c r="C22" s="21"/>
      <c r="D22" s="21"/>
      <c r="E22" s="21"/>
      <c r="F22" s="21"/>
      <c r="G22" s="21"/>
      <c r="H22" s="21"/>
    </row>
    <row r="23" spans="2:8" x14ac:dyDescent="0.25">
      <c r="F23" s="20"/>
      <c r="G23" s="20"/>
      <c r="H23" s="20"/>
    </row>
    <row r="24" spans="2:8" x14ac:dyDescent="0.25">
      <c r="F24" s="20"/>
      <c r="G24" s="20"/>
      <c r="H24" s="20"/>
    </row>
    <row r="25" spans="2:8" x14ac:dyDescent="0.25">
      <c r="F25" s="20"/>
      <c r="G25" s="20"/>
      <c r="H25" s="20"/>
    </row>
    <row r="26" spans="2:8" x14ac:dyDescent="0.25">
      <c r="F26" s="20"/>
      <c r="G26" s="20"/>
      <c r="H26" s="20"/>
    </row>
    <row r="27" spans="2:8" x14ac:dyDescent="0.25">
      <c r="F27" s="20"/>
      <c r="G27" s="20"/>
      <c r="H27" s="20"/>
    </row>
    <row r="28" spans="2:8" x14ac:dyDescent="0.25">
      <c r="F28" s="20"/>
      <c r="G28" s="20"/>
      <c r="H28" s="20"/>
    </row>
    <row r="29" spans="2:8" x14ac:dyDescent="0.25">
      <c r="F29" s="20"/>
      <c r="G29" s="20"/>
      <c r="H29" s="20"/>
    </row>
    <row r="30" spans="2:8" x14ac:dyDescent="0.25">
      <c r="F30" s="20"/>
      <c r="G30" s="20"/>
      <c r="H30" s="20"/>
    </row>
    <row r="31" spans="2:8" x14ac:dyDescent="0.25">
      <c r="F31" s="20"/>
      <c r="G31" s="20"/>
      <c r="H31" s="20"/>
    </row>
    <row r="32" spans="2:8" x14ac:dyDescent="0.25">
      <c r="F32" s="20"/>
      <c r="G32" s="20"/>
      <c r="H32" s="20"/>
    </row>
    <row r="33" spans="6:8" x14ac:dyDescent="0.25">
      <c r="F33" s="20"/>
      <c r="G33" s="20"/>
      <c r="H33" s="20"/>
    </row>
    <row r="34" spans="6:8" x14ac:dyDescent="0.25">
      <c r="F34" s="20"/>
      <c r="G34" s="20"/>
      <c r="H34" s="20"/>
    </row>
  </sheetData>
  <conditionalFormatting sqref="F1:H13">
    <cfRule type="colorScale" priority="1">
      <colorScale>
        <cfvo type="percent" val="0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84558-4D7B-4656-8219-C6F0B9DE0F77}">
  <dimension ref="E8:J8"/>
  <sheetViews>
    <sheetView workbookViewId="0">
      <selection activeCell="K24" sqref="K24"/>
    </sheetView>
  </sheetViews>
  <sheetFormatPr defaultRowHeight="15.75" x14ac:dyDescent="0.25"/>
  <sheetData>
    <row r="8" spans="5:10" ht="23.25" x14ac:dyDescent="0.35">
      <c r="E8" s="31" t="s">
        <v>2129</v>
      </c>
      <c r="F8" s="31"/>
      <c r="G8" s="31"/>
      <c r="H8" s="31"/>
      <c r="I8" s="31"/>
      <c r="J8" s="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4605B-E451-47D0-968D-BDD5192A2669}">
  <dimension ref="A2:B12"/>
  <sheetViews>
    <sheetView workbookViewId="0">
      <selection activeCell="B6" sqref="B6"/>
    </sheetView>
  </sheetViews>
  <sheetFormatPr defaultRowHeight="15.75" x14ac:dyDescent="0.25"/>
  <cols>
    <col min="1" max="1" width="21.5" bestFit="1" customWidth="1"/>
    <col min="2" max="2" width="20.125" bestFit="1" customWidth="1"/>
    <col min="3" max="3" width="17.625" bestFit="1" customWidth="1"/>
    <col min="4" max="4" width="3.875" bestFit="1" customWidth="1"/>
    <col min="5" max="5" width="9.25" bestFit="1" customWidth="1"/>
    <col min="6" max="6" width="11" bestFit="1" customWidth="1"/>
    <col min="7" max="7" width="8.375" bestFit="1" customWidth="1"/>
    <col min="8" max="8" width="5.625" bestFit="1" customWidth="1"/>
    <col min="9" max="9" width="3.875" bestFit="1" customWidth="1"/>
    <col min="10" max="10" width="9.25" bestFit="1" customWidth="1"/>
    <col min="11" max="11" width="8" bestFit="1" customWidth="1"/>
    <col min="12" max="12" width="8.375" bestFit="1" customWidth="1"/>
    <col min="13" max="13" width="5.625" bestFit="1" customWidth="1"/>
    <col min="14" max="14" width="3.875" bestFit="1" customWidth="1"/>
    <col min="15" max="15" width="9.25" bestFit="1" customWidth="1"/>
    <col min="16" max="16" width="8" bestFit="1" customWidth="1"/>
    <col min="17" max="17" width="8.375" bestFit="1" customWidth="1"/>
    <col min="18" max="18" width="5.625" bestFit="1" customWidth="1"/>
    <col min="19" max="19" width="3.875" bestFit="1" customWidth="1"/>
    <col min="20" max="20" width="9.25" bestFit="1" customWidth="1"/>
    <col min="21" max="21" width="8.125" bestFit="1" customWidth="1"/>
    <col min="22" max="22" width="8.375" bestFit="1" customWidth="1"/>
    <col min="23" max="23" width="5.625" bestFit="1" customWidth="1"/>
    <col min="24" max="24" width="3.875" bestFit="1" customWidth="1"/>
    <col min="25" max="25" width="9.25" bestFit="1" customWidth="1"/>
    <col min="26" max="26" width="8.125" bestFit="1" customWidth="1"/>
    <col min="27" max="27" width="8.375" bestFit="1" customWidth="1"/>
    <col min="28" max="28" width="5.625" bestFit="1" customWidth="1"/>
    <col min="29" max="29" width="9.25" bestFit="1" customWidth="1"/>
    <col min="30" max="30" width="7.25" bestFit="1" customWidth="1"/>
    <col min="31" max="31" width="8.375" bestFit="1" customWidth="1"/>
    <col min="32" max="32" width="5.625" bestFit="1" customWidth="1"/>
    <col min="33" max="33" width="3.875" bestFit="1" customWidth="1"/>
    <col min="34" max="34" width="9.25" bestFit="1" customWidth="1"/>
    <col min="35" max="35" width="8" bestFit="1" customWidth="1"/>
    <col min="36" max="36" width="11" bestFit="1" customWidth="1"/>
  </cols>
  <sheetData>
    <row r="2" spans="1:2" x14ac:dyDescent="0.25">
      <c r="A2" s="7" t="s">
        <v>2072</v>
      </c>
      <c r="B2" t="s">
        <v>2066</v>
      </c>
    </row>
    <row r="4" spans="1:2" x14ac:dyDescent="0.25">
      <c r="A4" s="7" t="s">
        <v>2067</v>
      </c>
      <c r="B4" t="s">
        <v>2108</v>
      </c>
    </row>
    <row r="5" spans="1:2" x14ac:dyDescent="0.25">
      <c r="A5" s="8" t="s">
        <v>26</v>
      </c>
      <c r="B5">
        <v>34226</v>
      </c>
    </row>
    <row r="6" spans="1:2" x14ac:dyDescent="0.25">
      <c r="A6" s="8" t="s">
        <v>15</v>
      </c>
      <c r="B6">
        <v>46931</v>
      </c>
    </row>
    <row r="7" spans="1:2" x14ac:dyDescent="0.25">
      <c r="A7" s="8" t="s">
        <v>98</v>
      </c>
      <c r="B7">
        <v>14374</v>
      </c>
    </row>
    <row r="8" spans="1:2" x14ac:dyDescent="0.25">
      <c r="A8" s="8" t="s">
        <v>36</v>
      </c>
      <c r="B8">
        <v>17188</v>
      </c>
    </row>
    <row r="9" spans="1:2" x14ac:dyDescent="0.25">
      <c r="A9" s="8" t="s">
        <v>40</v>
      </c>
      <c r="B9">
        <v>33578</v>
      </c>
    </row>
    <row r="10" spans="1:2" x14ac:dyDescent="0.25">
      <c r="A10" s="8" t="s">
        <v>107</v>
      </c>
      <c r="B10">
        <v>35198</v>
      </c>
    </row>
    <row r="11" spans="1:2" x14ac:dyDescent="0.25">
      <c r="A11" s="8" t="s">
        <v>21</v>
      </c>
      <c r="B11">
        <v>545510</v>
      </c>
    </row>
    <row r="12" spans="1:2" x14ac:dyDescent="0.25">
      <c r="A12" s="8" t="s">
        <v>2068</v>
      </c>
      <c r="B12">
        <v>727005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12A4E-63BE-48DD-900B-7B53B2232CC8}">
  <dimension ref="A3:C11"/>
  <sheetViews>
    <sheetView workbookViewId="0">
      <selection activeCell="A8" sqref="A8"/>
    </sheetView>
  </sheetViews>
  <sheetFormatPr defaultRowHeight="15.75" x14ac:dyDescent="0.25"/>
  <cols>
    <col min="1" max="1" width="12.375" bestFit="1" customWidth="1"/>
    <col min="2" max="2" width="20.125" bestFit="1" customWidth="1"/>
    <col min="3" max="3" width="22.625" bestFit="1" customWidth="1"/>
  </cols>
  <sheetData>
    <row r="3" spans="1:3" x14ac:dyDescent="0.25">
      <c r="A3" s="7" t="s">
        <v>2067</v>
      </c>
      <c r="B3" t="s">
        <v>2108</v>
      </c>
      <c r="C3" t="s">
        <v>2128</v>
      </c>
    </row>
    <row r="4" spans="1:3" x14ac:dyDescent="0.25">
      <c r="A4" s="8" t="s">
        <v>26</v>
      </c>
      <c r="B4" s="30">
        <v>4.7078080618427658E-2</v>
      </c>
      <c r="C4">
        <v>43</v>
      </c>
    </row>
    <row r="5" spans="1:3" x14ac:dyDescent="0.25">
      <c r="A5" s="8" t="s">
        <v>15</v>
      </c>
      <c r="B5" s="30">
        <v>6.4553888900351436E-2</v>
      </c>
      <c r="C5">
        <v>44</v>
      </c>
    </row>
    <row r="6" spans="1:3" x14ac:dyDescent="0.25">
      <c r="A6" s="8" t="s">
        <v>98</v>
      </c>
      <c r="B6" s="30">
        <v>1.977152839389E-2</v>
      </c>
      <c r="C6">
        <v>23</v>
      </c>
    </row>
    <row r="7" spans="1:3" x14ac:dyDescent="0.25">
      <c r="A7" s="8" t="s">
        <v>36</v>
      </c>
      <c r="B7" s="30">
        <v>2.3642203286084691E-2</v>
      </c>
      <c r="C7">
        <v>31</v>
      </c>
    </row>
    <row r="8" spans="1:3" x14ac:dyDescent="0.25">
      <c r="A8" s="8" t="s">
        <v>40</v>
      </c>
      <c r="B8" s="30">
        <v>4.6186752498263421E-2</v>
      </c>
      <c r="C8">
        <v>48</v>
      </c>
    </row>
    <row r="9" spans="1:3" x14ac:dyDescent="0.25">
      <c r="A9" s="8" t="s">
        <v>107</v>
      </c>
      <c r="B9" s="30">
        <v>4.8415072798674012E-2</v>
      </c>
      <c r="C9">
        <v>48</v>
      </c>
    </row>
    <row r="10" spans="1:3" x14ac:dyDescent="0.25">
      <c r="A10" s="8" t="s">
        <v>21</v>
      </c>
      <c r="B10" s="30">
        <v>0.75035247350430878</v>
      </c>
      <c r="C10">
        <v>763</v>
      </c>
    </row>
    <row r="11" spans="1:3" x14ac:dyDescent="0.25">
      <c r="A11" s="8" t="s">
        <v>2068</v>
      </c>
      <c r="B11" s="30">
        <v>1</v>
      </c>
      <c r="C11">
        <v>1000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F1398-2A06-4192-8864-511B03598EC7}">
  <dimension ref="A1:F16"/>
  <sheetViews>
    <sheetView workbookViewId="0">
      <selection activeCell="B11" sqref="B1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2066</v>
      </c>
    </row>
    <row r="3" spans="1:6" x14ac:dyDescent="0.25">
      <c r="A3" s="7" t="s">
        <v>2069</v>
      </c>
      <c r="B3" s="7" t="s">
        <v>2070</v>
      </c>
    </row>
    <row r="4" spans="1:6" x14ac:dyDescent="0.25">
      <c r="A4" s="7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5">
      <c r="A5" s="8" t="s">
        <v>2115</v>
      </c>
      <c r="B5">
        <v>14</v>
      </c>
      <c r="C5">
        <v>35</v>
      </c>
      <c r="D5">
        <v>1</v>
      </c>
      <c r="E5">
        <v>58</v>
      </c>
      <c r="F5">
        <v>108</v>
      </c>
    </row>
    <row r="6" spans="1:6" x14ac:dyDescent="0.25">
      <c r="A6" s="8" t="s">
        <v>2116</v>
      </c>
      <c r="B6">
        <v>6</v>
      </c>
      <c r="C6">
        <v>40</v>
      </c>
      <c r="D6">
        <v>1</v>
      </c>
      <c r="E6">
        <v>56</v>
      </c>
      <c r="F6">
        <v>103</v>
      </c>
    </row>
    <row r="7" spans="1:6" x14ac:dyDescent="0.25">
      <c r="A7" s="8" t="s">
        <v>2117</v>
      </c>
      <c r="B7">
        <v>4</v>
      </c>
      <c r="C7">
        <v>32</v>
      </c>
      <c r="D7">
        <v>3</v>
      </c>
      <c r="E7">
        <v>45</v>
      </c>
      <c r="F7">
        <v>84</v>
      </c>
    </row>
    <row r="8" spans="1:6" x14ac:dyDescent="0.25">
      <c r="A8" s="8" t="s">
        <v>2118</v>
      </c>
      <c r="B8">
        <v>4</v>
      </c>
      <c r="C8">
        <v>35</v>
      </c>
      <c r="D8">
        <v>1</v>
      </c>
      <c r="E8">
        <v>48</v>
      </c>
      <c r="F8">
        <v>88</v>
      </c>
    </row>
    <row r="9" spans="1:6" x14ac:dyDescent="0.25">
      <c r="A9" s="8" t="s">
        <v>2119</v>
      </c>
      <c r="B9">
        <v>4</v>
      </c>
      <c r="C9">
        <v>37</v>
      </c>
      <c r="D9">
        <v>1</v>
      </c>
      <c r="E9">
        <v>60</v>
      </c>
      <c r="F9">
        <v>102</v>
      </c>
    </row>
    <row r="10" spans="1:6" x14ac:dyDescent="0.25">
      <c r="A10" s="8" t="s">
        <v>2120</v>
      </c>
      <c r="B10">
        <v>7</v>
      </c>
      <c r="C10">
        <v>42</v>
      </c>
      <c r="D10">
        <v>2</v>
      </c>
      <c r="E10">
        <v>54</v>
      </c>
      <c r="F10">
        <v>105</v>
      </c>
    </row>
    <row r="11" spans="1:6" x14ac:dyDescent="0.25">
      <c r="A11" s="8" t="s">
        <v>2121</v>
      </c>
      <c r="B11">
        <v>5</v>
      </c>
      <c r="C11">
        <v>42</v>
      </c>
      <c r="D11">
        <v>2</v>
      </c>
      <c r="E11">
        <v>49</v>
      </c>
      <c r="F11">
        <v>98</v>
      </c>
    </row>
    <row r="12" spans="1:6" x14ac:dyDescent="0.25">
      <c r="A12" s="8" t="s">
        <v>2122</v>
      </c>
      <c r="B12">
        <v>5</v>
      </c>
      <c r="C12">
        <v>28</v>
      </c>
      <c r="D12">
        <v>1</v>
      </c>
      <c r="E12">
        <v>67</v>
      </c>
      <c r="F12">
        <v>101</v>
      </c>
    </row>
    <row r="13" spans="1:6" x14ac:dyDescent="0.25">
      <c r="A13" s="8" t="s">
        <v>2123</v>
      </c>
      <c r="B13">
        <v>4</v>
      </c>
      <c r="C13">
        <v>35</v>
      </c>
      <c r="D13">
        <v>2</v>
      </c>
      <c r="E13">
        <v>61</v>
      </c>
      <c r="F13">
        <v>102</v>
      </c>
    </row>
    <row r="14" spans="1:6" x14ac:dyDescent="0.25">
      <c r="A14" s="8" t="s">
        <v>2124</v>
      </c>
      <c r="B14">
        <v>4</v>
      </c>
      <c r="C14">
        <v>36</v>
      </c>
      <c r="E14">
        <v>67</v>
      </c>
      <c r="F14">
        <v>107</v>
      </c>
    </row>
    <row r="15" spans="1:6" x14ac:dyDescent="0.25">
      <c r="A15" s="8" t="s">
        <v>2125</v>
      </c>
      <c r="C15">
        <v>2</v>
      </c>
      <c r="F15">
        <v>2</v>
      </c>
    </row>
    <row r="16" spans="1:6" x14ac:dyDescent="0.25">
      <c r="A16" s="8" t="s">
        <v>2068</v>
      </c>
      <c r="B16">
        <v>57</v>
      </c>
      <c r="C16">
        <v>364</v>
      </c>
      <c r="D16">
        <v>14</v>
      </c>
      <c r="E16">
        <v>565</v>
      </c>
      <c r="F16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Crowdfunding</vt:lpstr>
      <vt:lpstr>Pivot table category</vt:lpstr>
      <vt:lpstr>pivot table subcategory</vt:lpstr>
      <vt:lpstr>Pivor table date</vt:lpstr>
      <vt:lpstr>Goal analysis</vt:lpstr>
      <vt:lpstr>other tables_graphs</vt:lpstr>
      <vt:lpstr>Pivot table country vs backers</vt:lpstr>
      <vt:lpstr>Percent </vt:lpstr>
      <vt:lpstr>Pivot table year vs outcome</vt:lpstr>
      <vt:lpstr>Pivot table year vs category</vt:lpstr>
      <vt:lpstr>Averg vs outcome</vt:lpstr>
      <vt:lpstr>Averg vs category</vt:lpstr>
      <vt:lpstr>T</vt:lpstr>
      <vt:lpstr>Succ_Unsucc Cam 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Isbelis Lopez</cp:lastModifiedBy>
  <dcterms:created xsi:type="dcterms:W3CDTF">2021-09-29T18:52:28Z</dcterms:created>
  <dcterms:modified xsi:type="dcterms:W3CDTF">2024-04-25T02:55:03Z</dcterms:modified>
</cp:coreProperties>
</file>