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cf0b816b0d525f/"/>
    </mc:Choice>
  </mc:AlternateContent>
  <xr:revisionPtr revIDLastSave="440" documentId="8_{4ABA1629-719B-445D-B645-2AE4C8F5B4E0}" xr6:coauthVersionLast="47" xr6:coauthVersionMax="47" xr10:uidLastSave="{1935A384-0112-4A51-A988-D8401AD1B4E1}"/>
  <bookViews>
    <workbookView xWindow="-108" yWindow="-108" windowWidth="23256" windowHeight="12456" tabRatio="106" xr2:uid="{87326507-884B-4F6F-9EC0-C15A275BF83F}"/>
  </bookViews>
  <sheets>
    <sheet name="APP Financeiro" sheetId="1" r:id="rId1"/>
    <sheet name="Planilha2" sheetId="2" r:id="rId2"/>
  </sheets>
  <definedNames>
    <definedName name="aporte">'APP Financeiro'!$D$17</definedName>
    <definedName name="patrimonio">'APP Financeiro'!$D$20</definedName>
    <definedName name="qtd_anos">'APP Financeiro'!$D$18</definedName>
    <definedName name="rendimento_carteira">'APP Financeiro'!$D$13</definedName>
    <definedName name="salario">'APP Financeiro'!$D$12</definedName>
    <definedName name="sugestao_investimento">'APP Financeiro'!$D$14</definedName>
    <definedName name="taxa_mensal">'APP Financeiro'!$D$19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D37" i="1" s="1"/>
  <c r="C38" i="1"/>
  <c r="C39" i="1"/>
  <c r="D39" i="1" s="1"/>
  <c r="C40" i="1"/>
  <c r="D40" i="1" s="1"/>
  <c r="C41" i="1"/>
  <c r="D41" i="1" s="1"/>
  <c r="C36" i="1"/>
  <c r="D36" i="1" s="1"/>
  <c r="H5" i="2"/>
  <c r="A20" i="2"/>
  <c r="A19" i="2"/>
  <c r="A18" i="2"/>
  <c r="A17" i="2"/>
  <c r="A16" i="2"/>
  <c r="A15" i="2"/>
  <c r="A14" i="2"/>
  <c r="A13" i="2"/>
  <c r="A12" i="2"/>
  <c r="A11" i="2"/>
  <c r="A10" i="2"/>
  <c r="A9" i="2"/>
  <c r="A4" i="2"/>
  <c r="A5" i="2"/>
  <c r="A6" i="2"/>
  <c r="A7" i="2"/>
  <c r="A8" i="2"/>
  <c r="A3" i="2"/>
  <c r="D38" i="1"/>
  <c r="C33" i="1"/>
  <c r="D20" i="1"/>
  <c r="D21" i="1" s="1"/>
  <c r="D14" i="1"/>
  <c r="C25" i="1"/>
  <c r="D25" i="1" s="1"/>
  <c r="C26" i="1"/>
  <c r="D26" i="1" s="1"/>
  <c r="C27" i="1"/>
  <c r="D27" i="1" s="1"/>
  <c r="C28" i="1"/>
  <c r="D28" i="1" s="1"/>
  <c r="C24" i="1"/>
  <c r="D24" i="1" s="1"/>
  <c r="D42" i="1" l="1"/>
</calcChain>
</file>

<file path=xl/sharedStrings.xml><?xml version="1.0" encoding="utf-8"?>
<sst xmlns="http://schemas.openxmlformats.org/spreadsheetml/2006/main" count="70" uniqueCount="34">
  <si>
    <t>Quanto investir por mês?</t>
  </si>
  <si>
    <t>Por quantos anos?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</si>
  <si>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</si>
  <si>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</si>
  <si>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</si>
  <si>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</si>
  <si>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</si>
  <si>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</si>
  <si>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</si>
  <si>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</si>
  <si>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</si>
  <si>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</si>
  <si>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Dividendos</t>
  </si>
  <si>
    <t>Configurações</t>
  </si>
  <si>
    <t>Rendimento Carteira</t>
  </si>
  <si>
    <t>Salário</t>
  </si>
  <si>
    <t>Sugestão de Investimento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</si>
  <si>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</si>
  <si>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</si>
  <si>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</si>
  <si>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</si>
  <si>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</si>
  <si>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</si>
  <si>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</si>
  <si>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</si>
  <si>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</si>
  <si>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</si>
  <si>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</si>
  <si>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</si>
  <si>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</si>
  <si>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>%</t>
  </si>
  <si>
    <t>CHAVE</t>
  </si>
  <si>
    <t>Moderado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</si>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</sst>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1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2" tint="-9.9978637043366805E-2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indexed="64"/>
      </top>
      <bottom/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indexed="64"/>
      </bottom>
      <diagonal/>
    </border>
    <border>
      <left/>
      <right style="thin">
        <color theme="2" tint="-9.9948118533890809E-2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theme="2" tint="-9.9948118533890809E-2"/>
      </right>
      <top/>
      <bottom/>
      <diagonal/>
    </border>
    <border>
      <left/>
      <right style="medium">
        <color theme="2" tint="-9.9948118533890809E-2"/>
      </right>
      <top style="medium">
        <color indexed="64"/>
      </top>
      <bottom/>
      <diagonal/>
    </border>
    <border>
      <left style="medium">
        <color theme="2" tint="-9.9948118533890809E-2"/>
      </left>
      <right style="medium">
        <color indexed="64"/>
      </right>
      <top style="medium">
        <color indexed="64"/>
      </top>
      <bottom style="medium">
        <color theme="2" tint="-9.9948118533890809E-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theme="2" tint="-9.9948118533890809E-2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medium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medium">
        <color indexed="64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2" tint="-9.9978637043366805E-2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2" tint="-9.9978637043366805E-2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2" tint="-9.9978637043366805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8" borderId="0" applyNumberFormat="0" applyBorder="0" applyAlignment="0" applyProtection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5" borderId="0" xfId="0" applyFont="1" applyFill="1"/>
    <xf numFmtId="8" fontId="6" fillId="3" borderId="4" xfId="0" applyNumberFormat="1" applyFont="1" applyFill="1" applyBorder="1"/>
    <xf numFmtId="8" fontId="6" fillId="3" borderId="5" xfId="0" applyNumberFormat="1" applyFont="1" applyFill="1" applyBorder="1"/>
    <xf numFmtId="0" fontId="0" fillId="0" borderId="0" xfId="0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8" fontId="6" fillId="3" borderId="25" xfId="0" applyNumberFormat="1" applyFont="1" applyFill="1" applyBorder="1"/>
    <xf numFmtId="0" fontId="6" fillId="3" borderId="21" xfId="0" applyFont="1" applyFill="1" applyBorder="1" applyAlignment="1">
      <alignment horizontal="left" indent="3"/>
    </xf>
    <xf numFmtId="0" fontId="6" fillId="3" borderId="23" xfId="0" applyFont="1" applyFill="1" applyBorder="1" applyAlignment="1">
      <alignment horizontal="left" indent="3"/>
    </xf>
    <xf numFmtId="0" fontId="6" fillId="3" borderId="24" xfId="0" applyFont="1" applyFill="1" applyBorder="1" applyAlignment="1">
      <alignment horizontal="left" indent="3"/>
    </xf>
    <xf numFmtId="0" fontId="2" fillId="2" borderId="16" xfId="0" applyFont="1" applyFill="1" applyBorder="1" applyAlignment="1">
      <alignment horizontal="center" vertical="center"/>
    </xf>
    <xf numFmtId="8" fontId="6" fillId="3" borderId="22" xfId="0" applyNumberFormat="1" applyFont="1" applyFill="1" applyBorder="1" applyAlignment="1">
      <alignment horizontal="right"/>
    </xf>
    <xf numFmtId="8" fontId="6" fillId="3" borderId="26" xfId="0" applyNumberFormat="1" applyFont="1" applyFill="1" applyBorder="1" applyAlignment="1">
      <alignment horizontal="right"/>
    </xf>
    <xf numFmtId="164" fontId="4" fillId="0" borderId="17" xfId="0" applyNumberFormat="1" applyFont="1" applyBorder="1" applyAlignment="1">
      <alignment horizontal="right"/>
    </xf>
    <xf numFmtId="0" fontId="4" fillId="0" borderId="18" xfId="0" applyFont="1" applyBorder="1" applyAlignment="1">
      <alignment horizontal="right"/>
    </xf>
    <xf numFmtId="10" fontId="4" fillId="0" borderId="18" xfId="0" applyNumberFormat="1" applyFont="1" applyBorder="1" applyAlignment="1">
      <alignment horizontal="right"/>
    </xf>
    <xf numFmtId="8" fontId="3" fillId="4" borderId="18" xfId="0" applyNumberFormat="1" applyFont="1" applyFill="1" applyBorder="1" applyAlignment="1">
      <alignment horizontal="right"/>
    </xf>
    <xf numFmtId="8" fontId="3" fillId="4" borderId="20" xfId="0" applyNumberFormat="1" applyFont="1" applyFill="1" applyBorder="1" applyAlignment="1">
      <alignment horizontal="right"/>
    </xf>
    <xf numFmtId="164" fontId="6" fillId="0" borderId="13" xfId="0" applyNumberFormat="1" applyFont="1" applyBorder="1" applyAlignment="1">
      <alignment horizontal="right"/>
    </xf>
    <xf numFmtId="10" fontId="6" fillId="0" borderId="7" xfId="0" applyNumberFormat="1" applyFont="1" applyBorder="1" applyAlignment="1">
      <alignment horizontal="right"/>
    </xf>
    <xf numFmtId="164" fontId="6" fillId="7" borderId="8" xfId="0" applyNumberFormat="1" applyFont="1" applyFill="1" applyBorder="1" applyAlignment="1">
      <alignment horizontal="right"/>
    </xf>
    <xf numFmtId="0" fontId="7" fillId="4" borderId="14" xfId="0" applyFont="1" applyFill="1" applyBorder="1" applyAlignment="1">
      <alignment horizontal="left" vertical="center" indent="3"/>
    </xf>
    <xf numFmtId="0" fontId="7" fillId="4" borderId="19" xfId="0" applyFont="1" applyFill="1" applyBorder="1" applyAlignment="1">
      <alignment horizontal="left" vertical="center" indent="3"/>
    </xf>
    <xf numFmtId="0" fontId="5" fillId="6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left" indent="3"/>
    </xf>
    <xf numFmtId="0" fontId="6" fillId="7" borderId="12" xfId="0" applyFont="1" applyFill="1" applyBorder="1" applyAlignment="1">
      <alignment horizontal="left" indent="3"/>
    </xf>
    <xf numFmtId="0" fontId="6" fillId="7" borderId="3" xfId="0" applyFont="1" applyFill="1" applyBorder="1" applyAlignment="1">
      <alignment horizontal="left" indent="3"/>
    </xf>
    <xf numFmtId="0" fontId="6" fillId="7" borderId="11" xfId="0" applyFont="1" applyFill="1" applyBorder="1" applyAlignment="1">
      <alignment horizontal="left" indent="3"/>
    </xf>
    <xf numFmtId="0" fontId="6" fillId="7" borderId="14" xfId="0" applyFont="1" applyFill="1" applyBorder="1" applyAlignment="1">
      <alignment horizontal="left" indent="3"/>
    </xf>
    <xf numFmtId="0" fontId="6" fillId="7" borderId="15" xfId="0" applyFont="1" applyFill="1" applyBorder="1" applyAlignment="1">
      <alignment horizontal="left" indent="3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 indent="3"/>
    </xf>
    <xf numFmtId="0" fontId="4" fillId="7" borderId="9" xfId="0" applyFont="1" applyFill="1" applyBorder="1" applyAlignment="1">
      <alignment horizontal="left" vertical="center" indent="3"/>
    </xf>
    <xf numFmtId="0" fontId="7" fillId="4" borderId="3" xfId="0" applyFont="1" applyFill="1" applyBorder="1" applyAlignment="1">
      <alignment horizontal="left" vertical="center" indent="3"/>
    </xf>
    <xf numFmtId="0" fontId="7" fillId="4" borderId="9" xfId="0" applyFont="1" applyFill="1" applyBorder="1" applyAlignment="1">
      <alignment horizontal="left" vertical="center" indent="3"/>
    </xf>
    <xf numFmtId="0" fontId="8" fillId="8" borderId="0" xfId="1"/>
    <xf numFmtId="0" fontId="8" fillId="8" borderId="0" xfId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9" borderId="0" xfId="0" applyFill="1"/>
    <xf numFmtId="0" fontId="10" fillId="10" borderId="0" xfId="0" applyFont="1" applyFill="1"/>
    <xf numFmtId="164" fontId="10" fillId="10" borderId="0" xfId="0" applyNumberFormat="1" applyFont="1" applyFill="1" applyAlignment="1">
      <alignment horizontal="center"/>
    </xf>
    <xf numFmtId="0" fontId="0" fillId="10" borderId="0" xfId="0" applyFill="1"/>
    <xf numFmtId="164" fontId="10" fillId="9" borderId="0" xfId="0" applyNumberFormat="1" applyFont="1" applyFill="1" applyAlignment="1">
      <alignment horizontal="center"/>
    </xf>
    <xf numFmtId="0" fontId="0" fillId="0" borderId="27" xfId="0" applyBorder="1"/>
    <xf numFmtId="0" fontId="0" fillId="0" borderId="27" xfId="0" applyBorder="1" applyAlignment="1">
      <alignment horizontal="center"/>
    </xf>
    <xf numFmtId="9" fontId="0" fillId="0" borderId="27" xfId="0" applyNumberFormat="1" applyBorder="1" applyAlignment="1">
      <alignment horizontal="center"/>
    </xf>
    <xf numFmtId="9" fontId="8" fillId="8" borderId="0" xfId="1" applyNumberFormat="1"/>
    <xf numFmtId="0" fontId="10" fillId="10" borderId="0" xfId="0" applyFont="1" applyFill="1" applyAlignment="1">
      <alignment horizontal="center"/>
    </xf>
    <xf numFmtId="0" fontId="9" fillId="11" borderId="0" xfId="0" applyFont="1" applyFill="1"/>
    <xf numFmtId="0" fontId="9" fillId="11" borderId="0" xfId="0" applyFont="1" applyFill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'APP Financeiro'!$C$35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'APP Financeiro'!$B$36:$B$41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'APP Financeiro'!$C$36:$C$41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0-4019-9D17-1F6BFD52E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15240</xdr:rowOff>
    </xdr:from>
    <xdr:to>
      <xdr:col>4</xdr:col>
      <xdr:colOff>60960</xdr:colOff>
      <xdr:row>8</xdr:row>
      <xdr:rowOff>175260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2D335E-6101-4AFD-AF74-AD7EFB69F0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0" y="15240"/>
          <a:ext cx="6774180" cy="1623060"/>
        </a:xfrm>
        <a:prstGeom prst="rect">
          <a:avLst/>
        </a:prstGeom>
      </xdr:spPr>
    </xdr:pic>
    <xdr:clientData/>
  </xdr:twoCellAnchor>
  <xdr:twoCellAnchor>
    <xdr:from>
      <xdr:col>1</xdr:col>
      <xdr:colOff>769620</xdr:colOff>
      <xdr:row>42</xdr:row>
      <xdr:rowOff>57150</xdr:rowOff>
    </xdr:from>
    <xdr:to>
      <xdr:col>3</xdr:col>
      <xdr:colOff>281940</xdr:colOff>
      <xdr:row>57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FC17AED-6874-5A6A-F8BF-C9B1DD674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BC93-D299-4F29-9914-3663345E0587}">
  <dimension ref="A11:K49"/>
  <sheetViews>
    <sheetView showGridLines="0" tabSelected="1" topLeftCell="A25" workbookViewId="0">
      <selection activeCell="E47" sqref="E47"/>
    </sheetView>
  </sheetViews>
  <sheetFormatPr defaultColWidth="0" defaultRowHeight="14.4" x14ac:dyDescent="0.3"/>
  <cols>
    <col min="1" max="1" width="8.88671875" customWidth="1"/>
    <col min="2" max="2" width="44.33203125" customWidth="1"/>
    <col min="3" max="3" width="29.44140625" customWidth="1"/>
    <col min="4" max="4" width="15.21875" customWidth="1"/>
    <col min="5" max="5" width="8.88671875" customWidth="1"/>
    <col min="6" max="6" width="4.5546875" customWidth="1"/>
    <col min="7" max="7" width="5.44140625" customWidth="1"/>
    <col min="8" max="8" width="5" customWidth="1"/>
    <col min="9" max="11" width="8.88671875" customWidth="1"/>
    <col min="12" max="16384" width="8.88671875" hidden="1"/>
  </cols>
  <sheetData>
    <row r="11" spans="2:4" ht="13.8" customHeight="1" thickBot="1" x14ac:dyDescent="0.4">
      <c r="B11" s="25" t="s">
        <v>13</v>
      </c>
      <c r="C11" s="26"/>
      <c r="D11" s="27"/>
    </row>
    <row r="12" spans="2:4" ht="13.8" customHeight="1" thickBot="1" x14ac:dyDescent="0.35">
      <c r="B12" s="28" t="s">
        <v>15</v>
      </c>
      <c r="C12" s="29"/>
      <c r="D12" s="20">
        <v>5000</v>
      </c>
    </row>
    <row r="13" spans="2:4" ht="13.8" customHeight="1" thickBot="1" x14ac:dyDescent="0.35">
      <c r="B13" s="30" t="s">
        <v>14</v>
      </c>
      <c r="C13" s="31"/>
      <c r="D13" s="21">
        <v>8.9999999999999993E-3</v>
      </c>
    </row>
    <row r="14" spans="2:4" ht="13.8" customHeight="1" thickBot="1" x14ac:dyDescent="0.35">
      <c r="B14" s="32" t="s">
        <v>16</v>
      </c>
      <c r="C14" s="33"/>
      <c r="D14" s="22">
        <f>salario*30%</f>
        <v>1500</v>
      </c>
    </row>
    <row r="15" spans="2:4" ht="13.8" customHeight="1" thickBot="1" x14ac:dyDescent="0.35">
      <c r="D15" s="5"/>
    </row>
    <row r="16" spans="2:4" ht="46.8" customHeight="1" x14ac:dyDescent="0.3">
      <c r="B16" s="34" t="s">
        <v>5</v>
      </c>
      <c r="C16" s="35"/>
      <c r="D16" s="12"/>
    </row>
    <row r="17" spans="1:4" ht="15.6" x14ac:dyDescent="0.3">
      <c r="B17" s="36" t="s">
        <v>0</v>
      </c>
      <c r="C17" s="37"/>
      <c r="D17" s="15">
        <v>500</v>
      </c>
    </row>
    <row r="18" spans="1:4" ht="15.6" x14ac:dyDescent="0.3">
      <c r="B18" s="36" t="s">
        <v>1</v>
      </c>
      <c r="C18" s="37"/>
      <c r="D18" s="16">
        <v>3</v>
      </c>
    </row>
    <row r="19" spans="1:4" ht="15.6" x14ac:dyDescent="0.3">
      <c r="B19" s="36" t="s">
        <v>2</v>
      </c>
      <c r="C19" s="37"/>
      <c r="D19" s="17">
        <v>1.0789999999999999E-2</v>
      </c>
    </row>
    <row r="20" spans="1:4" ht="15.6" x14ac:dyDescent="0.3">
      <c r="B20" s="38" t="s">
        <v>3</v>
      </c>
      <c r="C20" s="39"/>
      <c r="D20" s="18">
        <f>FV(D19,D18*12,D17*-1)</f>
        <v>21854.187011511054</v>
      </c>
    </row>
    <row r="21" spans="1:4" ht="16.2" thickBot="1" x14ac:dyDescent="0.35">
      <c r="B21" s="23" t="s">
        <v>4</v>
      </c>
      <c r="C21" s="24"/>
      <c r="D21" s="19">
        <f>patrimonio*rendimento_carteira</f>
        <v>196.68768310359948</v>
      </c>
    </row>
    <row r="22" spans="1:4" ht="15" thickBot="1" x14ac:dyDescent="0.35">
      <c r="D22" s="5"/>
    </row>
    <row r="23" spans="1:4" ht="26.4" thickBot="1" x14ac:dyDescent="0.35">
      <c r="B23" s="1" t="s">
        <v>11</v>
      </c>
      <c r="C23" s="6"/>
      <c r="D23" s="7" t="s">
        <v>12</v>
      </c>
    </row>
    <row r="24" spans="1:4" ht="16.2" thickBot="1" x14ac:dyDescent="0.35">
      <c r="A24" s="2">
        <v>2</v>
      </c>
      <c r="B24" s="9" t="s">
        <v>6</v>
      </c>
      <c r="C24" s="3">
        <f>FV($D$19,$A24*12,$D$17*-1)</f>
        <v>13613.813648822608</v>
      </c>
      <c r="D24" s="13">
        <f>C24*rendimento_carteira</f>
        <v>122.52432283940347</v>
      </c>
    </row>
    <row r="25" spans="1:4" ht="16.2" thickBot="1" x14ac:dyDescent="0.35">
      <c r="A25" s="2">
        <v>5</v>
      </c>
      <c r="B25" s="10" t="s">
        <v>7</v>
      </c>
      <c r="C25" s="4">
        <f>FV($D$19,$A25*12,$D$17*-1)</f>
        <v>41888.456999243819</v>
      </c>
      <c r="D25" s="13">
        <f>C25*rendimento_carteira</f>
        <v>376.99611299319434</v>
      </c>
    </row>
    <row r="26" spans="1:4" ht="16.2" thickBot="1" x14ac:dyDescent="0.35">
      <c r="A26" s="2">
        <v>10</v>
      </c>
      <c r="B26" s="10" t="s">
        <v>8</v>
      </c>
      <c r="C26" s="4">
        <f>FV($D$19,$A26*12,$D$17*-1)</f>
        <v>121642.1062650861</v>
      </c>
      <c r="D26" s="13">
        <f>C26*rendimento_carteira</f>
        <v>1094.7789563857748</v>
      </c>
    </row>
    <row r="27" spans="1:4" ht="16.2" thickBot="1" x14ac:dyDescent="0.35">
      <c r="A27" s="2">
        <v>20</v>
      </c>
      <c r="B27" s="10" t="s">
        <v>9</v>
      </c>
      <c r="C27" s="4">
        <f>FV($D$19,$A27*12,$D$17*-1)</f>
        <v>562599.20004854025</v>
      </c>
      <c r="D27" s="13">
        <f>C27*rendimento_carteira</f>
        <v>5063.3928004368618</v>
      </c>
    </row>
    <row r="28" spans="1:4" ht="16.2" thickBot="1" x14ac:dyDescent="0.35">
      <c r="A28" s="2">
        <v>30</v>
      </c>
      <c r="B28" s="11" t="s">
        <v>10</v>
      </c>
      <c r="C28" s="8">
        <f>FV($D$19,$A28*12,$D$17*-1)</f>
        <v>2161084.8275023573</v>
      </c>
      <c r="D28" s="14">
        <f>C28*rendimento_carteira</f>
        <v>19449.763447521214</v>
      </c>
    </row>
    <row r="32" spans="1:4" x14ac:dyDescent="0.3">
      <c r="B32" s="40" t="s">
        <v>19</v>
      </c>
      <c r="C32" s="41" t="s">
        <v>17</v>
      </c>
      <c r="D32" s="40"/>
    </row>
    <row r="33" spans="2:4" x14ac:dyDescent="0.3">
      <c r="B33" s="45" t="s">
        <v>18</v>
      </c>
      <c r="C33" s="46">
        <f>aporte</f>
        <v>500</v>
      </c>
      <c r="D33" s="47"/>
    </row>
    <row r="35" spans="2:4" x14ac:dyDescent="0.3">
      <c r="B35" s="53" t="s">
        <v>20</v>
      </c>
      <c r="C35" s="53" t="s">
        <v>21</v>
      </c>
      <c r="D35" s="53" t="s">
        <v>22</v>
      </c>
    </row>
    <row r="36" spans="2:4" x14ac:dyDescent="0.3">
      <c r="B36" s="5" t="s">
        <v>23</v>
      </c>
      <c r="C36" s="43">
        <f>VLOOKUP($C$32&amp;"-"&amp;B36,Planilha2!$A:$D,4,FALSE)</f>
        <v>0.5</v>
      </c>
      <c r="D36" s="42">
        <f>C36*$C$33</f>
        <v>250</v>
      </c>
    </row>
    <row r="37" spans="2:4" x14ac:dyDescent="0.3">
      <c r="B37" s="5" t="s">
        <v>24</v>
      </c>
      <c r="C37" s="43">
        <f>VLOOKUP($C$32&amp;"-"&amp;B37,Planilha2!$A:$D,4,FALSE)</f>
        <v>0.1</v>
      </c>
      <c r="D37" s="42">
        <f>C37*$C$33</f>
        <v>50</v>
      </c>
    </row>
    <row r="38" spans="2:4" x14ac:dyDescent="0.3">
      <c r="B38" s="5" t="s">
        <v>25</v>
      </c>
      <c r="C38" s="43">
        <f>VLOOKUP($C$32&amp;"-"&amp;B38,Planilha2!$A:$D,4,FALSE)</f>
        <v>0.05</v>
      </c>
      <c r="D38" s="42">
        <f t="shared" ref="D37:D41" si="0">C38*$C$33</f>
        <v>25</v>
      </c>
    </row>
    <row r="39" spans="2:4" x14ac:dyDescent="0.3">
      <c r="B39" s="5" t="s">
        <v>26</v>
      </c>
      <c r="C39" s="43">
        <f>VLOOKUP($C$32&amp;"-"&amp;B39,Planilha2!$A:$D,4,FALSE)</f>
        <v>0.05</v>
      </c>
      <c r="D39" s="42">
        <f t="shared" si="0"/>
        <v>25</v>
      </c>
    </row>
    <row r="40" spans="2:4" x14ac:dyDescent="0.3">
      <c r="B40" s="5" t="s">
        <v>27</v>
      </c>
      <c r="C40" s="43">
        <f>VLOOKUP($C$32&amp;"-"&amp;B40,Planilha2!$A:$D,4,FALSE)</f>
        <v>0.2</v>
      </c>
      <c r="D40" s="42">
        <f t="shared" si="0"/>
        <v>100</v>
      </c>
    </row>
    <row r="41" spans="2:4" x14ac:dyDescent="0.3">
      <c r="B41" s="5" t="s">
        <v>28</v>
      </c>
      <c r="C41" s="43">
        <f>VLOOKUP($C$32&amp;"-"&amp;B41,Planilha2!$A:$D,4,FALSE)</f>
        <v>0.1</v>
      </c>
      <c r="D41" s="42">
        <f t="shared" si="0"/>
        <v>50</v>
      </c>
    </row>
    <row r="42" spans="2:4" x14ac:dyDescent="0.3">
      <c r="B42" s="44"/>
      <c r="C42" s="44"/>
      <c r="D42" s="48">
        <f>SUM(D36:D41)</f>
        <v>500</v>
      </c>
    </row>
    <row r="49" customFormat="1" x14ac:dyDescent="0.3"/>
  </sheetData>
  <mergeCells count="10">
    <mergeCell ref="B21:C21"/>
    <mergeCell ref="B11:D11"/>
    <mergeCell ref="B12:C12"/>
    <mergeCell ref="B13:C13"/>
    <mergeCell ref="B14:C14"/>
    <mergeCell ref="B16:C16"/>
    <mergeCell ref="B17:C17"/>
    <mergeCell ref="B18:C18"/>
    <mergeCell ref="B19:C19"/>
    <mergeCell ref="B20:C20"/>
  </mergeCells>
  <dataValidations count="1">
    <dataValidation type="list" allowBlank="1" showInputMessage="1" showErrorMessage="1" sqref="C32" xr:uid="{F00C470B-D432-4609-839B-B47D44D42948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4046-757F-4A78-A6F2-60CD98362FA3}">
  <dimension ref="A2:I20"/>
  <sheetViews>
    <sheetView workbookViewId="0">
      <selection activeCell="D24" sqref="D24"/>
    </sheetView>
  </sheetViews>
  <sheetFormatPr defaultRowHeight="14.4" x14ac:dyDescent="0.3"/>
  <cols>
    <col min="1" max="1" width="28.77734375" bestFit="1" customWidth="1"/>
    <col min="2" max="2" width="11.21875" bestFit="1" customWidth="1"/>
    <col min="3" max="3" width="17.6640625" bestFit="1" customWidth="1"/>
    <col min="7" max="7" width="15.44140625" bestFit="1" customWidth="1"/>
    <col min="8" max="9" width="8.88671875" customWidth="1"/>
  </cols>
  <sheetData>
    <row r="2" spans="1:9" x14ac:dyDescent="0.3">
      <c r="A2" s="54" t="s">
        <v>31</v>
      </c>
      <c r="B2" s="54" t="s">
        <v>19</v>
      </c>
      <c r="C2" s="55" t="s">
        <v>20</v>
      </c>
      <c r="D2" s="55" t="s">
        <v>30</v>
      </c>
    </row>
    <row r="3" spans="1:9" x14ac:dyDescent="0.3">
      <c r="A3" t="str">
        <f>B3&amp;"-"&amp;C3</f>
        <v>Conservador-PAPEL</v>
      </c>
      <c r="B3" t="s">
        <v>29</v>
      </c>
      <c r="C3" s="5" t="s">
        <v>23</v>
      </c>
      <c r="D3" s="43">
        <v>0.3</v>
      </c>
    </row>
    <row r="4" spans="1:9" x14ac:dyDescent="0.3">
      <c r="A4" t="str">
        <f t="shared" ref="A4:A20" si="0">B4&amp;"-"&amp;C4</f>
        <v>Conservador-TIJOLO</v>
      </c>
      <c r="B4" t="s">
        <v>29</v>
      </c>
      <c r="C4" s="5" t="s">
        <v>24</v>
      </c>
      <c r="D4" s="43">
        <v>0.5</v>
      </c>
    </row>
    <row r="5" spans="1:9" x14ac:dyDescent="0.3">
      <c r="A5" t="str">
        <f t="shared" si="0"/>
        <v>Conservador-HÍBRIDOS</v>
      </c>
      <c r="B5" t="s">
        <v>29</v>
      </c>
      <c r="C5" s="5" t="s">
        <v>25</v>
      </c>
      <c r="D5" s="43">
        <v>0.1</v>
      </c>
      <c r="G5" s="40" t="s">
        <v>33</v>
      </c>
      <c r="H5" s="52">
        <f>VLOOKUP(G5,$A:$D,4,FALSE)</f>
        <v>0.35</v>
      </c>
      <c r="I5" s="40"/>
    </row>
    <row r="6" spans="1:9" x14ac:dyDescent="0.3">
      <c r="A6" t="str">
        <f t="shared" si="0"/>
        <v>Conservador-FOFs</v>
      </c>
      <c r="B6" t="s">
        <v>29</v>
      </c>
      <c r="C6" s="5" t="s">
        <v>26</v>
      </c>
      <c r="D6" s="43">
        <v>0.1</v>
      </c>
    </row>
    <row r="7" spans="1:9" x14ac:dyDescent="0.3">
      <c r="A7" t="str">
        <f t="shared" si="0"/>
        <v>Conservador-DESENVOLVIMENTO</v>
      </c>
      <c r="B7" t="s">
        <v>29</v>
      </c>
      <c r="C7" s="5" t="s">
        <v>27</v>
      </c>
      <c r="D7" s="43">
        <v>0</v>
      </c>
    </row>
    <row r="8" spans="1:9" ht="15" thickBot="1" x14ac:dyDescent="0.35">
      <c r="A8" s="49" t="str">
        <f t="shared" si="0"/>
        <v>Conservador-HOTELARIAS</v>
      </c>
      <c r="B8" s="49" t="s">
        <v>29</v>
      </c>
      <c r="C8" s="50" t="s">
        <v>28</v>
      </c>
      <c r="D8" s="51">
        <v>0</v>
      </c>
    </row>
    <row r="9" spans="1:9" x14ac:dyDescent="0.3">
      <c r="A9" t="str">
        <f t="shared" si="0"/>
        <v>Moderado-PAPEL</v>
      </c>
      <c r="B9" t="s">
        <v>32</v>
      </c>
      <c r="C9" s="5" t="s">
        <v>23</v>
      </c>
      <c r="D9" s="43">
        <v>0.32</v>
      </c>
    </row>
    <row r="10" spans="1:9" x14ac:dyDescent="0.3">
      <c r="A10" t="str">
        <f t="shared" si="0"/>
        <v>Moderado-TIJOLO</v>
      </c>
      <c r="B10" t="s">
        <v>32</v>
      </c>
      <c r="C10" s="5" t="s">
        <v>24</v>
      </c>
      <c r="D10" s="43">
        <v>0.35</v>
      </c>
    </row>
    <row r="11" spans="1:9" x14ac:dyDescent="0.3">
      <c r="A11" t="str">
        <f t="shared" si="0"/>
        <v>Moderado-HÍBRIDOS</v>
      </c>
      <c r="B11" t="s">
        <v>32</v>
      </c>
      <c r="C11" s="5" t="s">
        <v>25</v>
      </c>
      <c r="D11" s="43">
        <v>0.08</v>
      </c>
    </row>
    <row r="12" spans="1:9" x14ac:dyDescent="0.3">
      <c r="A12" t="str">
        <f t="shared" si="0"/>
        <v>Moderado-FOFs</v>
      </c>
      <c r="B12" t="s">
        <v>32</v>
      </c>
      <c r="C12" s="5" t="s">
        <v>26</v>
      </c>
      <c r="D12" s="43">
        <v>0.05</v>
      </c>
    </row>
    <row r="13" spans="1:9" x14ac:dyDescent="0.3">
      <c r="A13" t="str">
        <f t="shared" si="0"/>
        <v>Moderado-DESENVOLVIMENTO</v>
      </c>
      <c r="B13" t="s">
        <v>32</v>
      </c>
      <c r="C13" s="5" t="s">
        <v>27</v>
      </c>
      <c r="D13" s="43">
        <v>0.1</v>
      </c>
    </row>
    <row r="14" spans="1:9" ht="15" thickBot="1" x14ac:dyDescent="0.35">
      <c r="A14" s="49" t="str">
        <f t="shared" si="0"/>
        <v>Moderado-HOTELARIAS</v>
      </c>
      <c r="B14" s="49" t="s">
        <v>32</v>
      </c>
      <c r="C14" s="50" t="s">
        <v>28</v>
      </c>
      <c r="D14" s="51">
        <v>0.1</v>
      </c>
    </row>
    <row r="15" spans="1:9" x14ac:dyDescent="0.3">
      <c r="A15" t="str">
        <f t="shared" si="0"/>
        <v>Agressivo-PAPEL</v>
      </c>
      <c r="B15" t="s">
        <v>17</v>
      </c>
      <c r="C15" s="5" t="s">
        <v>23</v>
      </c>
      <c r="D15" s="43">
        <v>0.5</v>
      </c>
    </row>
    <row r="16" spans="1:9" x14ac:dyDescent="0.3">
      <c r="A16" t="str">
        <f t="shared" si="0"/>
        <v>Agressivo-TIJOLO</v>
      </c>
      <c r="B16" t="s">
        <v>17</v>
      </c>
      <c r="C16" s="5" t="s">
        <v>24</v>
      </c>
      <c r="D16" s="43">
        <v>0.1</v>
      </c>
    </row>
    <row r="17" spans="1:4" x14ac:dyDescent="0.3">
      <c r="A17" t="str">
        <f t="shared" si="0"/>
        <v>Agressivo-HÍBRIDOS</v>
      </c>
      <c r="B17" t="s">
        <v>17</v>
      </c>
      <c r="C17" s="5" t="s">
        <v>25</v>
      </c>
      <c r="D17" s="43">
        <v>0.05</v>
      </c>
    </row>
    <row r="18" spans="1:4" x14ac:dyDescent="0.3">
      <c r="A18" t="str">
        <f t="shared" si="0"/>
        <v>Agressivo-FOFs</v>
      </c>
      <c r="B18" t="s">
        <v>17</v>
      </c>
      <c r="C18" s="5" t="s">
        <v>26</v>
      </c>
      <c r="D18" s="43">
        <v>0.05</v>
      </c>
    </row>
    <row r="19" spans="1:4" x14ac:dyDescent="0.3">
      <c r="A19" t="str">
        <f t="shared" si="0"/>
        <v>Agressivo-DESENVOLVIMENTO</v>
      </c>
      <c r="B19" t="s">
        <v>17</v>
      </c>
      <c r="C19" s="5" t="s">
        <v>27</v>
      </c>
      <c r="D19" s="43">
        <v>0.2</v>
      </c>
    </row>
    <row r="20" spans="1:4" x14ac:dyDescent="0.3">
      <c r="A20" t="str">
        <f t="shared" si="0"/>
        <v>Agressivo-HOTELARIAS</v>
      </c>
      <c r="B20" t="s">
        <v>17</v>
      </c>
      <c r="C20" s="5" t="s">
        <v>28</v>
      </c>
      <c r="D20" s="43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 Financeiro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Kronwald</dc:creator>
  <cp:lastModifiedBy>Carolina Kronwald</cp:lastModifiedBy>
  <dcterms:created xsi:type="dcterms:W3CDTF">2025-06-05T12:10:28Z</dcterms:created>
  <dcterms:modified xsi:type="dcterms:W3CDTF">2025-06-05T19:19:13Z</dcterms:modified>
</cp:coreProperties>
</file>